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Ejercicio 2/"/>
    </mc:Choice>
  </mc:AlternateContent>
  <xr:revisionPtr revIDLastSave="992" documentId="13_ncr:1_{E745283E-EFC1-4155-822F-BC1E14BD8D62}" xr6:coauthVersionLast="47" xr6:coauthVersionMax="47" xr10:uidLastSave="{113ABFAA-23D5-49ED-A27E-70A973D39D94}"/>
  <bookViews>
    <workbookView xWindow="-109" yWindow="-109" windowWidth="26301" windowHeight="14169" firstSheet="10" activeTab="13" xr2:uid="{00000000-000D-0000-FFFF-FFFF00000000}"/>
  </bookViews>
  <sheets>
    <sheet name="Yearly VEC" sheetId="16" r:id="rId1"/>
    <sheet name="Total Revenue VEC" sheetId="17" r:id="rId2"/>
    <sheet name="Fanchart Revenue VEC" sheetId="20" r:id="rId3"/>
    <sheet name=" Total Expenditure VEC" sheetId="18" r:id="rId4"/>
    <sheet name="Fanchart Expenditures VEC" sheetId="25" r:id="rId5"/>
    <sheet name="GDP VEC" sheetId="19" r:id="rId6"/>
    <sheet name="Fanchart GDP VEC" sheetId="22" r:id="rId7"/>
    <sheet name="Yearly VAR GDP" sheetId="10" r:id="rId8"/>
    <sheet name="Total Revenue VAR" sheetId="12" r:id="rId9"/>
    <sheet name="Fanchart Revenue VAR" sheetId="23" r:id="rId10"/>
    <sheet name=" Total Expenditure VAR" sheetId="14" r:id="rId11"/>
    <sheet name="Fanchart Expenditures VAR" sheetId="21" r:id="rId12"/>
    <sheet name="GDP VAR" sheetId="15" r:id="rId13"/>
    <sheet name="Fanchart GDP VAR" sheetId="2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5" l="1"/>
  <c r="E37" i="25"/>
  <c r="E38" i="25"/>
  <c r="E39" i="25"/>
  <c r="E35" i="25"/>
  <c r="D36" i="25"/>
  <c r="D37" i="25"/>
  <c r="D38" i="25"/>
  <c r="D39" i="25"/>
  <c r="D35" i="25"/>
  <c r="C36" i="25"/>
  <c r="C37" i="25"/>
  <c r="C38" i="25"/>
  <c r="C39" i="25"/>
  <c r="C35" i="25"/>
  <c r="B3" i="25"/>
  <c r="B4" i="25"/>
  <c r="B5" i="25"/>
  <c r="B6" i="25"/>
  <c r="F6" i="25" s="1"/>
  <c r="B7" i="25"/>
  <c r="B8" i="25"/>
  <c r="B9" i="25"/>
  <c r="B10" i="25"/>
  <c r="F10" i="25" s="1"/>
  <c r="B11" i="25"/>
  <c r="B12" i="25"/>
  <c r="B13" i="25"/>
  <c r="B14" i="25"/>
  <c r="F14" i="25" s="1"/>
  <c r="B15" i="25"/>
  <c r="B16" i="25"/>
  <c r="B17" i="25"/>
  <c r="B18" i="25"/>
  <c r="F18" i="25" s="1"/>
  <c r="B19" i="25"/>
  <c r="B20" i="25"/>
  <c r="B21" i="25"/>
  <c r="B22" i="25"/>
  <c r="F22" i="25" s="1"/>
  <c r="B23" i="25"/>
  <c r="B24" i="25"/>
  <c r="B25" i="25"/>
  <c r="B26" i="25"/>
  <c r="F26" i="25" s="1"/>
  <c r="B27" i="25"/>
  <c r="B28" i="25"/>
  <c r="B29" i="25"/>
  <c r="B30" i="25"/>
  <c r="F30" i="25" s="1"/>
  <c r="B31" i="25"/>
  <c r="B32" i="25"/>
  <c r="B33" i="25"/>
  <c r="B34" i="25"/>
  <c r="F34" i="25" s="1"/>
  <c r="B2" i="25"/>
  <c r="G39" i="25"/>
  <c r="F39" i="25"/>
  <c r="G38" i="25"/>
  <c r="F38" i="25"/>
  <c r="G37" i="25"/>
  <c r="F37" i="25"/>
  <c r="F36" i="25"/>
  <c r="G36" i="25"/>
  <c r="F35" i="25"/>
  <c r="G35" i="25"/>
  <c r="G34" i="25"/>
  <c r="G33" i="25"/>
  <c r="F33" i="25"/>
  <c r="G32" i="25"/>
  <c r="F32" i="25"/>
  <c r="G31" i="25"/>
  <c r="F31" i="25"/>
  <c r="G30" i="25"/>
  <c r="G29" i="25"/>
  <c r="F29" i="25"/>
  <c r="G28" i="25"/>
  <c r="F28" i="25"/>
  <c r="G27" i="25"/>
  <c r="F27" i="25"/>
  <c r="G26" i="25"/>
  <c r="G25" i="25"/>
  <c r="F25" i="25"/>
  <c r="G24" i="25"/>
  <c r="F24" i="25"/>
  <c r="G23" i="25"/>
  <c r="F23" i="25"/>
  <c r="G22" i="25"/>
  <c r="G21" i="25"/>
  <c r="F21" i="25"/>
  <c r="G20" i="25"/>
  <c r="F20" i="25"/>
  <c r="G19" i="25"/>
  <c r="F19" i="25"/>
  <c r="G18" i="25"/>
  <c r="G17" i="25"/>
  <c r="F17" i="25"/>
  <c r="G16" i="25"/>
  <c r="F16" i="25"/>
  <c r="G15" i="25"/>
  <c r="F15" i="25"/>
  <c r="G14" i="25"/>
  <c r="G13" i="25"/>
  <c r="F13" i="25"/>
  <c r="G12" i="25"/>
  <c r="F12" i="25"/>
  <c r="G11" i="25"/>
  <c r="F11" i="25"/>
  <c r="G10" i="25"/>
  <c r="G9" i="25"/>
  <c r="F9" i="25"/>
  <c r="G8" i="25"/>
  <c r="F8" i="25"/>
  <c r="G7" i="25"/>
  <c r="F7" i="25"/>
  <c r="G6" i="25"/>
  <c r="G5" i="25"/>
  <c r="F5" i="25"/>
  <c r="G4" i="25"/>
  <c r="F4" i="25"/>
  <c r="G3" i="25"/>
  <c r="F3" i="25"/>
  <c r="G2" i="25"/>
  <c r="F2" i="25"/>
  <c r="R50" i="16"/>
  <c r="Q50" i="16"/>
  <c r="P50" i="16"/>
  <c r="O50" i="16"/>
  <c r="N50" i="16"/>
  <c r="M50" i="16"/>
  <c r="R47" i="16"/>
  <c r="Q47" i="16"/>
  <c r="P47" i="16"/>
  <c r="O47" i="16"/>
  <c r="N47" i="16"/>
  <c r="M47" i="16"/>
  <c r="R46" i="16"/>
  <c r="Q46" i="16"/>
  <c r="P46" i="16"/>
  <c r="O46" i="16"/>
  <c r="N46" i="16"/>
  <c r="M46" i="16"/>
  <c r="R44" i="16"/>
  <c r="Q44" i="16"/>
  <c r="P44" i="16"/>
  <c r="O44" i="16"/>
  <c r="N44" i="16"/>
  <c r="M44" i="16"/>
  <c r="R43" i="16"/>
  <c r="R49" i="16" s="1"/>
  <c r="Q43" i="16"/>
  <c r="Q49" i="16" s="1"/>
  <c r="P43" i="16"/>
  <c r="P49" i="16" s="1"/>
  <c r="O43" i="16"/>
  <c r="O49" i="16" s="1"/>
  <c r="N43" i="16"/>
  <c r="N49" i="16" s="1"/>
  <c r="M43" i="16"/>
  <c r="M49" i="16" s="1"/>
  <c r="R36" i="16"/>
  <c r="Q36" i="16"/>
  <c r="P36" i="16"/>
  <c r="O36" i="16"/>
  <c r="N36" i="16"/>
  <c r="M36" i="16"/>
  <c r="R35" i="16"/>
  <c r="Q35" i="16"/>
  <c r="R33" i="16"/>
  <c r="Q33" i="16"/>
  <c r="P33" i="16"/>
  <c r="O33" i="16"/>
  <c r="N33" i="16"/>
  <c r="M33" i="16"/>
  <c r="R32" i="16"/>
  <c r="Q32" i="16"/>
  <c r="P32" i="16"/>
  <c r="O32" i="16"/>
  <c r="N32" i="16"/>
  <c r="M32" i="16"/>
  <c r="R30" i="16"/>
  <c r="Q30" i="16"/>
  <c r="P30" i="16"/>
  <c r="O30" i="16"/>
  <c r="N30" i="16"/>
  <c r="M30" i="16"/>
  <c r="R29" i="16"/>
  <c r="Q29" i="16"/>
  <c r="P29" i="16"/>
  <c r="P35" i="16" s="1"/>
  <c r="O29" i="16"/>
  <c r="O35" i="16" s="1"/>
  <c r="N29" i="16"/>
  <c r="N35" i="16" s="1"/>
  <c r="M29" i="16"/>
  <c r="M35" i="16" s="1"/>
  <c r="R50" i="10"/>
  <c r="Q50" i="10"/>
  <c r="P50" i="10"/>
  <c r="O50" i="10"/>
  <c r="N50" i="10"/>
  <c r="M50" i="10"/>
  <c r="R36" i="10"/>
  <c r="Q36" i="10"/>
  <c r="P36" i="10"/>
  <c r="O36" i="10"/>
  <c r="N36" i="10"/>
  <c r="M36" i="10"/>
  <c r="R33" i="10"/>
  <c r="Q33" i="10"/>
  <c r="P33" i="10"/>
  <c r="O33" i="10"/>
  <c r="N33" i="10"/>
  <c r="R32" i="10"/>
  <c r="Q32" i="10"/>
  <c r="Q35" i="10" s="1"/>
  <c r="P32" i="10"/>
  <c r="P35" i="10" s="1"/>
  <c r="O32" i="10"/>
  <c r="N32" i="10"/>
  <c r="R30" i="10"/>
  <c r="N30" i="10"/>
  <c r="O30" i="10"/>
  <c r="P30" i="10"/>
  <c r="Q30" i="10"/>
  <c r="M30" i="10"/>
  <c r="R29" i="10"/>
  <c r="Q29" i="10"/>
  <c r="O29" i="10"/>
  <c r="O35" i="10" s="1"/>
  <c r="P29" i="10"/>
  <c r="N29" i="10"/>
  <c r="M33" i="10"/>
  <c r="M32" i="10"/>
  <c r="M29" i="10"/>
  <c r="R35" i="10"/>
  <c r="N35" i="10"/>
  <c r="R47" i="10"/>
  <c r="Q47" i="10"/>
  <c r="P47" i="10"/>
  <c r="O47" i="10"/>
  <c r="N47" i="10"/>
  <c r="M47" i="10"/>
  <c r="R46" i="10"/>
  <c r="Q46" i="10"/>
  <c r="P46" i="10"/>
  <c r="O46" i="10"/>
  <c r="N46" i="10"/>
  <c r="M46" i="10"/>
  <c r="R44" i="10"/>
  <c r="Q44" i="10"/>
  <c r="P44" i="10"/>
  <c r="O44" i="10"/>
  <c r="N44" i="10"/>
  <c r="M44" i="10"/>
  <c r="R43" i="10"/>
  <c r="R49" i="10" s="1"/>
  <c r="Q43" i="10"/>
  <c r="Q49" i="10" s="1"/>
  <c r="P43" i="10"/>
  <c r="P49" i="10" s="1"/>
  <c r="O43" i="10"/>
  <c r="O49" i="10" s="1"/>
  <c r="N43" i="10"/>
  <c r="N49" i="10" s="1"/>
  <c r="M43" i="10"/>
  <c r="M49" i="10" s="1"/>
  <c r="M35" i="10" l="1"/>
  <c r="E36" i="24"/>
  <c r="E37" i="24"/>
  <c r="E38" i="24"/>
  <c r="E39" i="24"/>
  <c r="E35" i="24"/>
  <c r="D36" i="24"/>
  <c r="D37" i="24"/>
  <c r="D38" i="24"/>
  <c r="D39" i="24"/>
  <c r="D35" i="24"/>
  <c r="C36" i="24"/>
  <c r="C37" i="24"/>
  <c r="C38" i="24"/>
  <c r="C39" i="24"/>
  <c r="C35" i="24"/>
  <c r="B3" i="24"/>
  <c r="B4" i="24"/>
  <c r="B5" i="24"/>
  <c r="B6" i="24"/>
  <c r="B7" i="24"/>
  <c r="B8" i="24"/>
  <c r="B9" i="24"/>
  <c r="F9" i="24" s="1"/>
  <c r="B10" i="24"/>
  <c r="B11" i="24"/>
  <c r="B12" i="24"/>
  <c r="B13" i="24"/>
  <c r="B14" i="24"/>
  <c r="B15" i="24"/>
  <c r="B16" i="24"/>
  <c r="B17" i="24"/>
  <c r="F17" i="24" s="1"/>
  <c r="B18" i="24"/>
  <c r="B19" i="24"/>
  <c r="B20" i="24"/>
  <c r="B21" i="24"/>
  <c r="B22" i="24"/>
  <c r="B23" i="24"/>
  <c r="B24" i="24"/>
  <c r="B25" i="24"/>
  <c r="F25" i="24" s="1"/>
  <c r="B26" i="24"/>
  <c r="B27" i="24"/>
  <c r="B28" i="24"/>
  <c r="B29" i="24"/>
  <c r="B30" i="24"/>
  <c r="B31" i="24"/>
  <c r="B32" i="24"/>
  <c r="B33" i="24"/>
  <c r="F33" i="24" s="1"/>
  <c r="B34" i="24"/>
  <c r="B2" i="24"/>
  <c r="F2" i="24" s="1"/>
  <c r="G39" i="24"/>
  <c r="F39" i="24"/>
  <c r="F38" i="24"/>
  <c r="G38" i="24"/>
  <c r="G37" i="24"/>
  <c r="G36" i="24"/>
  <c r="F36" i="24"/>
  <c r="G35" i="24"/>
  <c r="F35" i="24"/>
  <c r="G34" i="24"/>
  <c r="F34" i="24"/>
  <c r="G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E36" i="21"/>
  <c r="E37" i="21"/>
  <c r="E38" i="21"/>
  <c r="E39" i="21"/>
  <c r="E35" i="21"/>
  <c r="D36" i="21"/>
  <c r="G36" i="21" s="1"/>
  <c r="D37" i="21"/>
  <c r="D38" i="21"/>
  <c r="D39" i="21"/>
  <c r="D35" i="21"/>
  <c r="C36" i="21"/>
  <c r="C37" i="21"/>
  <c r="C38" i="21"/>
  <c r="C39" i="21"/>
  <c r="C35" i="21"/>
  <c r="B3" i="21"/>
  <c r="B4" i="21"/>
  <c r="B5" i="21"/>
  <c r="B6" i="21"/>
  <c r="B7" i="21"/>
  <c r="B8" i="21"/>
  <c r="B9" i="21"/>
  <c r="F9" i="21" s="1"/>
  <c r="B10" i="21"/>
  <c r="B11" i="21"/>
  <c r="B12" i="21"/>
  <c r="B13" i="21"/>
  <c r="B14" i="21"/>
  <c r="B15" i="21"/>
  <c r="B16" i="21"/>
  <c r="B17" i="21"/>
  <c r="F17" i="21" s="1"/>
  <c r="B18" i="21"/>
  <c r="B19" i="21"/>
  <c r="B20" i="21"/>
  <c r="B21" i="21"/>
  <c r="B22" i="21"/>
  <c r="B23" i="21"/>
  <c r="B24" i="21"/>
  <c r="B25" i="21"/>
  <c r="F25" i="21" s="1"/>
  <c r="B26" i="21"/>
  <c r="B27" i="21"/>
  <c r="B28" i="21"/>
  <c r="B29" i="21"/>
  <c r="B30" i="21"/>
  <c r="B31" i="21"/>
  <c r="B32" i="21"/>
  <c r="B33" i="21"/>
  <c r="F33" i="21" s="1"/>
  <c r="B34" i="21"/>
  <c r="B2" i="21"/>
  <c r="E36" i="23"/>
  <c r="E37" i="23"/>
  <c r="E38" i="23"/>
  <c r="E39" i="23"/>
  <c r="E35" i="23"/>
  <c r="D36" i="23"/>
  <c r="D37" i="23"/>
  <c r="D38" i="23"/>
  <c r="D39" i="23"/>
  <c r="D35" i="23"/>
  <c r="C36" i="23"/>
  <c r="C37" i="23"/>
  <c r="C38" i="23"/>
  <c r="C39" i="23"/>
  <c r="C35" i="23"/>
  <c r="B3" i="23"/>
  <c r="B4" i="23"/>
  <c r="B5" i="23"/>
  <c r="B6" i="23"/>
  <c r="B7" i="23"/>
  <c r="B8" i="23"/>
  <c r="B9" i="23"/>
  <c r="B10" i="23"/>
  <c r="F10" i="23" s="1"/>
  <c r="B11" i="23"/>
  <c r="B12" i="23"/>
  <c r="B13" i="23"/>
  <c r="B14" i="23"/>
  <c r="B15" i="23"/>
  <c r="B16" i="23"/>
  <c r="B17" i="23"/>
  <c r="B18" i="23"/>
  <c r="F18" i="23" s="1"/>
  <c r="B19" i="23"/>
  <c r="B20" i="23"/>
  <c r="B21" i="23"/>
  <c r="B22" i="23"/>
  <c r="B23" i="23"/>
  <c r="B24" i="23"/>
  <c r="B25" i="23"/>
  <c r="B26" i="23"/>
  <c r="F26" i="23" s="1"/>
  <c r="B27" i="23"/>
  <c r="B28" i="23"/>
  <c r="B29" i="23"/>
  <c r="B30" i="23"/>
  <c r="B31" i="23"/>
  <c r="B32" i="23"/>
  <c r="B33" i="23"/>
  <c r="B34" i="23"/>
  <c r="F34" i="23" s="1"/>
  <c r="B2" i="23"/>
  <c r="G39" i="23"/>
  <c r="G38" i="23"/>
  <c r="F38" i="23"/>
  <c r="F37" i="23"/>
  <c r="G37" i="23"/>
  <c r="F36" i="23"/>
  <c r="G36" i="23"/>
  <c r="G35" i="23"/>
  <c r="F35" i="23"/>
  <c r="G34" i="23"/>
  <c r="G33" i="23"/>
  <c r="F33" i="23"/>
  <c r="G32" i="23"/>
  <c r="F32" i="23"/>
  <c r="G31" i="23"/>
  <c r="F31" i="23"/>
  <c r="G30" i="23"/>
  <c r="F30" i="23"/>
  <c r="G29" i="23"/>
  <c r="F29" i="23"/>
  <c r="G28" i="23"/>
  <c r="F28" i="23"/>
  <c r="G27" i="23"/>
  <c r="F27" i="23"/>
  <c r="G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E36" i="22"/>
  <c r="E37" i="22"/>
  <c r="E38" i="22"/>
  <c r="E39" i="22"/>
  <c r="E35" i="22"/>
  <c r="D36" i="22"/>
  <c r="D37" i="22"/>
  <c r="D38" i="22"/>
  <c r="D39" i="22"/>
  <c r="D35" i="22"/>
  <c r="G39" i="22"/>
  <c r="F38" i="22"/>
  <c r="G38" i="22"/>
  <c r="G37" i="22"/>
  <c r="G36" i="22"/>
  <c r="F36" i="22"/>
  <c r="G35" i="22"/>
  <c r="F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F7" i="21"/>
  <c r="F10" i="21"/>
  <c r="F15" i="21"/>
  <c r="F18" i="21"/>
  <c r="F23" i="21"/>
  <c r="F26" i="21"/>
  <c r="F30" i="21"/>
  <c r="F31" i="21"/>
  <c r="F34" i="21"/>
  <c r="G39" i="21"/>
  <c r="F39" i="21"/>
  <c r="G38" i="21"/>
  <c r="F38" i="21"/>
  <c r="G37" i="21"/>
  <c r="F37" i="21"/>
  <c r="G35" i="21"/>
  <c r="F35" i="21"/>
  <c r="G34" i="21"/>
  <c r="G33" i="21"/>
  <c r="G32" i="21"/>
  <c r="F32" i="21"/>
  <c r="G31" i="21"/>
  <c r="G30" i="21"/>
  <c r="G29" i="21"/>
  <c r="F29" i="21"/>
  <c r="G28" i="21"/>
  <c r="F28" i="21"/>
  <c r="G27" i="21"/>
  <c r="F27" i="21"/>
  <c r="G26" i="21"/>
  <c r="G25" i="21"/>
  <c r="G24" i="21"/>
  <c r="F24" i="21"/>
  <c r="G23" i="21"/>
  <c r="G22" i="21"/>
  <c r="F22" i="21"/>
  <c r="G21" i="21"/>
  <c r="F21" i="21"/>
  <c r="G20" i="21"/>
  <c r="F20" i="21"/>
  <c r="G19" i="21"/>
  <c r="F19" i="21"/>
  <c r="G18" i="21"/>
  <c r="G17" i="21"/>
  <c r="G16" i="21"/>
  <c r="F16" i="21"/>
  <c r="G15" i="21"/>
  <c r="G14" i="21"/>
  <c r="F14" i="21"/>
  <c r="G13" i="21"/>
  <c r="F13" i="21"/>
  <c r="G12" i="21"/>
  <c r="F12" i="21"/>
  <c r="G11" i="21"/>
  <c r="F11" i="21"/>
  <c r="G10" i="21"/>
  <c r="G9" i="21"/>
  <c r="G8" i="21"/>
  <c r="F8" i="21"/>
  <c r="G7" i="21"/>
  <c r="G6" i="21"/>
  <c r="F6" i="21"/>
  <c r="G5" i="21"/>
  <c r="F5" i="21"/>
  <c r="G4" i="21"/>
  <c r="F4" i="21"/>
  <c r="G3" i="21"/>
  <c r="F3" i="21"/>
  <c r="G2" i="21"/>
  <c r="F2" i="21"/>
  <c r="E36" i="20"/>
  <c r="E37" i="20"/>
  <c r="E38" i="20"/>
  <c r="E39" i="20"/>
  <c r="E35" i="20"/>
  <c r="D36" i="20"/>
  <c r="D37" i="20"/>
  <c r="D38" i="20"/>
  <c r="D39" i="20"/>
  <c r="D35" i="20"/>
  <c r="C35" i="20"/>
  <c r="C36" i="20"/>
  <c r="C37" i="20"/>
  <c r="C38" i="20"/>
  <c r="C39" i="20"/>
  <c r="G34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5" i="20"/>
  <c r="F35" i="20"/>
  <c r="F36" i="20"/>
  <c r="G36" i="20"/>
  <c r="F37" i="20"/>
  <c r="G37" i="20"/>
  <c r="F38" i="20"/>
  <c r="G38" i="20"/>
  <c r="F39" i="20"/>
  <c r="G39" i="20"/>
  <c r="F37" i="24" l="1"/>
  <c r="F36" i="21"/>
  <c r="F39" i="23"/>
  <c r="F37" i="22"/>
  <c r="F39" i="22"/>
  <c r="H39" i="10" l="1"/>
  <c r="G39" i="10"/>
  <c r="I39" i="10" s="1"/>
  <c r="H38" i="10"/>
  <c r="G38" i="10"/>
  <c r="I38" i="10" s="1"/>
  <c r="H37" i="10"/>
  <c r="G37" i="10"/>
  <c r="I37" i="10" s="1"/>
  <c r="H36" i="10"/>
  <c r="G36" i="10"/>
  <c r="I36" i="10" s="1"/>
  <c r="H35" i="10"/>
  <c r="G35" i="10"/>
  <c r="I35" i="10" s="1"/>
  <c r="I34" i="10"/>
  <c r="H34" i="10"/>
  <c r="G34" i="10"/>
  <c r="H33" i="10"/>
  <c r="G33" i="10"/>
  <c r="I33" i="10" s="1"/>
  <c r="H32" i="10"/>
  <c r="G32" i="10"/>
  <c r="I32" i="10" s="1"/>
  <c r="H31" i="10"/>
  <c r="G31" i="10"/>
  <c r="I31" i="10" s="1"/>
  <c r="H30" i="10"/>
  <c r="G30" i="10"/>
  <c r="I30" i="10" s="1"/>
  <c r="H29" i="10"/>
  <c r="I29" i="10" s="1"/>
  <c r="G29" i="10"/>
  <c r="H28" i="10"/>
  <c r="G28" i="10"/>
  <c r="I28" i="10" s="1"/>
  <c r="H27" i="10"/>
  <c r="G27" i="10"/>
  <c r="I27" i="10" s="1"/>
  <c r="I26" i="10"/>
  <c r="H26" i="10"/>
  <c r="G26" i="10"/>
  <c r="H25" i="10"/>
  <c r="G25" i="10"/>
  <c r="I25" i="10" s="1"/>
  <c r="H24" i="10"/>
  <c r="G24" i="10"/>
  <c r="I24" i="10" s="1"/>
  <c r="H23" i="10"/>
  <c r="G23" i="10"/>
  <c r="I23" i="10" s="1"/>
  <c r="H22" i="10"/>
  <c r="G22" i="10"/>
  <c r="I22" i="10" s="1"/>
  <c r="H21" i="10"/>
  <c r="I21" i="10" s="1"/>
  <c r="G21" i="10"/>
  <c r="H20" i="10"/>
  <c r="G20" i="10"/>
  <c r="I20" i="10" s="1"/>
  <c r="H19" i="10"/>
  <c r="G19" i="10"/>
  <c r="I19" i="10" s="1"/>
  <c r="I18" i="10"/>
  <c r="H18" i="10"/>
  <c r="G18" i="10"/>
  <c r="H17" i="10"/>
  <c r="G17" i="10"/>
  <c r="I17" i="10" s="1"/>
  <c r="H16" i="10"/>
  <c r="G16" i="10"/>
  <c r="I16" i="10" s="1"/>
  <c r="I15" i="10"/>
  <c r="H15" i="10"/>
  <c r="G15" i="10"/>
  <c r="H14" i="10"/>
  <c r="G14" i="10"/>
  <c r="I14" i="10" s="1"/>
  <c r="H13" i="10"/>
  <c r="I13" i="10" s="1"/>
  <c r="G13" i="10"/>
  <c r="H12" i="10"/>
  <c r="G12" i="10"/>
  <c r="I12" i="10" s="1"/>
  <c r="H11" i="10"/>
  <c r="G11" i="10"/>
  <c r="I11" i="10" s="1"/>
  <c r="I10" i="10"/>
  <c r="H10" i="10"/>
  <c r="G10" i="10"/>
  <c r="H9" i="10"/>
  <c r="G9" i="10"/>
  <c r="I9" i="10" s="1"/>
  <c r="H8" i="10"/>
  <c r="G8" i="10"/>
  <c r="I8" i="10" s="1"/>
  <c r="I7" i="10"/>
  <c r="H7" i="10"/>
  <c r="G7" i="10"/>
  <c r="H6" i="10"/>
  <c r="G6" i="10"/>
  <c r="I6" i="10" s="1"/>
  <c r="H5" i="10"/>
  <c r="I5" i="10" s="1"/>
  <c r="G5" i="10"/>
  <c r="H4" i="10"/>
  <c r="G4" i="10"/>
  <c r="I4" i="10" s="1"/>
  <c r="H3" i="10"/>
  <c r="G3" i="10"/>
  <c r="I3" i="10" s="1"/>
  <c r="I2" i="10"/>
  <c r="H2" i="10"/>
  <c r="G2" i="10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B35" i="19"/>
  <c r="C35" i="22" s="1"/>
  <c r="B36" i="19"/>
  <c r="C36" i="22" s="1"/>
  <c r="B37" i="19"/>
  <c r="C37" i="22" s="1"/>
  <c r="B38" i="19"/>
  <c r="C38" i="22" s="1"/>
  <c r="B39" i="19"/>
  <c r="C39" i="22" s="1"/>
  <c r="B3" i="19"/>
  <c r="B3" i="22" s="1"/>
  <c r="F3" i="22" s="1"/>
  <c r="B4" i="19"/>
  <c r="B4" i="22" s="1"/>
  <c r="F4" i="22" s="1"/>
  <c r="B5" i="19"/>
  <c r="B5" i="22" s="1"/>
  <c r="F5" i="22" s="1"/>
  <c r="B6" i="19"/>
  <c r="B6" i="22" s="1"/>
  <c r="F6" i="22" s="1"/>
  <c r="B7" i="19"/>
  <c r="B7" i="22" s="1"/>
  <c r="F7" i="22" s="1"/>
  <c r="B8" i="19"/>
  <c r="B8" i="22" s="1"/>
  <c r="F8" i="22" s="1"/>
  <c r="B9" i="19"/>
  <c r="B9" i="22" s="1"/>
  <c r="F9" i="22" s="1"/>
  <c r="B10" i="19"/>
  <c r="B10" i="22" s="1"/>
  <c r="F10" i="22" s="1"/>
  <c r="B11" i="19"/>
  <c r="B11" i="22" s="1"/>
  <c r="F11" i="22" s="1"/>
  <c r="B12" i="19"/>
  <c r="B12" i="22" s="1"/>
  <c r="F12" i="22" s="1"/>
  <c r="B13" i="19"/>
  <c r="B13" i="22" s="1"/>
  <c r="F13" i="22" s="1"/>
  <c r="B14" i="19"/>
  <c r="B14" i="22" s="1"/>
  <c r="F14" i="22" s="1"/>
  <c r="B15" i="19"/>
  <c r="B15" i="22" s="1"/>
  <c r="F15" i="22" s="1"/>
  <c r="B16" i="19"/>
  <c r="B16" i="22" s="1"/>
  <c r="F16" i="22" s="1"/>
  <c r="B17" i="19"/>
  <c r="B17" i="22" s="1"/>
  <c r="F17" i="22" s="1"/>
  <c r="B18" i="19"/>
  <c r="B18" i="22" s="1"/>
  <c r="F18" i="22" s="1"/>
  <c r="B19" i="19"/>
  <c r="B19" i="22" s="1"/>
  <c r="F19" i="22" s="1"/>
  <c r="B20" i="19"/>
  <c r="B20" i="22" s="1"/>
  <c r="F20" i="22" s="1"/>
  <c r="B21" i="19"/>
  <c r="B21" i="22" s="1"/>
  <c r="F21" i="22" s="1"/>
  <c r="B22" i="19"/>
  <c r="B22" i="22" s="1"/>
  <c r="F22" i="22" s="1"/>
  <c r="B23" i="19"/>
  <c r="B23" i="22" s="1"/>
  <c r="F23" i="22" s="1"/>
  <c r="B24" i="19"/>
  <c r="B24" i="22" s="1"/>
  <c r="F24" i="22" s="1"/>
  <c r="B25" i="19"/>
  <c r="B25" i="22" s="1"/>
  <c r="F25" i="22" s="1"/>
  <c r="B26" i="19"/>
  <c r="B26" i="22" s="1"/>
  <c r="F26" i="22" s="1"/>
  <c r="B27" i="19"/>
  <c r="B27" i="22" s="1"/>
  <c r="F27" i="22" s="1"/>
  <c r="B28" i="19"/>
  <c r="B28" i="22" s="1"/>
  <c r="F28" i="22" s="1"/>
  <c r="B29" i="19"/>
  <c r="B29" i="22" s="1"/>
  <c r="F29" i="22" s="1"/>
  <c r="B30" i="19"/>
  <c r="B30" i="22" s="1"/>
  <c r="F30" i="22" s="1"/>
  <c r="B31" i="19"/>
  <c r="B31" i="22" s="1"/>
  <c r="F31" i="22" s="1"/>
  <c r="B32" i="19"/>
  <c r="B32" i="22" s="1"/>
  <c r="F32" i="22" s="1"/>
  <c r="B33" i="19"/>
  <c r="B33" i="22" s="1"/>
  <c r="F33" i="22" s="1"/>
  <c r="B34" i="19"/>
  <c r="B34" i="22" s="1"/>
  <c r="F34" i="22" s="1"/>
  <c r="B2" i="19"/>
  <c r="B2" i="22" s="1"/>
  <c r="F2" i="22" s="1"/>
  <c r="B35" i="18"/>
  <c r="B36" i="18"/>
  <c r="B37" i="18"/>
  <c r="B38" i="18"/>
  <c r="B39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2" i="18"/>
  <c r="G35" i="16"/>
  <c r="H35" i="16"/>
  <c r="G36" i="16"/>
  <c r="H36" i="16"/>
  <c r="G37" i="16"/>
  <c r="H37" i="16"/>
  <c r="G38" i="16"/>
  <c r="H38" i="16"/>
  <c r="G39" i="16"/>
  <c r="H39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H2" i="16"/>
  <c r="G2" i="16"/>
  <c r="B35" i="17"/>
  <c r="B36" i="17"/>
  <c r="B37" i="17"/>
  <c r="B38" i="17"/>
  <c r="B39" i="17"/>
  <c r="B3" i="17"/>
  <c r="B3" i="20" s="1"/>
  <c r="F3" i="20" s="1"/>
  <c r="B4" i="17"/>
  <c r="B4" i="20" s="1"/>
  <c r="F4" i="20" s="1"/>
  <c r="B5" i="17"/>
  <c r="B5" i="20" s="1"/>
  <c r="F5" i="20" s="1"/>
  <c r="B6" i="17"/>
  <c r="B6" i="20" s="1"/>
  <c r="F6" i="20" s="1"/>
  <c r="B7" i="17"/>
  <c r="B7" i="20" s="1"/>
  <c r="F7" i="20" s="1"/>
  <c r="B8" i="17"/>
  <c r="B8" i="20" s="1"/>
  <c r="F8" i="20" s="1"/>
  <c r="B9" i="17"/>
  <c r="B9" i="20" s="1"/>
  <c r="F9" i="20" s="1"/>
  <c r="B10" i="17"/>
  <c r="B10" i="20" s="1"/>
  <c r="F10" i="20" s="1"/>
  <c r="B11" i="17"/>
  <c r="B11" i="20" s="1"/>
  <c r="F11" i="20" s="1"/>
  <c r="B12" i="17"/>
  <c r="B12" i="20" s="1"/>
  <c r="F12" i="20" s="1"/>
  <c r="B13" i="17"/>
  <c r="B13" i="20" s="1"/>
  <c r="F13" i="20" s="1"/>
  <c r="B14" i="17"/>
  <c r="B14" i="20" s="1"/>
  <c r="F14" i="20" s="1"/>
  <c r="B15" i="17"/>
  <c r="B15" i="20" s="1"/>
  <c r="F15" i="20" s="1"/>
  <c r="B16" i="17"/>
  <c r="B16" i="20" s="1"/>
  <c r="F16" i="20" s="1"/>
  <c r="B17" i="17"/>
  <c r="B17" i="20" s="1"/>
  <c r="F17" i="20" s="1"/>
  <c r="B18" i="17"/>
  <c r="B18" i="20" s="1"/>
  <c r="F18" i="20" s="1"/>
  <c r="B19" i="17"/>
  <c r="B19" i="20" s="1"/>
  <c r="F19" i="20" s="1"/>
  <c r="B20" i="17"/>
  <c r="B20" i="20" s="1"/>
  <c r="F20" i="20" s="1"/>
  <c r="B21" i="17"/>
  <c r="B21" i="20" s="1"/>
  <c r="F21" i="20" s="1"/>
  <c r="B22" i="17"/>
  <c r="B22" i="20" s="1"/>
  <c r="F22" i="20" s="1"/>
  <c r="B23" i="17"/>
  <c r="B23" i="20" s="1"/>
  <c r="F23" i="20" s="1"/>
  <c r="B24" i="17"/>
  <c r="B24" i="20" s="1"/>
  <c r="F24" i="20" s="1"/>
  <c r="B25" i="17"/>
  <c r="B25" i="20" s="1"/>
  <c r="F25" i="20" s="1"/>
  <c r="B26" i="17"/>
  <c r="B26" i="20" s="1"/>
  <c r="F26" i="20" s="1"/>
  <c r="B27" i="17"/>
  <c r="B27" i="20" s="1"/>
  <c r="F27" i="20" s="1"/>
  <c r="B28" i="17"/>
  <c r="B28" i="20" s="1"/>
  <c r="F28" i="20" s="1"/>
  <c r="B29" i="17"/>
  <c r="B29" i="20" s="1"/>
  <c r="F29" i="20" s="1"/>
  <c r="B30" i="17"/>
  <c r="B30" i="20" s="1"/>
  <c r="F30" i="20" s="1"/>
  <c r="B31" i="17"/>
  <c r="B31" i="20" s="1"/>
  <c r="F31" i="20" s="1"/>
  <c r="B32" i="17"/>
  <c r="B32" i="20" s="1"/>
  <c r="F32" i="20" s="1"/>
  <c r="B33" i="17"/>
  <c r="B33" i="20" s="1"/>
  <c r="F33" i="20" s="1"/>
  <c r="B34" i="17"/>
  <c r="B34" i="20" s="1"/>
  <c r="F34" i="20" s="1"/>
  <c r="B2" i="17"/>
  <c r="B2" i="20" s="1"/>
  <c r="F2" i="20" s="1"/>
  <c r="B2" i="16"/>
  <c r="D39" i="16"/>
  <c r="B39" i="16"/>
  <c r="D38" i="16"/>
  <c r="B38" i="16"/>
  <c r="D37" i="16"/>
  <c r="B37" i="16"/>
  <c r="D36" i="16"/>
  <c r="B36" i="16"/>
  <c r="D35" i="16"/>
  <c r="B35" i="16"/>
  <c r="D34" i="16"/>
  <c r="B34" i="16"/>
  <c r="D33" i="16"/>
  <c r="B33" i="16"/>
  <c r="D32" i="16"/>
  <c r="B32" i="16"/>
  <c r="D31" i="16"/>
  <c r="B31" i="16"/>
  <c r="D30" i="16"/>
  <c r="B30" i="16"/>
  <c r="D29" i="16"/>
  <c r="B29" i="16"/>
  <c r="D28" i="16"/>
  <c r="B28" i="16"/>
  <c r="D27" i="16"/>
  <c r="B27" i="16"/>
  <c r="D26" i="16"/>
  <c r="B26" i="16"/>
  <c r="D25" i="16"/>
  <c r="B25" i="16"/>
  <c r="D24" i="16"/>
  <c r="B24" i="16"/>
  <c r="D23" i="16"/>
  <c r="B23" i="16"/>
  <c r="D22" i="16"/>
  <c r="B22" i="16"/>
  <c r="D21" i="16"/>
  <c r="B21" i="16"/>
  <c r="D20" i="16"/>
  <c r="B20" i="16"/>
  <c r="D19" i="16"/>
  <c r="B19" i="16"/>
  <c r="D18" i="16"/>
  <c r="B18" i="16"/>
  <c r="D17" i="16"/>
  <c r="B17" i="16"/>
  <c r="D16" i="16"/>
  <c r="B16" i="16"/>
  <c r="D15" i="16"/>
  <c r="B15" i="16"/>
  <c r="D14" i="16"/>
  <c r="B14" i="16"/>
  <c r="D13" i="16"/>
  <c r="B13" i="16"/>
  <c r="D12" i="16"/>
  <c r="B12" i="16"/>
  <c r="D11" i="16"/>
  <c r="B11" i="16"/>
  <c r="D10" i="16"/>
  <c r="B10" i="16"/>
  <c r="D9" i="16"/>
  <c r="B9" i="16"/>
  <c r="D8" i="16"/>
  <c r="B8" i="16"/>
  <c r="D7" i="16"/>
  <c r="B7" i="16"/>
  <c r="D6" i="16"/>
  <c r="B6" i="16"/>
  <c r="D5" i="16"/>
  <c r="B5" i="16"/>
  <c r="D4" i="16"/>
  <c r="B4" i="16"/>
  <c r="D3" i="16"/>
  <c r="B3" i="16"/>
  <c r="D2" i="16"/>
  <c r="B34" i="14"/>
  <c r="B35" i="14"/>
  <c r="B36" i="14"/>
  <c r="B37" i="14"/>
  <c r="B38" i="14"/>
  <c r="B39" i="14"/>
  <c r="B35" i="15" l="1"/>
  <c r="B36" i="15"/>
  <c r="B37" i="15"/>
  <c r="B38" i="15"/>
  <c r="B3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2" i="14"/>
  <c r="B35" i="10"/>
  <c r="D35" i="10"/>
  <c r="B36" i="10"/>
  <c r="D36" i="10"/>
  <c r="B37" i="10"/>
  <c r="D37" i="10"/>
  <c r="B38" i="10"/>
  <c r="D38" i="10"/>
  <c r="B39" i="10"/>
  <c r="D3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2" i="10"/>
  <c r="B34" i="12"/>
  <c r="B35" i="12"/>
  <c r="B36" i="12"/>
  <c r="B37" i="12"/>
  <c r="B38" i="12"/>
  <c r="B39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2" i="12"/>
</calcChain>
</file>

<file path=xl/sharedStrings.xml><?xml version="1.0" encoding="utf-8"?>
<sst xmlns="http://schemas.openxmlformats.org/spreadsheetml/2006/main" count="126" uniqueCount="24">
  <si>
    <t>GDP</t>
  </si>
  <si>
    <t>Total Revenue and Grants</t>
  </si>
  <si>
    <t>Expenditure Current</t>
  </si>
  <si>
    <t>Total Expenditure</t>
  </si>
  <si>
    <t>Year</t>
  </si>
  <si>
    <t>Revenue Current</t>
  </si>
  <si>
    <t>Lower Bound</t>
  </si>
  <si>
    <t>Upper Bound</t>
  </si>
  <si>
    <t>Revenue/GDP</t>
  </si>
  <si>
    <t>Expenditure/GDP</t>
  </si>
  <si>
    <t>diff</t>
  </si>
  <si>
    <t>Fans</t>
  </si>
  <si>
    <t>Fan Size</t>
  </si>
  <si>
    <t>Base</t>
  </si>
  <si>
    <t>Forecast</t>
  </si>
  <si>
    <t>Total Revenue</t>
  </si>
  <si>
    <t>Total Expenditures</t>
  </si>
  <si>
    <t>Description</t>
  </si>
  <si>
    <t>Forecasted</t>
  </si>
  <si>
    <t>Observed</t>
  </si>
  <si>
    <t>Current Revenue</t>
  </si>
  <si>
    <t>Current Expenditure</t>
  </si>
  <si>
    <t>Balance</t>
  </si>
  <si>
    <t>GDP - Current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</si>
</sst>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1" fillId="0" borderId="0" xfId="2"/>
    <xf numFmtId="0" fontId="1" fillId="0" borderId="0" xfId="2" applyAlignment="1">
      <alignment horizontal="center" vertical="center"/>
    </xf>
    <xf numFmtId="164" fontId="1" fillId="0" borderId="2" xfId="2" applyNumberFormat="1" applyBorder="1" applyAlignment="1">
      <alignment horizontal="center" vertical="center"/>
    </xf>
    <xf numFmtId="164" fontId="1" fillId="0" borderId="1" xfId="2" applyNumberFormat="1" applyBorder="1" applyAlignment="1">
      <alignment horizontal="center" vertical="center"/>
    </xf>
    <xf numFmtId="164" fontId="1" fillId="2" borderId="1" xfId="2" applyNumberFormat="1" applyFill="1" applyBorder="1" applyAlignment="1">
      <alignment horizontal="center" vertical="center"/>
    </xf>
    <xf numFmtId="0" fontId="1" fillId="2" borderId="3" xfId="2" applyFill="1" applyBorder="1" applyAlignment="1">
      <alignment horizontal="center" vertical="center"/>
    </xf>
    <xf numFmtId="164" fontId="1" fillId="0" borderId="0" xfId="2" applyNumberFormat="1"/>
    <xf numFmtId="0" fontId="1" fillId="0" borderId="3" xfId="2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" fontId="0" fillId="4" borderId="16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1" fontId="0" fillId="4" borderId="22" xfId="0" applyNumberFormat="1" applyFill="1" applyBorder="1" applyAlignment="1">
      <alignment horizontal="center" vertical="center"/>
    </xf>
    <xf numFmtId="1" fontId="0" fillId="4" borderId="23" xfId="0" applyNumberForma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/>
    </xf>
    <xf numFmtId="10" fontId="0" fillId="5" borderId="5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10" fontId="0" fillId="4" borderId="16" xfId="1" applyNumberFormat="1" applyFont="1" applyFill="1" applyBorder="1" applyAlignment="1">
      <alignment horizontal="center" vertical="center"/>
    </xf>
    <xf numFmtId="10" fontId="0" fillId="5" borderId="8" xfId="1" applyNumberFormat="1" applyFont="1" applyFill="1" applyBorder="1" applyAlignment="1">
      <alignment horizontal="center" vertical="center"/>
    </xf>
    <xf numFmtId="10" fontId="0" fillId="4" borderId="8" xfId="1" applyNumberFormat="1" applyFont="1" applyFill="1" applyBorder="1" applyAlignment="1">
      <alignment horizontal="center" vertical="center"/>
    </xf>
    <xf numFmtId="10" fontId="0" fillId="4" borderId="20" xfId="1" applyNumberFormat="1" applyFont="1" applyFill="1" applyBorder="1" applyAlignment="1">
      <alignment horizontal="center" vertical="center"/>
    </xf>
    <xf numFmtId="10" fontId="0" fillId="5" borderId="7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0" fontId="0" fillId="4" borderId="18" xfId="1" applyNumberFormat="1" applyFont="1" applyFill="1" applyBorder="1" applyAlignment="1">
      <alignment horizontal="center" vertical="center"/>
    </xf>
    <xf numFmtId="10" fontId="0" fillId="5" borderId="22" xfId="1" applyNumberFormat="1" applyFont="1" applyFill="1" applyBorder="1" applyAlignment="1">
      <alignment horizontal="center" vertical="center"/>
    </xf>
    <xf numFmtId="10" fontId="0" fillId="4" borderId="22" xfId="1" applyNumberFormat="1" applyFont="1" applyFill="1" applyBorder="1" applyAlignment="1">
      <alignment horizontal="center" vertical="center"/>
    </xf>
    <xf numFmtId="10" fontId="0" fillId="4" borderId="23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D7892885-BE5B-479A-994D-B5821F746A6C}"/>
    <cellStyle name="Percent" xfId="1" builtinId="5"/>
  </cellStyles>
  <dxfs count="72"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VEC'!$B$1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'Yearly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VEC'!$B$2:$B$39</c:f>
              <c:numCache>
                <c:formatCode>0</c:formatCode>
                <c:ptCount val="38"/>
                <c:pt idx="0">
                  <c:v>166.72199999999995</c:v>
                </c:pt>
                <c:pt idx="1">
                  <c:v>186.7760000000001</c:v>
                </c:pt>
                <c:pt idx="2">
                  <c:v>208.38399999999993</c:v>
                </c:pt>
                <c:pt idx="3">
                  <c:v>196.09999999999997</c:v>
                </c:pt>
                <c:pt idx="4">
                  <c:v>207.64399999999998</c:v>
                </c:pt>
                <c:pt idx="5">
                  <c:v>200.68799999999996</c:v>
                </c:pt>
                <c:pt idx="6">
                  <c:v>230.36199999999999</c:v>
                </c:pt>
                <c:pt idx="7">
                  <c:v>232.27655760000002</c:v>
                </c:pt>
                <c:pt idx="8">
                  <c:v>267.43452000000002</c:v>
                </c:pt>
                <c:pt idx="9">
                  <c:v>311.84875019999998</c:v>
                </c:pt>
                <c:pt idx="10">
                  <c:v>321.36243292</c:v>
                </c:pt>
                <c:pt idx="11">
                  <c:v>326.8489350000001</c:v>
                </c:pt>
                <c:pt idx="12">
                  <c:v>334.52747099999993</c:v>
                </c:pt>
                <c:pt idx="13">
                  <c:v>366.08772285999993</c:v>
                </c:pt>
                <c:pt idx="14">
                  <c:v>356.85747309739992</c:v>
                </c:pt>
                <c:pt idx="15">
                  <c:v>414.33042762719981</c:v>
                </c:pt>
                <c:pt idx="16">
                  <c:v>469.63875341180005</c:v>
                </c:pt>
                <c:pt idx="17">
                  <c:v>568.08909064541513</c:v>
                </c:pt>
                <c:pt idx="18">
                  <c:v>580.18338311525451</c:v>
                </c:pt>
                <c:pt idx="19">
                  <c:v>544.02370175116084</c:v>
                </c:pt>
                <c:pt idx="20">
                  <c:v>579.40225788671171</c:v>
                </c:pt>
                <c:pt idx="21">
                  <c:v>626.22039654879995</c:v>
                </c:pt>
                <c:pt idx="22">
                  <c:v>621.83863014580015</c:v>
                </c:pt>
                <c:pt idx="23">
                  <c:v>701.49405706520008</c:v>
                </c:pt>
                <c:pt idx="24">
                  <c:v>740.66834665174019</c:v>
                </c:pt>
                <c:pt idx="25">
                  <c:v>740.53583816620028</c:v>
                </c:pt>
                <c:pt idx="26">
                  <c:v>778.57809963919976</c:v>
                </c:pt>
                <c:pt idx="27">
                  <c:v>812.18321857039984</c:v>
                </c:pt>
                <c:pt idx="28">
                  <c:v>878.22407391179968</c:v>
                </c:pt>
                <c:pt idx="29">
                  <c:v>864.24354383640025</c:v>
                </c:pt>
                <c:pt idx="30">
                  <c:v>678.77053176639981</c:v>
                </c:pt>
                <c:pt idx="31">
                  <c:v>889.90544595039967</c:v>
                </c:pt>
                <c:pt idx="32">
                  <c:v>998.63510719038868</c:v>
                </c:pt>
                <c:pt idx="33">
                  <c:v>979.95385864823356</c:v>
                </c:pt>
                <c:pt idx="34">
                  <c:v>972.05006640128306</c:v>
                </c:pt>
                <c:pt idx="35">
                  <c:v>990.1714387310509</c:v>
                </c:pt>
                <c:pt idx="36">
                  <c:v>1006.1609823627405</c:v>
                </c:pt>
                <c:pt idx="37">
                  <c:v>1014.9351998213122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DEF-A135-4DD48EADE09E}"/>
            </c:ext>
          </c:extLst>
        </c:ser>
        <c:ser>
          <c:idx val="1"/>
          <c:order val="1"/>
          <c:tx>
            <c:strRef>
              <c:f>'Yearly VEC'!$C$1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'Yearly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VEC'!$C$2:$C$39</c:f>
              <c:numCache>
                <c:formatCode>0</c:formatCode>
                <c:ptCount val="38"/>
                <c:pt idx="0">
                  <c:v>225.29999999999995</c:v>
                </c:pt>
                <c:pt idx="1">
                  <c:v>252.40000000000012</c:v>
                </c:pt>
                <c:pt idx="2">
                  <c:v>281.59999999999991</c:v>
                </c:pt>
                <c:pt idx="3">
                  <c:v>264.99999999999994</c:v>
                </c:pt>
                <c:pt idx="4">
                  <c:v>280.59999999999997</c:v>
                </c:pt>
                <c:pt idx="5">
                  <c:v>271.19999999999993</c:v>
                </c:pt>
                <c:pt idx="6">
                  <c:v>311.3</c:v>
                </c:pt>
                <c:pt idx="7">
                  <c:v>313.88724000000002</c:v>
                </c:pt>
                <c:pt idx="8">
                  <c:v>361.39800000000002</c:v>
                </c:pt>
                <c:pt idx="9">
                  <c:v>421.41723000000002</c:v>
                </c:pt>
                <c:pt idx="10">
                  <c:v>434.27355800000004</c:v>
                </c:pt>
                <c:pt idx="11">
                  <c:v>441.68775000000011</c:v>
                </c:pt>
                <c:pt idx="12">
                  <c:v>452.06414999999993</c:v>
                </c:pt>
                <c:pt idx="13">
                  <c:v>494.7131389999999</c:v>
                </c:pt>
                <c:pt idx="14">
                  <c:v>482.23982850999988</c:v>
                </c:pt>
                <c:pt idx="15">
                  <c:v>559.90598327999976</c:v>
                </c:pt>
                <c:pt idx="16">
                  <c:v>634.64696407000008</c:v>
                </c:pt>
                <c:pt idx="17">
                  <c:v>767.6879603316421</c:v>
                </c:pt>
                <c:pt idx="18">
                  <c:v>784.03159880439796</c:v>
                </c:pt>
                <c:pt idx="19">
                  <c:v>735.16716452859578</c:v>
                </c:pt>
                <c:pt idx="20">
                  <c:v>782.9760241712321</c:v>
                </c:pt>
                <c:pt idx="21">
                  <c:v>846.24377912</c:v>
                </c:pt>
                <c:pt idx="22">
                  <c:v>840.32247317000019</c:v>
                </c:pt>
                <c:pt idx="23">
                  <c:v>947.96494198000016</c:v>
                </c:pt>
                <c:pt idx="24">
                  <c:v>1000.9031711510003</c:v>
                </c:pt>
                <c:pt idx="25">
                  <c:v>1000.7241056300004</c:v>
                </c:pt>
                <c:pt idx="26">
                  <c:v>1052.1325670799997</c:v>
                </c:pt>
                <c:pt idx="27">
                  <c:v>1097.5448899599999</c:v>
                </c:pt>
                <c:pt idx="28">
                  <c:v>1186.7892890699995</c:v>
                </c:pt>
                <c:pt idx="29">
                  <c:v>1167.8966808600003</c:v>
                </c:pt>
                <c:pt idx="30">
                  <c:v>917.25747535999972</c:v>
                </c:pt>
                <c:pt idx="31">
                  <c:v>1202.5749269599996</c:v>
                </c:pt>
                <c:pt idx="32">
                  <c:v>1349.5069016086334</c:v>
                </c:pt>
                <c:pt idx="33">
                  <c:v>1324.2619711462617</c:v>
                </c:pt>
                <c:pt idx="34">
                  <c:v>1313.5811708125448</c:v>
                </c:pt>
                <c:pt idx="35">
                  <c:v>1338.0695117987175</c:v>
                </c:pt>
                <c:pt idx="36">
                  <c:v>1359.6770031928925</c:v>
                </c:pt>
                <c:pt idx="37">
                  <c:v>1371.534053812584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DEF-A135-4DD48EADE09E}"/>
            </c:ext>
          </c:extLst>
        </c:ser>
        <c:ser>
          <c:idx val="2"/>
          <c:order val="2"/>
          <c:tx>
            <c:strRef>
              <c:f>'Yearly VEC'!$D$1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'Yearly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VEC'!$D$2:$D$39</c:f>
              <c:numCache>
                <c:formatCode>0</c:formatCode>
                <c:ptCount val="38"/>
                <c:pt idx="0">
                  <c:v>207.94800000000001</c:v>
                </c:pt>
                <c:pt idx="1">
                  <c:v>272.39699999999993</c:v>
                </c:pt>
                <c:pt idx="2">
                  <c:v>311.45699999999999</c:v>
                </c:pt>
                <c:pt idx="3">
                  <c:v>308.94600000000003</c:v>
                </c:pt>
                <c:pt idx="4">
                  <c:v>326.709</c:v>
                </c:pt>
                <c:pt idx="5">
                  <c:v>289.04399999999998</c:v>
                </c:pt>
                <c:pt idx="6">
                  <c:v>298.99499999999989</c:v>
                </c:pt>
                <c:pt idx="7">
                  <c:v>307.90413960000006</c:v>
                </c:pt>
                <c:pt idx="8">
                  <c:v>354.79100099999999</c:v>
                </c:pt>
                <c:pt idx="9">
                  <c:v>443.64710700000018</c:v>
                </c:pt>
                <c:pt idx="10">
                  <c:v>490.28662560000004</c:v>
                </c:pt>
                <c:pt idx="11">
                  <c:v>563.67818009999996</c:v>
                </c:pt>
                <c:pt idx="12">
                  <c:v>547.55014800000004</c:v>
                </c:pt>
                <c:pt idx="13">
                  <c:v>603.61108740000009</c:v>
                </c:pt>
                <c:pt idx="14">
                  <c:v>619.99516793699991</c:v>
                </c:pt>
                <c:pt idx="15">
                  <c:v>595.24456426288236</c:v>
                </c:pt>
                <c:pt idx="16">
                  <c:v>683.79411456540015</c:v>
                </c:pt>
                <c:pt idx="17">
                  <c:v>717.6769383924003</c:v>
                </c:pt>
                <c:pt idx="18">
                  <c:v>713.82787707509976</c:v>
                </c:pt>
                <c:pt idx="19">
                  <c:v>714.26042254890024</c:v>
                </c:pt>
                <c:pt idx="20">
                  <c:v>759.90036697004996</c:v>
                </c:pt>
                <c:pt idx="21">
                  <c:v>827.044906194242</c:v>
                </c:pt>
                <c:pt idx="22">
                  <c:v>792.48288610799989</c:v>
                </c:pt>
                <c:pt idx="23">
                  <c:v>928.32008280989976</c:v>
                </c:pt>
                <c:pt idx="24">
                  <c:v>1056.8260282248002</c:v>
                </c:pt>
                <c:pt idx="25">
                  <c:v>1174.2883216710004</c:v>
                </c:pt>
                <c:pt idx="26">
                  <c:v>1113.9169364775005</c:v>
                </c:pt>
                <c:pt idx="27">
                  <c:v>1109.2481568572996</c:v>
                </c:pt>
                <c:pt idx="28">
                  <c:v>1140.7702941467394</c:v>
                </c:pt>
                <c:pt idx="29">
                  <c:v>1252.4356792298995</c:v>
                </c:pt>
                <c:pt idx="30">
                  <c:v>1190.4576520206003</c:v>
                </c:pt>
                <c:pt idx="31">
                  <c:v>1114.4969696562002</c:v>
                </c:pt>
                <c:pt idx="32">
                  <c:v>1279.1751929593986</c:v>
                </c:pt>
                <c:pt idx="33">
                  <c:v>1345.285621459424</c:v>
                </c:pt>
                <c:pt idx="34">
                  <c:v>1358.2133668148758</c:v>
                </c:pt>
                <c:pt idx="35">
                  <c:v>1352.8006826347826</c:v>
                </c:pt>
                <c:pt idx="36">
                  <c:v>1368.9081437871828</c:v>
                </c:pt>
                <c:pt idx="37">
                  <c:v>1380.1833041876632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DEF-A135-4DD48EADE09E}"/>
            </c:ext>
          </c:extLst>
        </c:ser>
        <c:ser>
          <c:idx val="3"/>
          <c:order val="3"/>
          <c:tx>
            <c:strRef>
              <c:f>'Yearly VEC'!$E$1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VEC'!$E$2:$E$39</c:f>
              <c:numCache>
                <c:formatCode>0</c:formatCode>
                <c:ptCount val="38"/>
                <c:pt idx="0">
                  <c:v>223.6</c:v>
                </c:pt>
                <c:pt idx="1">
                  <c:v>292.89999999999992</c:v>
                </c:pt>
                <c:pt idx="2">
                  <c:v>334.9</c:v>
                </c:pt>
                <c:pt idx="3">
                  <c:v>332.2</c:v>
                </c:pt>
                <c:pt idx="4">
                  <c:v>351.29999999999995</c:v>
                </c:pt>
                <c:pt idx="5">
                  <c:v>310.79999999999995</c:v>
                </c:pt>
                <c:pt idx="6">
                  <c:v>321.49999999999989</c:v>
                </c:pt>
                <c:pt idx="7">
                  <c:v>331.07972000000007</c:v>
                </c:pt>
                <c:pt idx="8">
                  <c:v>381.4957</c:v>
                </c:pt>
                <c:pt idx="9">
                  <c:v>477.03990000000016</c:v>
                </c:pt>
                <c:pt idx="10">
                  <c:v>527.18992000000003</c:v>
                </c:pt>
                <c:pt idx="11">
                  <c:v>606.10556999999994</c:v>
                </c:pt>
                <c:pt idx="12">
                  <c:v>588.7636</c:v>
                </c:pt>
                <c:pt idx="13">
                  <c:v>649.0441800000001</c:v>
                </c:pt>
                <c:pt idx="14">
                  <c:v>666.66147089999981</c:v>
                </c:pt>
                <c:pt idx="15">
                  <c:v>640.04791856223903</c:v>
                </c:pt>
                <c:pt idx="16">
                  <c:v>735.26248878000013</c:v>
                </c:pt>
                <c:pt idx="17">
                  <c:v>771.69563268000024</c:v>
                </c:pt>
                <c:pt idx="18">
                  <c:v>767.55685706999975</c:v>
                </c:pt>
                <c:pt idx="19">
                  <c:v>768.02195973000016</c:v>
                </c:pt>
                <c:pt idx="20">
                  <c:v>817.09716878499989</c:v>
                </c:pt>
                <c:pt idx="21">
                  <c:v>889.29559805832469</c:v>
                </c:pt>
                <c:pt idx="22">
                  <c:v>852.13213559999986</c:v>
                </c:pt>
                <c:pt idx="23">
                  <c:v>998.19363742999974</c:v>
                </c:pt>
                <c:pt idx="24">
                  <c:v>1136.3720733600003</c:v>
                </c:pt>
                <c:pt idx="25">
                  <c:v>1262.6756147000003</c:v>
                </c:pt>
                <c:pt idx="26">
                  <c:v>1197.7601467500006</c:v>
                </c:pt>
                <c:pt idx="27">
                  <c:v>1192.7399536099995</c:v>
                </c:pt>
                <c:pt idx="28">
                  <c:v>1226.634724888967</c:v>
                </c:pt>
                <c:pt idx="29">
                  <c:v>1346.7050314299995</c:v>
                </c:pt>
                <c:pt idx="30">
                  <c:v>1280.0619914200004</c:v>
                </c:pt>
                <c:pt idx="31">
                  <c:v>1198.3838383400002</c:v>
                </c:pt>
                <c:pt idx="32">
                  <c:v>1375.457196730536</c:v>
                </c:pt>
                <c:pt idx="33">
                  <c:v>1446.5436789886278</c:v>
                </c:pt>
                <c:pt idx="34">
                  <c:v>1460.4444804461029</c:v>
                </c:pt>
                <c:pt idx="35">
                  <c:v>1454.6243899298736</c:v>
                </c:pt>
                <c:pt idx="36">
                  <c:v>1471.9442406313792</c:v>
                </c:pt>
                <c:pt idx="37">
                  <c:v>1484.0680690189927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A-4DEF-A135-4DD48EADE09E}"/>
            </c:ext>
          </c:extLst>
        </c:ser>
        <c:ser>
          <c:idx val="4"/>
          <c:order val="4"/>
          <c:tx>
            <c:strRef>
              <c:f>'Yearly VEC'!$F$1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VEC'!$F$2:$F$39</c:f>
              <c:numCache>
                <c:formatCode>0</c:formatCode>
                <c:ptCount val="38"/>
                <c:pt idx="0">
                  <c:v>1098.9999999999998</c:v>
                </c:pt>
                <c:pt idx="1">
                  <c:v>1197.8999999999999</c:v>
                </c:pt>
                <c:pt idx="2">
                  <c:v>1386.9999999999995</c:v>
                </c:pt>
                <c:pt idx="3">
                  <c:v>1501.7999999999993</c:v>
                </c:pt>
                <c:pt idx="4">
                  <c:v>1543.3</c:v>
                </c:pt>
                <c:pt idx="5">
                  <c:v>1637.3</c:v>
                </c:pt>
                <c:pt idx="6">
                  <c:v>1702.9000000000005</c:v>
                </c:pt>
                <c:pt idx="7">
                  <c:v>1735.7999999999993</c:v>
                </c:pt>
                <c:pt idx="8">
                  <c:v>1828.4999999999998</c:v>
                </c:pt>
                <c:pt idx="9">
                  <c:v>1950.0999999999995</c:v>
                </c:pt>
                <c:pt idx="10">
                  <c:v>2232</c:v>
                </c:pt>
                <c:pt idx="11">
                  <c:v>2326.4</c:v>
                </c:pt>
                <c:pt idx="12">
                  <c:v>2465.5000000000005</c:v>
                </c:pt>
                <c:pt idx="13">
                  <c:v>2596.2000000000007</c:v>
                </c:pt>
                <c:pt idx="14">
                  <c:v>2779.4000000000005</c:v>
                </c:pt>
                <c:pt idx="15">
                  <c:v>2923.0999999999995</c:v>
                </c:pt>
                <c:pt idx="16">
                  <c:v>3161.9999999999986</c:v>
                </c:pt>
                <c:pt idx="17">
                  <c:v>3392.2000000000012</c:v>
                </c:pt>
                <c:pt idx="18">
                  <c:v>3458.1999999999994</c:v>
                </c:pt>
                <c:pt idx="19">
                  <c:v>3361.3999999999992</c:v>
                </c:pt>
                <c:pt idx="20">
                  <c:v>3477.4000000000028</c:v>
                </c:pt>
                <c:pt idx="21">
                  <c:v>3639.0999999999981</c:v>
                </c:pt>
                <c:pt idx="22">
                  <c:v>3806.4999999999995</c:v>
                </c:pt>
                <c:pt idx="23">
                  <c:v>4059.0999999999972</c:v>
                </c:pt>
                <c:pt idx="24">
                  <c:v>4275.9000000000024</c:v>
                </c:pt>
                <c:pt idx="25">
                  <c:v>4420.7999999999984</c:v>
                </c:pt>
                <c:pt idx="26">
                  <c:v>4516.9000000000005</c:v>
                </c:pt>
                <c:pt idx="27">
                  <c:v>4572.4000000000005</c:v>
                </c:pt>
                <c:pt idx="28">
                  <c:v>4630.100000000004</c:v>
                </c:pt>
                <c:pt idx="29">
                  <c:v>4833.3</c:v>
                </c:pt>
                <c:pt idx="30">
                  <c:v>4160.2999999999993</c:v>
                </c:pt>
                <c:pt idx="31">
                  <c:v>4983.3</c:v>
                </c:pt>
                <c:pt idx="32">
                  <c:v>5140.0000000000027</c:v>
                </c:pt>
                <c:pt idx="33">
                  <c:v>5241.5923999859961</c:v>
                </c:pt>
                <c:pt idx="34">
                  <c:v>5250.2762988572103</c:v>
                </c:pt>
                <c:pt idx="35">
                  <c:v>5367.0946843122147</c:v>
                </c:pt>
                <c:pt idx="36">
                  <c:v>5429.8522786185495</c:v>
                </c:pt>
                <c:pt idx="37">
                  <c:v>5489.3814590152933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A-4DEF-A135-4DD48EAD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07407"/>
        <c:axId val="487412207"/>
      </c:lineChart>
      <c:catAx>
        <c:axId val="4874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2207"/>
        <c:crosses val="autoZero"/>
        <c:auto val="1"/>
        <c:lblAlgn val="ctr"/>
        <c:lblOffset val="100"/>
        <c:noMultiLvlLbl val="0"/>
      </c:catAx>
      <c:valAx>
        <c:axId val="4874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Revenue VEC'!$F$1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VEC'!$F$2:$F$39</c:f>
              <c:numCache>
                <c:formatCode>0.000</c:formatCode>
                <c:ptCount val="38"/>
                <c:pt idx="0">
                  <c:v>225.29999999999995</c:v>
                </c:pt>
                <c:pt idx="1">
                  <c:v>252.40000000000012</c:v>
                </c:pt>
                <c:pt idx="2">
                  <c:v>281.59999999999991</c:v>
                </c:pt>
                <c:pt idx="3">
                  <c:v>264.99999999999994</c:v>
                </c:pt>
                <c:pt idx="4">
                  <c:v>280.59999999999997</c:v>
                </c:pt>
                <c:pt idx="5">
                  <c:v>271.19999999999993</c:v>
                </c:pt>
                <c:pt idx="6">
                  <c:v>311.3</c:v>
                </c:pt>
                <c:pt idx="7">
                  <c:v>313.88724000000002</c:v>
                </c:pt>
                <c:pt idx="8">
                  <c:v>361.39800000000002</c:v>
                </c:pt>
                <c:pt idx="9">
                  <c:v>421.41723000000002</c:v>
                </c:pt>
                <c:pt idx="10">
                  <c:v>434.27355800000004</c:v>
                </c:pt>
                <c:pt idx="11">
                  <c:v>441.68775000000011</c:v>
                </c:pt>
                <c:pt idx="12">
                  <c:v>452.06414999999993</c:v>
                </c:pt>
                <c:pt idx="13">
                  <c:v>494.7131389999999</c:v>
                </c:pt>
                <c:pt idx="14">
                  <c:v>482.23982850999988</c:v>
                </c:pt>
                <c:pt idx="15">
                  <c:v>559.90598327999976</c:v>
                </c:pt>
                <c:pt idx="16">
                  <c:v>634.64696407000008</c:v>
                </c:pt>
                <c:pt idx="17">
                  <c:v>767.6879603316421</c:v>
                </c:pt>
                <c:pt idx="18">
                  <c:v>784.03159880439796</c:v>
                </c:pt>
                <c:pt idx="19">
                  <c:v>735.16716452859578</c:v>
                </c:pt>
                <c:pt idx="20">
                  <c:v>782.9760241712321</c:v>
                </c:pt>
                <c:pt idx="21">
                  <c:v>846.24377912</c:v>
                </c:pt>
                <c:pt idx="22">
                  <c:v>840.32247317000019</c:v>
                </c:pt>
                <c:pt idx="23">
                  <c:v>947.96494198000016</c:v>
                </c:pt>
                <c:pt idx="24">
                  <c:v>1000.9031711510003</c:v>
                </c:pt>
                <c:pt idx="25">
                  <c:v>1000.7241056300004</c:v>
                </c:pt>
                <c:pt idx="26">
                  <c:v>1052.1325670799997</c:v>
                </c:pt>
                <c:pt idx="27">
                  <c:v>1097.5448899599999</c:v>
                </c:pt>
                <c:pt idx="28">
                  <c:v>1186.7892890699995</c:v>
                </c:pt>
                <c:pt idx="29">
                  <c:v>1167.8966808600003</c:v>
                </c:pt>
                <c:pt idx="30">
                  <c:v>917.25747535999972</c:v>
                </c:pt>
                <c:pt idx="31">
                  <c:v>1202.5749269599996</c:v>
                </c:pt>
                <c:pt idx="32">
                  <c:v>1349.5069016086334</c:v>
                </c:pt>
                <c:pt idx="33">
                  <c:v>1093.4206880697534</c:v>
                </c:pt>
                <c:pt idx="34">
                  <c:v>1000.8579638377247</c:v>
                </c:pt>
                <c:pt idx="35">
                  <c:v>968.83507673701229</c:v>
                </c:pt>
                <c:pt idx="36">
                  <c:v>934.7085180593416</c:v>
                </c:pt>
                <c:pt idx="37">
                  <c:v>892.11341583612989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6-4687-B5F6-9137BECDECBC}"/>
            </c:ext>
          </c:extLst>
        </c:ser>
        <c:ser>
          <c:idx val="2"/>
          <c:order val="2"/>
          <c:tx>
            <c:strRef>
              <c:f>'Fanchart Revenue VEC'!$G$1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6-4687-B5F6-9137BECDECBC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6-4687-B5F6-9137BECDECBC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6-4687-B5F6-9137BECDECBC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6-4687-B5F6-9137BECDECBC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6-4687-B5F6-9137BECDECBC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6-4687-B5F6-9137BECDECBC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6-4687-B5F6-9137BECDECBC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36-4687-B5F6-9137BECDECBC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Revenue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56.71304672215625</c:v>
                </c:pt>
                <c:pt idx="34">
                  <c:v>80.35093164364001</c:v>
                </c:pt>
                <c:pt idx="35">
                  <c:v>97.687605907318328</c:v>
                </c:pt>
                <c:pt idx="36">
                  <c:v>115.90559700226277</c:v>
                </c:pt>
                <c:pt idx="37">
                  <c:v>135.16459215317201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36-4687-B5F6-9137BECD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Revenue VEC'!$A$1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Revenue VEC'!$A$2:$A$39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Revenue VEC'!$A$2:$A$39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136-4687-B5F6-9137BECDECBC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Expenditures VEC'!$F$1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VEC'!$F$2:$F$39</c:f>
              <c:numCache>
                <c:formatCode>0.000</c:formatCode>
                <c:ptCount val="38"/>
                <c:pt idx="0">
                  <c:v>223.6</c:v>
                </c:pt>
                <c:pt idx="1">
                  <c:v>292.89999999999992</c:v>
                </c:pt>
                <c:pt idx="2">
                  <c:v>334.9</c:v>
                </c:pt>
                <c:pt idx="3">
                  <c:v>332.2</c:v>
                </c:pt>
                <c:pt idx="4">
                  <c:v>351.29999999999995</c:v>
                </c:pt>
                <c:pt idx="5">
                  <c:v>310.79999999999995</c:v>
                </c:pt>
                <c:pt idx="6">
                  <c:v>321.49999999999989</c:v>
                </c:pt>
                <c:pt idx="7">
                  <c:v>331.07972000000007</c:v>
                </c:pt>
                <c:pt idx="8">
                  <c:v>381.4957</c:v>
                </c:pt>
                <c:pt idx="9">
                  <c:v>477.03990000000016</c:v>
                </c:pt>
                <c:pt idx="10">
                  <c:v>527.18992000000003</c:v>
                </c:pt>
                <c:pt idx="11">
                  <c:v>606.10556999999994</c:v>
                </c:pt>
                <c:pt idx="12">
                  <c:v>588.7636</c:v>
                </c:pt>
                <c:pt idx="13">
                  <c:v>649.0441800000001</c:v>
                </c:pt>
                <c:pt idx="14">
                  <c:v>666.66147089999981</c:v>
                </c:pt>
                <c:pt idx="15">
                  <c:v>640.04791856223903</c:v>
                </c:pt>
                <c:pt idx="16">
                  <c:v>735.26248878000013</c:v>
                </c:pt>
                <c:pt idx="17">
                  <c:v>771.69563268000024</c:v>
                </c:pt>
                <c:pt idx="18">
                  <c:v>767.55685706999975</c:v>
                </c:pt>
                <c:pt idx="19">
                  <c:v>768.02195973000016</c:v>
                </c:pt>
                <c:pt idx="20">
                  <c:v>817.09716878499989</c:v>
                </c:pt>
                <c:pt idx="21">
                  <c:v>889.29559805832469</c:v>
                </c:pt>
                <c:pt idx="22">
                  <c:v>852.13213559999986</c:v>
                </c:pt>
                <c:pt idx="23">
                  <c:v>998.19363742999974</c:v>
                </c:pt>
                <c:pt idx="24">
                  <c:v>1136.3720733600003</c:v>
                </c:pt>
                <c:pt idx="25">
                  <c:v>1262.6756147000003</c:v>
                </c:pt>
                <c:pt idx="26">
                  <c:v>1197.7601467500006</c:v>
                </c:pt>
                <c:pt idx="27">
                  <c:v>1192.7399536099995</c:v>
                </c:pt>
                <c:pt idx="28">
                  <c:v>1226.634724888967</c:v>
                </c:pt>
                <c:pt idx="29">
                  <c:v>1346.7050314299995</c:v>
                </c:pt>
                <c:pt idx="30">
                  <c:v>1280.0619914200004</c:v>
                </c:pt>
                <c:pt idx="31">
                  <c:v>1198.3838383400002</c:v>
                </c:pt>
                <c:pt idx="32">
                  <c:v>1375.457196730536</c:v>
                </c:pt>
                <c:pt idx="33">
                  <c:v>1246.7856817197007</c:v>
                </c:pt>
                <c:pt idx="34">
                  <c:v>1121.0867223647688</c:v>
                </c:pt>
                <c:pt idx="35">
                  <c:v>1022.1380151486803</c:v>
                </c:pt>
                <c:pt idx="36">
                  <c:v>962.28485559006742</c:v>
                </c:pt>
                <c:pt idx="37">
                  <c:v>904.67678101016304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2-473E-9E88-857395A0ED3B}"/>
            </c:ext>
          </c:extLst>
        </c:ser>
        <c:ser>
          <c:idx val="2"/>
          <c:order val="2"/>
          <c:tx>
            <c:strRef>
              <c:f>'Fanchart Expenditures VEC'!$G$1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2-473E-9E88-857395A0ED3B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2-473E-9E88-857395A0ED3B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2-473E-9E88-857395A0ED3B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2-473E-9E88-857395A0ED3B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2-473E-9E88-857395A0ED3B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2-473E-9E88-857395A0ED3B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72-473E-9E88-857395A0ED3B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72-473E-9E88-857395A0ED3B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Expenditures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47.946766630831966</c:v>
                </c:pt>
                <c:pt idx="34">
                  <c:v>86.826729411161722</c:v>
                </c:pt>
                <c:pt idx="35">
                  <c:v>116.44067825278097</c:v>
                </c:pt>
                <c:pt idx="36">
                  <c:v>143.25022563893805</c:v>
                </c:pt>
                <c:pt idx="37">
                  <c:v>169.98311004357399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72-473E-9E88-857395A0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Expenditures VEC'!$A$1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Expenditures VEC'!$A$2:$A$39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Expenditures VEC'!$A$2:$A$39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472-473E-9E88-857395A0ED3B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GDP</a:t>
            </a:r>
          </a:p>
        </c:rich>
      </c:tx>
      <c:layout>
        <c:manualLayout>
          <c:xMode val="edge"/>
          <c:yMode val="edge"/>
          <c:x val="0.31887145280690926"/>
          <c:y val="2.9875979398904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GDP VEC'!$F$1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VEC'!$F$2:$F$39</c:f>
              <c:numCache>
                <c:formatCode>0.000</c:formatCode>
                <c:ptCount val="38"/>
                <c:pt idx="0">
                  <c:v>1098.9999999999998</c:v>
                </c:pt>
                <c:pt idx="1">
                  <c:v>1197.8999999999999</c:v>
                </c:pt>
                <c:pt idx="2">
                  <c:v>1386.9999999999995</c:v>
                </c:pt>
                <c:pt idx="3">
                  <c:v>1501.7999999999993</c:v>
                </c:pt>
                <c:pt idx="4">
                  <c:v>1543.3</c:v>
                </c:pt>
                <c:pt idx="5">
                  <c:v>1637.3</c:v>
                </c:pt>
                <c:pt idx="6">
                  <c:v>1702.9000000000005</c:v>
                </c:pt>
                <c:pt idx="7">
                  <c:v>1735.7999999999993</c:v>
                </c:pt>
                <c:pt idx="8">
                  <c:v>1828.4999999999998</c:v>
                </c:pt>
                <c:pt idx="9">
                  <c:v>1950.0999999999995</c:v>
                </c:pt>
                <c:pt idx="10">
                  <c:v>2232</c:v>
                </c:pt>
                <c:pt idx="11">
                  <c:v>2326.4</c:v>
                </c:pt>
                <c:pt idx="12">
                  <c:v>2465.5000000000005</c:v>
                </c:pt>
                <c:pt idx="13">
                  <c:v>2596.2000000000007</c:v>
                </c:pt>
                <c:pt idx="14">
                  <c:v>2779.4000000000005</c:v>
                </c:pt>
                <c:pt idx="15">
                  <c:v>2923.0999999999995</c:v>
                </c:pt>
                <c:pt idx="16">
                  <c:v>3161.9999999999986</c:v>
                </c:pt>
                <c:pt idx="17">
                  <c:v>3392.2000000000012</c:v>
                </c:pt>
                <c:pt idx="18">
                  <c:v>3458.1999999999994</c:v>
                </c:pt>
                <c:pt idx="19">
                  <c:v>3361.3999999999992</c:v>
                </c:pt>
                <c:pt idx="20">
                  <c:v>3477.4000000000028</c:v>
                </c:pt>
                <c:pt idx="21">
                  <c:v>3639.0999999999981</c:v>
                </c:pt>
                <c:pt idx="22">
                  <c:v>3806.4999999999995</c:v>
                </c:pt>
                <c:pt idx="23">
                  <c:v>4059.0999999999972</c:v>
                </c:pt>
                <c:pt idx="24">
                  <c:v>4275.9000000000024</c:v>
                </c:pt>
                <c:pt idx="25">
                  <c:v>4420.7999999999984</c:v>
                </c:pt>
                <c:pt idx="26">
                  <c:v>4516.9000000000005</c:v>
                </c:pt>
                <c:pt idx="27">
                  <c:v>4572.4000000000005</c:v>
                </c:pt>
                <c:pt idx="28">
                  <c:v>4630.100000000004</c:v>
                </c:pt>
                <c:pt idx="29">
                  <c:v>4833.3</c:v>
                </c:pt>
                <c:pt idx="30">
                  <c:v>4160.2999999999993</c:v>
                </c:pt>
                <c:pt idx="31">
                  <c:v>4983.3</c:v>
                </c:pt>
                <c:pt idx="32">
                  <c:v>5140.0000000000027</c:v>
                </c:pt>
                <c:pt idx="33">
                  <c:v>4785.2244639203327</c:v>
                </c:pt>
                <c:pt idx="34">
                  <c:v>4587.3374062409766</c:v>
                </c:pt>
                <c:pt idx="35">
                  <c:v>4503.058008039483</c:v>
                </c:pt>
                <c:pt idx="36">
                  <c:v>4336.4796830444511</c:v>
                </c:pt>
                <c:pt idx="37">
                  <c:v>4162.1595799588331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6-4E5B-A5EA-83367879BBF1}"/>
            </c:ext>
          </c:extLst>
        </c:ser>
        <c:ser>
          <c:idx val="2"/>
          <c:order val="2"/>
          <c:tx>
            <c:strRef>
              <c:f>'Fanchart GDP VEC'!$G$1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6-4E5B-A5EA-83367879BBF1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6-4E5B-A5EA-83367879BBF1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6-4E5B-A5EA-83367879BBF1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6-4E5B-A5EA-83367879BBF1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6-4E5B-A5EA-83367879BBF1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E6-4E5B-A5EA-83367879BBF1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E6-4E5B-A5EA-83367879BBF1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E6-4E5B-A5EA-83367879BBF1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GDP VEC'!$A$2:$A$39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VEC'!$G$2:$G$39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106.2510872325345</c:v>
                </c:pt>
                <c:pt idx="34">
                  <c:v>157.9647082609861</c:v>
                </c:pt>
                <c:pt idx="35">
                  <c:v>210.42919701279132</c:v>
                </c:pt>
                <c:pt idx="36">
                  <c:v>273.60236122487026</c:v>
                </c:pt>
                <c:pt idx="37">
                  <c:v>341.9628730777647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E6-4E5B-A5EA-83367879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GDP VEC'!$A$1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GDP VEC'!$A$2:$A$39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GDP VEC'!$A$2:$A$39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BE6-4E5B-A5EA-83367879BBF1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'Yearly VAR GDP'!$B$1</c:f>
              <c:strCache>
                <c:ptCount val="1"/>
                <c:pt idx="0">
                  <c:v>Revenue Current</c:v>
                </c:pt>
              </c:strCache>
            </c:strRef>
          </c:tx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GDP'!$B$2:$B$39</c:f>
              <c:numCache>
                <c:formatCode>0.00</c:formatCode>
                <c:ptCount val="38"/>
                <c:pt idx="0">
                  <c:v>166.72199999999995</c:v>
                </c:pt>
                <c:pt idx="1">
                  <c:v>186.7760000000001</c:v>
                </c:pt>
                <c:pt idx="2">
                  <c:v>208.38399999999993</c:v>
                </c:pt>
                <c:pt idx="3">
                  <c:v>196.09999999999997</c:v>
                </c:pt>
                <c:pt idx="4">
                  <c:v>207.64399999999998</c:v>
                </c:pt>
                <c:pt idx="5">
                  <c:v>200.68799999999996</c:v>
                </c:pt>
                <c:pt idx="6">
                  <c:v>230.36199999999999</c:v>
                </c:pt>
                <c:pt idx="7">
                  <c:v>232.27655760000002</c:v>
                </c:pt>
                <c:pt idx="8">
                  <c:v>267.43452000000002</c:v>
                </c:pt>
                <c:pt idx="9">
                  <c:v>311.84875019999998</c:v>
                </c:pt>
                <c:pt idx="10">
                  <c:v>321.36243292</c:v>
                </c:pt>
                <c:pt idx="11">
                  <c:v>326.8489350000001</c:v>
                </c:pt>
                <c:pt idx="12">
                  <c:v>334.52747099999993</c:v>
                </c:pt>
                <c:pt idx="13">
                  <c:v>366.08772285999993</c:v>
                </c:pt>
                <c:pt idx="14">
                  <c:v>356.85747309739992</c:v>
                </c:pt>
                <c:pt idx="15">
                  <c:v>414.33042762719981</c:v>
                </c:pt>
                <c:pt idx="16">
                  <c:v>469.63875341180005</c:v>
                </c:pt>
                <c:pt idx="17">
                  <c:v>568.08909064541513</c:v>
                </c:pt>
                <c:pt idx="18">
                  <c:v>580.18338311525451</c:v>
                </c:pt>
                <c:pt idx="19">
                  <c:v>544.02370175116084</c:v>
                </c:pt>
                <c:pt idx="20">
                  <c:v>579.40225788671171</c:v>
                </c:pt>
                <c:pt idx="21">
                  <c:v>626.22039654879995</c:v>
                </c:pt>
                <c:pt idx="22">
                  <c:v>621.83863014580015</c:v>
                </c:pt>
                <c:pt idx="23">
                  <c:v>701.49405706520008</c:v>
                </c:pt>
                <c:pt idx="24">
                  <c:v>740.66834665174019</c:v>
                </c:pt>
                <c:pt idx="25">
                  <c:v>740.53583816620028</c:v>
                </c:pt>
                <c:pt idx="26">
                  <c:v>778.57809963919976</c:v>
                </c:pt>
                <c:pt idx="27">
                  <c:v>812.18321857039984</c:v>
                </c:pt>
                <c:pt idx="28">
                  <c:v>878.22407391179968</c:v>
                </c:pt>
                <c:pt idx="29">
                  <c:v>864.24354383640025</c:v>
                </c:pt>
                <c:pt idx="30">
                  <c:v>678.77053176639981</c:v>
                </c:pt>
                <c:pt idx="31">
                  <c:v>889.90544595039967</c:v>
                </c:pt>
                <c:pt idx="32">
                  <c:v>998.63510719038868</c:v>
                </c:pt>
                <c:pt idx="33">
                  <c:v>1041.1661808289398</c:v>
                </c:pt>
                <c:pt idx="34">
                  <c:v>1088.1094333685357</c:v>
                </c:pt>
                <c:pt idx="35">
                  <c:v>1140.3881791855106</c:v>
                </c:pt>
                <c:pt idx="36">
                  <c:v>1192.6123045691731</c:v>
                </c:pt>
                <c:pt idx="37">
                  <c:v>1247.3508399281473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C2-494F-941D-D59F777B2C93}"/>
            </c:ext>
          </c:extLst>
        </c:ser>
        <c:ser>
          <c:idx val="6"/>
          <c:order val="1"/>
          <c:tx>
            <c:strRef>
              <c:f>'Yearly VAR GDP'!$C$1</c:f>
              <c:strCache>
                <c:ptCount val="1"/>
                <c:pt idx="0">
                  <c:v>Total Revenue and Grants</c:v>
                </c:pt>
              </c:strCache>
            </c:strRef>
          </c:tx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GDP'!$C$2:$C$39</c:f>
              <c:numCache>
                <c:formatCode>0.00</c:formatCode>
                <c:ptCount val="38"/>
                <c:pt idx="0">
                  <c:v>225.29999999999995</c:v>
                </c:pt>
                <c:pt idx="1">
                  <c:v>252.40000000000012</c:v>
                </c:pt>
                <c:pt idx="2">
                  <c:v>281.59999999999991</c:v>
                </c:pt>
                <c:pt idx="3">
                  <c:v>264.99999999999994</c:v>
                </c:pt>
                <c:pt idx="4">
                  <c:v>280.59999999999997</c:v>
                </c:pt>
                <c:pt idx="5">
                  <c:v>271.19999999999993</c:v>
                </c:pt>
                <c:pt idx="6">
                  <c:v>311.3</c:v>
                </c:pt>
                <c:pt idx="7">
                  <c:v>313.88724000000002</c:v>
                </c:pt>
                <c:pt idx="8">
                  <c:v>361.39800000000002</c:v>
                </c:pt>
                <c:pt idx="9">
                  <c:v>421.41723000000002</c:v>
                </c:pt>
                <c:pt idx="10">
                  <c:v>434.27355800000004</c:v>
                </c:pt>
                <c:pt idx="11">
                  <c:v>441.68775000000011</c:v>
                </c:pt>
                <c:pt idx="12">
                  <c:v>452.06414999999993</c:v>
                </c:pt>
                <c:pt idx="13">
                  <c:v>494.7131389999999</c:v>
                </c:pt>
                <c:pt idx="14">
                  <c:v>482.23982850999988</c:v>
                </c:pt>
                <c:pt idx="15">
                  <c:v>559.90598327999976</c:v>
                </c:pt>
                <c:pt idx="16">
                  <c:v>634.64696407000008</c:v>
                </c:pt>
                <c:pt idx="17">
                  <c:v>767.6879603316421</c:v>
                </c:pt>
                <c:pt idx="18">
                  <c:v>784.03159880439796</c:v>
                </c:pt>
                <c:pt idx="19">
                  <c:v>735.16716452859578</c:v>
                </c:pt>
                <c:pt idx="20">
                  <c:v>782.9760241712321</c:v>
                </c:pt>
                <c:pt idx="21">
                  <c:v>846.24377912</c:v>
                </c:pt>
                <c:pt idx="22">
                  <c:v>840.32247317000019</c:v>
                </c:pt>
                <c:pt idx="23">
                  <c:v>947.96494198000016</c:v>
                </c:pt>
                <c:pt idx="24">
                  <c:v>1000.9031711510003</c:v>
                </c:pt>
                <c:pt idx="25">
                  <c:v>1000.7241056300004</c:v>
                </c:pt>
                <c:pt idx="26">
                  <c:v>1052.1325670799997</c:v>
                </c:pt>
                <c:pt idx="27">
                  <c:v>1097.5448899599999</c:v>
                </c:pt>
                <c:pt idx="28">
                  <c:v>1186.7892890699995</c:v>
                </c:pt>
                <c:pt idx="29">
                  <c:v>1167.8966808600003</c:v>
                </c:pt>
                <c:pt idx="30">
                  <c:v>917.25747535999972</c:v>
                </c:pt>
                <c:pt idx="31">
                  <c:v>1202.5749269599996</c:v>
                </c:pt>
                <c:pt idx="32">
                  <c:v>1349.5069016086334</c:v>
                </c:pt>
                <c:pt idx="33">
                  <c:v>1406.9813254445132</c:v>
                </c:pt>
                <c:pt idx="34">
                  <c:v>1470.418153200724</c:v>
                </c:pt>
                <c:pt idx="35">
                  <c:v>1541.0651070074468</c:v>
                </c:pt>
                <c:pt idx="36">
                  <c:v>1611.6382494178017</c:v>
                </c:pt>
                <c:pt idx="37">
                  <c:v>1685.609243146145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C2-494F-941D-D59F777B2C93}"/>
            </c:ext>
          </c:extLst>
        </c:ser>
        <c:ser>
          <c:idx val="7"/>
          <c:order val="2"/>
          <c:tx>
            <c:strRef>
              <c:f>'Yearly VAR GDP'!$D$1</c:f>
              <c:strCache>
                <c:ptCount val="1"/>
                <c:pt idx="0">
                  <c:v>Expenditure Current</c:v>
                </c:pt>
              </c:strCache>
            </c:strRef>
          </c:tx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GDP'!$D$2:$D$39</c:f>
              <c:numCache>
                <c:formatCode>0.00</c:formatCode>
                <c:ptCount val="38"/>
                <c:pt idx="0">
                  <c:v>207.94800000000001</c:v>
                </c:pt>
                <c:pt idx="1">
                  <c:v>272.39699999999993</c:v>
                </c:pt>
                <c:pt idx="2">
                  <c:v>311.45699999999999</c:v>
                </c:pt>
                <c:pt idx="3">
                  <c:v>308.94600000000003</c:v>
                </c:pt>
                <c:pt idx="4">
                  <c:v>326.709</c:v>
                </c:pt>
                <c:pt idx="5">
                  <c:v>289.04399999999998</c:v>
                </c:pt>
                <c:pt idx="6">
                  <c:v>298.99499999999989</c:v>
                </c:pt>
                <c:pt idx="7">
                  <c:v>307.90413960000006</c:v>
                </c:pt>
                <c:pt idx="8">
                  <c:v>354.79100099999999</c:v>
                </c:pt>
                <c:pt idx="9">
                  <c:v>443.64710700000018</c:v>
                </c:pt>
                <c:pt idx="10">
                  <c:v>490.28662560000004</c:v>
                </c:pt>
                <c:pt idx="11">
                  <c:v>563.67818009999996</c:v>
                </c:pt>
                <c:pt idx="12">
                  <c:v>547.55014800000004</c:v>
                </c:pt>
                <c:pt idx="13">
                  <c:v>603.61108740000009</c:v>
                </c:pt>
                <c:pt idx="14">
                  <c:v>619.99516793699991</c:v>
                </c:pt>
                <c:pt idx="15">
                  <c:v>595.24456426288236</c:v>
                </c:pt>
                <c:pt idx="16">
                  <c:v>683.79411456540015</c:v>
                </c:pt>
                <c:pt idx="17">
                  <c:v>717.6769383924003</c:v>
                </c:pt>
                <c:pt idx="18">
                  <c:v>713.82787707509976</c:v>
                </c:pt>
                <c:pt idx="19">
                  <c:v>714.26042254890024</c:v>
                </c:pt>
                <c:pt idx="20">
                  <c:v>759.90036697004996</c:v>
                </c:pt>
                <c:pt idx="21">
                  <c:v>827.044906194242</c:v>
                </c:pt>
                <c:pt idx="22">
                  <c:v>792.48288610799989</c:v>
                </c:pt>
                <c:pt idx="23">
                  <c:v>928.32008280989976</c:v>
                </c:pt>
                <c:pt idx="24">
                  <c:v>1056.8260282248002</c:v>
                </c:pt>
                <c:pt idx="25">
                  <c:v>1174.2883216710004</c:v>
                </c:pt>
                <c:pt idx="26">
                  <c:v>1113.9169364775005</c:v>
                </c:pt>
                <c:pt idx="27">
                  <c:v>1109.2481568572996</c:v>
                </c:pt>
                <c:pt idx="28">
                  <c:v>1140.7702941467394</c:v>
                </c:pt>
                <c:pt idx="29">
                  <c:v>1252.4356792298995</c:v>
                </c:pt>
                <c:pt idx="30">
                  <c:v>1190.4576520206003</c:v>
                </c:pt>
                <c:pt idx="31">
                  <c:v>1114.4969696562002</c:v>
                </c:pt>
                <c:pt idx="32">
                  <c:v>1279.1751929593986</c:v>
                </c:pt>
                <c:pt idx="33">
                  <c:v>1195.7656343657809</c:v>
                </c:pt>
                <c:pt idx="34">
                  <c:v>1181.1542569217986</c:v>
                </c:pt>
                <c:pt idx="35">
                  <c:v>1285.2000425711651</c:v>
                </c:pt>
                <c:pt idx="36">
                  <c:v>1278.0110085067943</c:v>
                </c:pt>
                <c:pt idx="37">
                  <c:v>1304.2368984739333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C2-494F-941D-D59F777B2C93}"/>
            </c:ext>
          </c:extLst>
        </c:ser>
        <c:ser>
          <c:idx val="8"/>
          <c:order val="3"/>
          <c:tx>
            <c:strRef>
              <c:f>'Yearly VAR GDP'!$E$1</c:f>
              <c:strCache>
                <c:ptCount val="1"/>
                <c:pt idx="0">
                  <c:v>Total Expenditure</c:v>
                </c:pt>
              </c:strCache>
            </c:strRef>
          </c:tx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GDP'!$E$2:$E$39</c:f>
              <c:numCache>
                <c:formatCode>0.00</c:formatCode>
                <c:ptCount val="38"/>
                <c:pt idx="0">
                  <c:v>223.6</c:v>
                </c:pt>
                <c:pt idx="1">
                  <c:v>292.89999999999992</c:v>
                </c:pt>
                <c:pt idx="2">
                  <c:v>334.9</c:v>
                </c:pt>
                <c:pt idx="3">
                  <c:v>332.2</c:v>
                </c:pt>
                <c:pt idx="4">
                  <c:v>351.29999999999995</c:v>
                </c:pt>
                <c:pt idx="5">
                  <c:v>310.79999999999995</c:v>
                </c:pt>
                <c:pt idx="6">
                  <c:v>321.49999999999989</c:v>
                </c:pt>
                <c:pt idx="7">
                  <c:v>331.07972000000007</c:v>
                </c:pt>
                <c:pt idx="8">
                  <c:v>381.4957</c:v>
                </c:pt>
                <c:pt idx="9">
                  <c:v>477.03990000000016</c:v>
                </c:pt>
                <c:pt idx="10">
                  <c:v>527.18992000000003</c:v>
                </c:pt>
                <c:pt idx="11">
                  <c:v>606.10556999999994</c:v>
                </c:pt>
                <c:pt idx="12">
                  <c:v>588.7636</c:v>
                </c:pt>
                <c:pt idx="13">
                  <c:v>649.0441800000001</c:v>
                </c:pt>
                <c:pt idx="14">
                  <c:v>666.66147089999981</c:v>
                </c:pt>
                <c:pt idx="15">
                  <c:v>640.04791856223903</c:v>
                </c:pt>
                <c:pt idx="16">
                  <c:v>735.26248878000013</c:v>
                </c:pt>
                <c:pt idx="17">
                  <c:v>771.69563268000024</c:v>
                </c:pt>
                <c:pt idx="18">
                  <c:v>767.55685706999975</c:v>
                </c:pt>
                <c:pt idx="19">
                  <c:v>768.02195973000016</c:v>
                </c:pt>
                <c:pt idx="20">
                  <c:v>817.09716878499989</c:v>
                </c:pt>
                <c:pt idx="21">
                  <c:v>889.29559805832469</c:v>
                </c:pt>
                <c:pt idx="22">
                  <c:v>852.13213559999986</c:v>
                </c:pt>
                <c:pt idx="23">
                  <c:v>998.19363742999974</c:v>
                </c:pt>
                <c:pt idx="24">
                  <c:v>1136.3720733600003</c:v>
                </c:pt>
                <c:pt idx="25">
                  <c:v>1262.6756147000003</c:v>
                </c:pt>
                <c:pt idx="26">
                  <c:v>1197.7601467500006</c:v>
                </c:pt>
                <c:pt idx="27">
                  <c:v>1192.7399536099995</c:v>
                </c:pt>
                <c:pt idx="28">
                  <c:v>1226.634724888967</c:v>
                </c:pt>
                <c:pt idx="29">
                  <c:v>1346.7050314299995</c:v>
                </c:pt>
                <c:pt idx="30">
                  <c:v>1280.0619914200004</c:v>
                </c:pt>
                <c:pt idx="31">
                  <c:v>1198.3838383400002</c:v>
                </c:pt>
                <c:pt idx="32">
                  <c:v>1375.457196730536</c:v>
                </c:pt>
                <c:pt idx="33">
                  <c:v>1285.7694993180439</c:v>
                </c:pt>
                <c:pt idx="34">
                  <c:v>1270.0583407761274</c:v>
                </c:pt>
                <c:pt idx="35">
                  <c:v>1381.9355296464141</c:v>
                </c:pt>
                <c:pt idx="36">
                  <c:v>1374.2053854911765</c:v>
                </c:pt>
                <c:pt idx="37">
                  <c:v>1402.4052671762722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C2-494F-941D-D59F777B2C93}"/>
            </c:ext>
          </c:extLst>
        </c:ser>
        <c:ser>
          <c:idx val="9"/>
          <c:order val="4"/>
          <c:tx>
            <c:strRef>
              <c:f>'Yearly VAR GDP'!$F$1</c:f>
              <c:strCache>
                <c:ptCount val="1"/>
                <c:pt idx="0">
                  <c:v>GDP</c:v>
                </c:pt>
              </c:strCache>
            </c:strRef>
          </c:tx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GDP'!$F$2:$F$39</c:f>
              <c:numCache>
                <c:formatCode>0.00</c:formatCode>
                <c:ptCount val="38"/>
                <c:pt idx="0">
                  <c:v>1098.9999999999998</c:v>
                </c:pt>
                <c:pt idx="1">
                  <c:v>1197.8999999999999</c:v>
                </c:pt>
                <c:pt idx="2">
                  <c:v>1386.9999999999995</c:v>
                </c:pt>
                <c:pt idx="3">
                  <c:v>1501.7999999999993</c:v>
                </c:pt>
                <c:pt idx="4">
                  <c:v>1543.3</c:v>
                </c:pt>
                <c:pt idx="5">
                  <c:v>1637.3</c:v>
                </c:pt>
                <c:pt idx="6">
                  <c:v>1702.9000000000005</c:v>
                </c:pt>
                <c:pt idx="7">
                  <c:v>1735.7999999999993</c:v>
                </c:pt>
                <c:pt idx="8">
                  <c:v>1828.4999999999998</c:v>
                </c:pt>
                <c:pt idx="9">
                  <c:v>1950.0999999999995</c:v>
                </c:pt>
                <c:pt idx="10">
                  <c:v>2232</c:v>
                </c:pt>
                <c:pt idx="11">
                  <c:v>2326.4</c:v>
                </c:pt>
                <c:pt idx="12">
                  <c:v>2465.5000000000005</c:v>
                </c:pt>
                <c:pt idx="13">
                  <c:v>2596.2000000000007</c:v>
                </c:pt>
                <c:pt idx="14">
                  <c:v>2779.4000000000005</c:v>
                </c:pt>
                <c:pt idx="15">
                  <c:v>2923.0999999999995</c:v>
                </c:pt>
                <c:pt idx="16">
                  <c:v>3161.9999999999986</c:v>
                </c:pt>
                <c:pt idx="17">
                  <c:v>3392.2000000000012</c:v>
                </c:pt>
                <c:pt idx="18">
                  <c:v>3458.1999999999994</c:v>
                </c:pt>
                <c:pt idx="19">
                  <c:v>3361.3999999999992</c:v>
                </c:pt>
                <c:pt idx="20">
                  <c:v>3477.4000000000028</c:v>
                </c:pt>
                <c:pt idx="21">
                  <c:v>3639.0999999999981</c:v>
                </c:pt>
                <c:pt idx="22">
                  <c:v>3806.4999999999995</c:v>
                </c:pt>
                <c:pt idx="23">
                  <c:v>4059.0999999999972</c:v>
                </c:pt>
                <c:pt idx="24">
                  <c:v>4275.9000000000024</c:v>
                </c:pt>
                <c:pt idx="25">
                  <c:v>4420.7999999999984</c:v>
                </c:pt>
                <c:pt idx="26">
                  <c:v>4516.9000000000005</c:v>
                </c:pt>
                <c:pt idx="27">
                  <c:v>4572.4000000000005</c:v>
                </c:pt>
                <c:pt idx="28">
                  <c:v>4630.100000000004</c:v>
                </c:pt>
                <c:pt idx="29">
                  <c:v>4833.3</c:v>
                </c:pt>
                <c:pt idx="30">
                  <c:v>4160.2999999999993</c:v>
                </c:pt>
                <c:pt idx="31">
                  <c:v>4983.3</c:v>
                </c:pt>
                <c:pt idx="32">
                  <c:v>5140.0000000000027</c:v>
                </c:pt>
                <c:pt idx="33">
                  <c:v>4816.5341795277018</c:v>
                </c:pt>
                <c:pt idx="34">
                  <c:v>5105.5021599572237</c:v>
                </c:pt>
                <c:pt idx="35">
                  <c:v>5120.3426824335593</c:v>
                </c:pt>
                <c:pt idx="36">
                  <c:v>5098.6853815889262</c:v>
                </c:pt>
                <c:pt idx="37">
                  <c:v>5241.7245930354356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C2-494F-941D-D59F777B2C93}"/>
            </c:ext>
          </c:extLst>
        </c:ser>
        <c:ser>
          <c:idx val="0"/>
          <c:order val="5"/>
          <c:tx>
            <c:strRef>
              <c:f>'Yearly VAR GDP'!$B$1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GDP'!$B$2:$B$39</c:f>
              <c:numCache>
                <c:formatCode>0.00</c:formatCode>
                <c:ptCount val="38"/>
                <c:pt idx="0">
                  <c:v>166.72199999999995</c:v>
                </c:pt>
                <c:pt idx="1">
                  <c:v>186.7760000000001</c:v>
                </c:pt>
                <c:pt idx="2">
                  <c:v>208.38399999999993</c:v>
                </c:pt>
                <c:pt idx="3">
                  <c:v>196.09999999999997</c:v>
                </c:pt>
                <c:pt idx="4">
                  <c:v>207.64399999999998</c:v>
                </c:pt>
                <c:pt idx="5">
                  <c:v>200.68799999999996</c:v>
                </c:pt>
                <c:pt idx="6">
                  <c:v>230.36199999999999</c:v>
                </c:pt>
                <c:pt idx="7">
                  <c:v>232.27655760000002</c:v>
                </c:pt>
                <c:pt idx="8">
                  <c:v>267.43452000000002</c:v>
                </c:pt>
                <c:pt idx="9">
                  <c:v>311.84875019999998</c:v>
                </c:pt>
                <c:pt idx="10">
                  <c:v>321.36243292</c:v>
                </c:pt>
                <c:pt idx="11">
                  <c:v>326.8489350000001</c:v>
                </c:pt>
                <c:pt idx="12">
                  <c:v>334.52747099999993</c:v>
                </c:pt>
                <c:pt idx="13">
                  <c:v>366.08772285999993</c:v>
                </c:pt>
                <c:pt idx="14">
                  <c:v>356.85747309739992</c:v>
                </c:pt>
                <c:pt idx="15">
                  <c:v>414.33042762719981</c:v>
                </c:pt>
                <c:pt idx="16">
                  <c:v>469.63875341180005</c:v>
                </c:pt>
                <c:pt idx="17">
                  <c:v>568.08909064541513</c:v>
                </c:pt>
                <c:pt idx="18">
                  <c:v>580.18338311525451</c:v>
                </c:pt>
                <c:pt idx="19">
                  <c:v>544.02370175116084</c:v>
                </c:pt>
                <c:pt idx="20">
                  <c:v>579.40225788671171</c:v>
                </c:pt>
                <c:pt idx="21">
                  <c:v>626.22039654879995</c:v>
                </c:pt>
                <c:pt idx="22">
                  <c:v>621.83863014580015</c:v>
                </c:pt>
                <c:pt idx="23">
                  <c:v>701.49405706520008</c:v>
                </c:pt>
                <c:pt idx="24">
                  <c:v>740.66834665174019</c:v>
                </c:pt>
                <c:pt idx="25">
                  <c:v>740.53583816620028</c:v>
                </c:pt>
                <c:pt idx="26">
                  <c:v>778.57809963919976</c:v>
                </c:pt>
                <c:pt idx="27">
                  <c:v>812.18321857039984</c:v>
                </c:pt>
                <c:pt idx="28">
                  <c:v>878.22407391179968</c:v>
                </c:pt>
                <c:pt idx="29">
                  <c:v>864.24354383640025</c:v>
                </c:pt>
                <c:pt idx="30">
                  <c:v>678.77053176639981</c:v>
                </c:pt>
                <c:pt idx="31">
                  <c:v>889.90544595039967</c:v>
                </c:pt>
                <c:pt idx="32">
                  <c:v>998.63510719038868</c:v>
                </c:pt>
                <c:pt idx="33">
                  <c:v>1041.1661808289398</c:v>
                </c:pt>
                <c:pt idx="34">
                  <c:v>1088.1094333685357</c:v>
                </c:pt>
                <c:pt idx="35">
                  <c:v>1140.3881791855106</c:v>
                </c:pt>
                <c:pt idx="36">
                  <c:v>1192.6123045691731</c:v>
                </c:pt>
                <c:pt idx="37">
                  <c:v>1247.3508399281473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2-494F-941D-D59F777B2C93}"/>
            </c:ext>
          </c:extLst>
        </c:ser>
        <c:ser>
          <c:idx val="1"/>
          <c:order val="6"/>
          <c:tx>
            <c:strRef>
              <c:f>'Yearly VAR GDP'!$C$1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GDP'!$C$2:$C$39</c:f>
              <c:numCache>
                <c:formatCode>0.00</c:formatCode>
                <c:ptCount val="38"/>
                <c:pt idx="0">
                  <c:v>225.29999999999995</c:v>
                </c:pt>
                <c:pt idx="1">
                  <c:v>252.40000000000012</c:v>
                </c:pt>
                <c:pt idx="2">
                  <c:v>281.59999999999991</c:v>
                </c:pt>
                <c:pt idx="3">
                  <c:v>264.99999999999994</c:v>
                </c:pt>
                <c:pt idx="4">
                  <c:v>280.59999999999997</c:v>
                </c:pt>
                <c:pt idx="5">
                  <c:v>271.19999999999993</c:v>
                </c:pt>
                <c:pt idx="6">
                  <c:v>311.3</c:v>
                </c:pt>
                <c:pt idx="7">
                  <c:v>313.88724000000002</c:v>
                </c:pt>
                <c:pt idx="8">
                  <c:v>361.39800000000002</c:v>
                </c:pt>
                <c:pt idx="9">
                  <c:v>421.41723000000002</c:v>
                </c:pt>
                <c:pt idx="10">
                  <c:v>434.27355800000004</c:v>
                </c:pt>
                <c:pt idx="11">
                  <c:v>441.68775000000011</c:v>
                </c:pt>
                <c:pt idx="12">
                  <c:v>452.06414999999993</c:v>
                </c:pt>
                <c:pt idx="13">
                  <c:v>494.7131389999999</c:v>
                </c:pt>
                <c:pt idx="14">
                  <c:v>482.23982850999988</c:v>
                </c:pt>
                <c:pt idx="15">
                  <c:v>559.90598327999976</c:v>
                </c:pt>
                <c:pt idx="16">
                  <c:v>634.64696407000008</c:v>
                </c:pt>
                <c:pt idx="17">
                  <c:v>767.6879603316421</c:v>
                </c:pt>
                <c:pt idx="18">
                  <c:v>784.03159880439796</c:v>
                </c:pt>
                <c:pt idx="19">
                  <c:v>735.16716452859578</c:v>
                </c:pt>
                <c:pt idx="20">
                  <c:v>782.9760241712321</c:v>
                </c:pt>
                <c:pt idx="21">
                  <c:v>846.24377912</c:v>
                </c:pt>
                <c:pt idx="22">
                  <c:v>840.32247317000019</c:v>
                </c:pt>
                <c:pt idx="23">
                  <c:v>947.96494198000016</c:v>
                </c:pt>
                <c:pt idx="24">
                  <c:v>1000.9031711510003</c:v>
                </c:pt>
                <c:pt idx="25">
                  <c:v>1000.7241056300004</c:v>
                </c:pt>
                <c:pt idx="26">
                  <c:v>1052.1325670799997</c:v>
                </c:pt>
                <c:pt idx="27">
                  <c:v>1097.5448899599999</c:v>
                </c:pt>
                <c:pt idx="28">
                  <c:v>1186.7892890699995</c:v>
                </c:pt>
                <c:pt idx="29">
                  <c:v>1167.8966808600003</c:v>
                </c:pt>
                <c:pt idx="30">
                  <c:v>917.25747535999972</c:v>
                </c:pt>
                <c:pt idx="31">
                  <c:v>1202.5749269599996</c:v>
                </c:pt>
                <c:pt idx="32">
                  <c:v>1349.5069016086334</c:v>
                </c:pt>
                <c:pt idx="33">
                  <c:v>1406.9813254445132</c:v>
                </c:pt>
                <c:pt idx="34">
                  <c:v>1470.418153200724</c:v>
                </c:pt>
                <c:pt idx="35">
                  <c:v>1541.0651070074468</c:v>
                </c:pt>
                <c:pt idx="36">
                  <c:v>1611.6382494178017</c:v>
                </c:pt>
                <c:pt idx="37">
                  <c:v>1685.609243146145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2-494F-941D-D59F777B2C93}"/>
            </c:ext>
          </c:extLst>
        </c:ser>
        <c:ser>
          <c:idx val="2"/>
          <c:order val="7"/>
          <c:tx>
            <c:strRef>
              <c:f>'Yearly VAR GDP'!$D$1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GDP'!$D$2:$D$39</c:f>
              <c:numCache>
                <c:formatCode>0.00</c:formatCode>
                <c:ptCount val="38"/>
                <c:pt idx="0">
                  <c:v>207.94800000000001</c:v>
                </c:pt>
                <c:pt idx="1">
                  <c:v>272.39699999999993</c:v>
                </c:pt>
                <c:pt idx="2">
                  <c:v>311.45699999999999</c:v>
                </c:pt>
                <c:pt idx="3">
                  <c:v>308.94600000000003</c:v>
                </c:pt>
                <c:pt idx="4">
                  <c:v>326.709</c:v>
                </c:pt>
                <c:pt idx="5">
                  <c:v>289.04399999999998</c:v>
                </c:pt>
                <c:pt idx="6">
                  <c:v>298.99499999999989</c:v>
                </c:pt>
                <c:pt idx="7">
                  <c:v>307.90413960000006</c:v>
                </c:pt>
                <c:pt idx="8">
                  <c:v>354.79100099999999</c:v>
                </c:pt>
                <c:pt idx="9">
                  <c:v>443.64710700000018</c:v>
                </c:pt>
                <c:pt idx="10">
                  <c:v>490.28662560000004</c:v>
                </c:pt>
                <c:pt idx="11">
                  <c:v>563.67818009999996</c:v>
                </c:pt>
                <c:pt idx="12">
                  <c:v>547.55014800000004</c:v>
                </c:pt>
                <c:pt idx="13">
                  <c:v>603.61108740000009</c:v>
                </c:pt>
                <c:pt idx="14">
                  <c:v>619.99516793699991</c:v>
                </c:pt>
                <c:pt idx="15">
                  <c:v>595.24456426288236</c:v>
                </c:pt>
                <c:pt idx="16">
                  <c:v>683.79411456540015</c:v>
                </c:pt>
                <c:pt idx="17">
                  <c:v>717.6769383924003</c:v>
                </c:pt>
                <c:pt idx="18">
                  <c:v>713.82787707509976</c:v>
                </c:pt>
                <c:pt idx="19">
                  <c:v>714.26042254890024</c:v>
                </c:pt>
                <c:pt idx="20">
                  <c:v>759.90036697004996</c:v>
                </c:pt>
                <c:pt idx="21">
                  <c:v>827.044906194242</c:v>
                </c:pt>
                <c:pt idx="22">
                  <c:v>792.48288610799989</c:v>
                </c:pt>
                <c:pt idx="23">
                  <c:v>928.32008280989976</c:v>
                </c:pt>
                <c:pt idx="24">
                  <c:v>1056.8260282248002</c:v>
                </c:pt>
                <c:pt idx="25">
                  <c:v>1174.2883216710004</c:v>
                </c:pt>
                <c:pt idx="26">
                  <c:v>1113.9169364775005</c:v>
                </c:pt>
                <c:pt idx="27">
                  <c:v>1109.2481568572996</c:v>
                </c:pt>
                <c:pt idx="28">
                  <c:v>1140.7702941467394</c:v>
                </c:pt>
                <c:pt idx="29">
                  <c:v>1252.4356792298995</c:v>
                </c:pt>
                <c:pt idx="30">
                  <c:v>1190.4576520206003</c:v>
                </c:pt>
                <c:pt idx="31">
                  <c:v>1114.4969696562002</c:v>
                </c:pt>
                <c:pt idx="32">
                  <c:v>1279.1751929593986</c:v>
                </c:pt>
                <c:pt idx="33">
                  <c:v>1195.7656343657809</c:v>
                </c:pt>
                <c:pt idx="34">
                  <c:v>1181.1542569217986</c:v>
                </c:pt>
                <c:pt idx="35">
                  <c:v>1285.2000425711651</c:v>
                </c:pt>
                <c:pt idx="36">
                  <c:v>1278.0110085067943</c:v>
                </c:pt>
                <c:pt idx="37">
                  <c:v>1304.2368984739333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2-494F-941D-D59F777B2C93}"/>
            </c:ext>
          </c:extLst>
        </c:ser>
        <c:ser>
          <c:idx val="3"/>
          <c:order val="8"/>
          <c:tx>
            <c:strRef>
              <c:f>'Yearly VAR GDP'!$E$1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GDP'!$E$2:$E$39</c:f>
              <c:numCache>
                <c:formatCode>0.00</c:formatCode>
                <c:ptCount val="38"/>
                <c:pt idx="0">
                  <c:v>223.6</c:v>
                </c:pt>
                <c:pt idx="1">
                  <c:v>292.89999999999992</c:v>
                </c:pt>
                <c:pt idx="2">
                  <c:v>334.9</c:v>
                </c:pt>
                <c:pt idx="3">
                  <c:v>332.2</c:v>
                </c:pt>
                <c:pt idx="4">
                  <c:v>351.29999999999995</c:v>
                </c:pt>
                <c:pt idx="5">
                  <c:v>310.79999999999995</c:v>
                </c:pt>
                <c:pt idx="6">
                  <c:v>321.49999999999989</c:v>
                </c:pt>
                <c:pt idx="7">
                  <c:v>331.07972000000007</c:v>
                </c:pt>
                <c:pt idx="8">
                  <c:v>381.4957</c:v>
                </c:pt>
                <c:pt idx="9">
                  <c:v>477.03990000000016</c:v>
                </c:pt>
                <c:pt idx="10">
                  <c:v>527.18992000000003</c:v>
                </c:pt>
                <c:pt idx="11">
                  <c:v>606.10556999999994</c:v>
                </c:pt>
                <c:pt idx="12">
                  <c:v>588.7636</c:v>
                </c:pt>
                <c:pt idx="13">
                  <c:v>649.0441800000001</c:v>
                </c:pt>
                <c:pt idx="14">
                  <c:v>666.66147089999981</c:v>
                </c:pt>
                <c:pt idx="15">
                  <c:v>640.04791856223903</c:v>
                </c:pt>
                <c:pt idx="16">
                  <c:v>735.26248878000013</c:v>
                </c:pt>
                <c:pt idx="17">
                  <c:v>771.69563268000024</c:v>
                </c:pt>
                <c:pt idx="18">
                  <c:v>767.55685706999975</c:v>
                </c:pt>
                <c:pt idx="19">
                  <c:v>768.02195973000016</c:v>
                </c:pt>
                <c:pt idx="20">
                  <c:v>817.09716878499989</c:v>
                </c:pt>
                <c:pt idx="21">
                  <c:v>889.29559805832469</c:v>
                </c:pt>
                <c:pt idx="22">
                  <c:v>852.13213559999986</c:v>
                </c:pt>
                <c:pt idx="23">
                  <c:v>998.19363742999974</c:v>
                </c:pt>
                <c:pt idx="24">
                  <c:v>1136.3720733600003</c:v>
                </c:pt>
                <c:pt idx="25">
                  <c:v>1262.6756147000003</c:v>
                </c:pt>
                <c:pt idx="26">
                  <c:v>1197.7601467500006</c:v>
                </c:pt>
                <c:pt idx="27">
                  <c:v>1192.7399536099995</c:v>
                </c:pt>
                <c:pt idx="28">
                  <c:v>1226.634724888967</c:v>
                </c:pt>
                <c:pt idx="29">
                  <c:v>1346.7050314299995</c:v>
                </c:pt>
                <c:pt idx="30">
                  <c:v>1280.0619914200004</c:v>
                </c:pt>
                <c:pt idx="31">
                  <c:v>1198.3838383400002</c:v>
                </c:pt>
                <c:pt idx="32">
                  <c:v>1375.457196730536</c:v>
                </c:pt>
                <c:pt idx="33">
                  <c:v>1285.7694993180439</c:v>
                </c:pt>
                <c:pt idx="34">
                  <c:v>1270.0583407761274</c:v>
                </c:pt>
                <c:pt idx="35">
                  <c:v>1381.9355296464141</c:v>
                </c:pt>
                <c:pt idx="36">
                  <c:v>1374.2053854911765</c:v>
                </c:pt>
                <c:pt idx="37">
                  <c:v>1402.4052671762722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C2-494F-941D-D59F777B2C93}"/>
            </c:ext>
          </c:extLst>
        </c:ser>
        <c:ser>
          <c:idx val="4"/>
          <c:order val="9"/>
          <c:tx>
            <c:strRef>
              <c:f>'Yearly VAR GDP'!$F$1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VAR GDP'!$A$2:$A$39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'Yearly VAR GDP'!$F$2:$F$39</c:f>
              <c:numCache>
                <c:formatCode>0.00</c:formatCode>
                <c:ptCount val="38"/>
                <c:pt idx="0">
                  <c:v>1098.9999999999998</c:v>
                </c:pt>
                <c:pt idx="1">
                  <c:v>1197.8999999999999</c:v>
                </c:pt>
                <c:pt idx="2">
                  <c:v>1386.9999999999995</c:v>
                </c:pt>
                <c:pt idx="3">
                  <c:v>1501.7999999999993</c:v>
                </c:pt>
                <c:pt idx="4">
                  <c:v>1543.3</c:v>
                </c:pt>
                <c:pt idx="5">
                  <c:v>1637.3</c:v>
                </c:pt>
                <c:pt idx="6">
                  <c:v>1702.9000000000005</c:v>
                </c:pt>
                <c:pt idx="7">
                  <c:v>1735.7999999999993</c:v>
                </c:pt>
                <c:pt idx="8">
                  <c:v>1828.4999999999998</c:v>
                </c:pt>
                <c:pt idx="9">
                  <c:v>1950.0999999999995</c:v>
                </c:pt>
                <c:pt idx="10">
                  <c:v>2232</c:v>
                </c:pt>
                <c:pt idx="11">
                  <c:v>2326.4</c:v>
                </c:pt>
                <c:pt idx="12">
                  <c:v>2465.5000000000005</c:v>
                </c:pt>
                <c:pt idx="13">
                  <c:v>2596.2000000000007</c:v>
                </c:pt>
                <c:pt idx="14">
                  <c:v>2779.4000000000005</c:v>
                </c:pt>
                <c:pt idx="15">
                  <c:v>2923.0999999999995</c:v>
                </c:pt>
                <c:pt idx="16">
                  <c:v>3161.9999999999986</c:v>
                </c:pt>
                <c:pt idx="17">
                  <c:v>3392.2000000000012</c:v>
                </c:pt>
                <c:pt idx="18">
                  <c:v>3458.1999999999994</c:v>
                </c:pt>
                <c:pt idx="19">
                  <c:v>3361.3999999999992</c:v>
                </c:pt>
                <c:pt idx="20">
                  <c:v>3477.4000000000028</c:v>
                </c:pt>
                <c:pt idx="21">
                  <c:v>3639.0999999999981</c:v>
                </c:pt>
                <c:pt idx="22">
                  <c:v>3806.4999999999995</c:v>
                </c:pt>
                <c:pt idx="23">
                  <c:v>4059.0999999999972</c:v>
                </c:pt>
                <c:pt idx="24">
                  <c:v>4275.9000000000024</c:v>
                </c:pt>
                <c:pt idx="25">
                  <c:v>4420.7999999999984</c:v>
                </c:pt>
                <c:pt idx="26">
                  <c:v>4516.9000000000005</c:v>
                </c:pt>
                <c:pt idx="27">
                  <c:v>4572.4000000000005</c:v>
                </c:pt>
                <c:pt idx="28">
                  <c:v>4630.100000000004</c:v>
                </c:pt>
                <c:pt idx="29">
                  <c:v>4833.3</c:v>
                </c:pt>
                <c:pt idx="30">
                  <c:v>4160.2999999999993</c:v>
                </c:pt>
                <c:pt idx="31">
                  <c:v>4983.3</c:v>
                </c:pt>
                <c:pt idx="32">
                  <c:v>5140.0000000000027</c:v>
                </c:pt>
                <c:pt idx="33">
                  <c:v>4816.5341795277018</c:v>
                </c:pt>
                <c:pt idx="34">
                  <c:v>5105.5021599572237</c:v>
                </c:pt>
                <c:pt idx="35">
                  <c:v>5120.3426824335593</c:v>
                </c:pt>
                <c:pt idx="36">
                  <c:v>5098.6853815889262</c:v>
                </c:pt>
                <c:pt idx="37">
                  <c:v>5241.7245930354356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C2-494F-941D-D59F777B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07407"/>
        <c:axId val="487412207"/>
      </c:lineChart>
      <c:catAx>
        <c:axId val="4874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2207"/>
        <c:crosses val="autoZero"/>
        <c:auto val="1"/>
        <c:lblAlgn val="ctr"/>
        <c:lblOffset val="100"/>
        <c:noMultiLvlLbl val="0"/>
      </c:catAx>
      <c:valAx>
        <c:axId val="4874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740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Revenue VAR'!$F$1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VAR'!$F$2:$F$39</c:f>
              <c:numCache>
                <c:formatCode>0.000</c:formatCode>
                <c:ptCount val="38"/>
                <c:pt idx="0">
                  <c:v>225.29999999999995</c:v>
                </c:pt>
                <c:pt idx="1">
                  <c:v>252.40000000000012</c:v>
                </c:pt>
                <c:pt idx="2">
                  <c:v>281.59999999999991</c:v>
                </c:pt>
                <c:pt idx="3">
                  <c:v>264.99999999999994</c:v>
                </c:pt>
                <c:pt idx="4">
                  <c:v>280.59999999999997</c:v>
                </c:pt>
                <c:pt idx="5">
                  <c:v>271.19999999999993</c:v>
                </c:pt>
                <c:pt idx="6">
                  <c:v>311.3</c:v>
                </c:pt>
                <c:pt idx="7">
                  <c:v>313.88724000000002</c:v>
                </c:pt>
                <c:pt idx="8">
                  <c:v>361.39800000000002</c:v>
                </c:pt>
                <c:pt idx="9">
                  <c:v>421.41723000000002</c:v>
                </c:pt>
                <c:pt idx="10">
                  <c:v>434.27355800000004</c:v>
                </c:pt>
                <c:pt idx="11">
                  <c:v>441.68775000000011</c:v>
                </c:pt>
                <c:pt idx="12">
                  <c:v>452.06414999999993</c:v>
                </c:pt>
                <c:pt idx="13">
                  <c:v>494.7131389999999</c:v>
                </c:pt>
                <c:pt idx="14">
                  <c:v>482.23982850999988</c:v>
                </c:pt>
                <c:pt idx="15">
                  <c:v>559.90598327999976</c:v>
                </c:pt>
                <c:pt idx="16">
                  <c:v>634.64696407000008</c:v>
                </c:pt>
                <c:pt idx="17">
                  <c:v>767.6879603316421</c:v>
                </c:pt>
                <c:pt idx="18">
                  <c:v>784.03159880439796</c:v>
                </c:pt>
                <c:pt idx="19">
                  <c:v>735.16716452859578</c:v>
                </c:pt>
                <c:pt idx="20">
                  <c:v>782.9760241712321</c:v>
                </c:pt>
                <c:pt idx="21">
                  <c:v>846.24377912</c:v>
                </c:pt>
                <c:pt idx="22">
                  <c:v>840.32247317000019</c:v>
                </c:pt>
                <c:pt idx="23">
                  <c:v>947.96494198000016</c:v>
                </c:pt>
                <c:pt idx="24">
                  <c:v>1000.9031711510003</c:v>
                </c:pt>
                <c:pt idx="25">
                  <c:v>1000.7241056300004</c:v>
                </c:pt>
                <c:pt idx="26">
                  <c:v>1052.1325670799997</c:v>
                </c:pt>
                <c:pt idx="27">
                  <c:v>1097.5448899599999</c:v>
                </c:pt>
                <c:pt idx="28">
                  <c:v>1186.7892890699995</c:v>
                </c:pt>
                <c:pt idx="29">
                  <c:v>1167.8966808600003</c:v>
                </c:pt>
                <c:pt idx="30">
                  <c:v>917.25747535999972</c:v>
                </c:pt>
                <c:pt idx="31">
                  <c:v>1202.5749269599996</c:v>
                </c:pt>
                <c:pt idx="32">
                  <c:v>1349.5069016086334</c:v>
                </c:pt>
                <c:pt idx="33">
                  <c:v>1166.3520848413091</c:v>
                </c:pt>
                <c:pt idx="34">
                  <c:v>1004.8469869507318</c:v>
                </c:pt>
                <c:pt idx="35">
                  <c:v>867.59896244061611</c:v>
                </c:pt>
                <c:pt idx="36">
                  <c:v>747.43935624503888</c:v>
                </c:pt>
                <c:pt idx="37">
                  <c:v>643.98157979179939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CA7-A597-B061FB4341B2}"/>
            </c:ext>
          </c:extLst>
        </c:ser>
        <c:ser>
          <c:idx val="2"/>
          <c:order val="2"/>
          <c:tx>
            <c:strRef>
              <c:f>'Fanchart Revenue VAR'!$G$1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4CA7-A597-B061FB4341B2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5-4CA7-A597-B061FB4341B2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5-4CA7-A597-B061FB4341B2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5-4CA7-A597-B061FB4341B2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5-4CA7-A597-B061FB4341B2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5-4CA7-A597-B061FB4341B2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A5-4CA7-A597-B061FB4341B2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A5-4CA7-A597-B061FB4341B2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Revenue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Revenue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58.989169201966433</c:v>
                </c:pt>
                <c:pt idx="34">
                  <c:v>127.42814390248911</c:v>
                </c:pt>
                <c:pt idx="35">
                  <c:v>207.74494702337395</c:v>
                </c:pt>
                <c:pt idx="36">
                  <c:v>303.06617129069332</c:v>
                </c:pt>
                <c:pt idx="37">
                  <c:v>418.67419842334562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A5-4CA7-A597-B061FB43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Revenue VAR'!$A$1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Revenue VAR'!$A$2:$A$39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Revenue VAR'!$A$2:$A$39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9A5-4CA7-A597-B061FB4341B2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At val="0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Expenditures VAR'!$F$1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VAR'!$F$2:$F$39</c:f>
              <c:numCache>
                <c:formatCode>0.000</c:formatCode>
                <c:ptCount val="38"/>
                <c:pt idx="0">
                  <c:v>223.6</c:v>
                </c:pt>
                <c:pt idx="1">
                  <c:v>292.89999999999992</c:v>
                </c:pt>
                <c:pt idx="2">
                  <c:v>334.9</c:v>
                </c:pt>
                <c:pt idx="3">
                  <c:v>332.2</c:v>
                </c:pt>
                <c:pt idx="4">
                  <c:v>351.29999999999995</c:v>
                </c:pt>
                <c:pt idx="5">
                  <c:v>310.79999999999995</c:v>
                </c:pt>
                <c:pt idx="6">
                  <c:v>321.49999999999989</c:v>
                </c:pt>
                <c:pt idx="7">
                  <c:v>331.07972000000007</c:v>
                </c:pt>
                <c:pt idx="8">
                  <c:v>381.4957</c:v>
                </c:pt>
                <c:pt idx="9">
                  <c:v>477.03990000000016</c:v>
                </c:pt>
                <c:pt idx="10">
                  <c:v>527.18992000000003</c:v>
                </c:pt>
                <c:pt idx="11">
                  <c:v>606.10556999999994</c:v>
                </c:pt>
                <c:pt idx="12">
                  <c:v>588.7636</c:v>
                </c:pt>
                <c:pt idx="13">
                  <c:v>649.0441800000001</c:v>
                </c:pt>
                <c:pt idx="14">
                  <c:v>666.66147089999981</c:v>
                </c:pt>
                <c:pt idx="15">
                  <c:v>640.04791856223903</c:v>
                </c:pt>
                <c:pt idx="16">
                  <c:v>735.26248878000013</c:v>
                </c:pt>
                <c:pt idx="17">
                  <c:v>771.69563268000024</c:v>
                </c:pt>
                <c:pt idx="18">
                  <c:v>767.55685706999975</c:v>
                </c:pt>
                <c:pt idx="19">
                  <c:v>768.02195973000016</c:v>
                </c:pt>
                <c:pt idx="20">
                  <c:v>817.09716878499989</c:v>
                </c:pt>
                <c:pt idx="21">
                  <c:v>889.29559805832469</c:v>
                </c:pt>
                <c:pt idx="22">
                  <c:v>852.13213559999986</c:v>
                </c:pt>
                <c:pt idx="23">
                  <c:v>998.19363742999974</c:v>
                </c:pt>
                <c:pt idx="24">
                  <c:v>1136.3720733600003</c:v>
                </c:pt>
                <c:pt idx="25">
                  <c:v>1262.6756147000003</c:v>
                </c:pt>
                <c:pt idx="26">
                  <c:v>1197.7601467500006</c:v>
                </c:pt>
                <c:pt idx="27">
                  <c:v>1192.7399536099995</c:v>
                </c:pt>
                <c:pt idx="28">
                  <c:v>1226.634724888967</c:v>
                </c:pt>
                <c:pt idx="29">
                  <c:v>1346.7050314299995</c:v>
                </c:pt>
                <c:pt idx="30">
                  <c:v>1280.0619914200004</c:v>
                </c:pt>
                <c:pt idx="31">
                  <c:v>1198.3838383400002</c:v>
                </c:pt>
                <c:pt idx="32">
                  <c:v>1375.457196730536</c:v>
                </c:pt>
                <c:pt idx="33">
                  <c:v>1098.1904654637731</c:v>
                </c:pt>
                <c:pt idx="34">
                  <c:v>923.86985840240243</c:v>
                </c:pt>
                <c:pt idx="35">
                  <c:v>842.54502591951496</c:v>
                </c:pt>
                <c:pt idx="36">
                  <c:v>701.23548032031476</c:v>
                </c:pt>
                <c:pt idx="37">
                  <c:v>598.16936008907521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0-4659-B48E-A8F4EDC1EDCB}"/>
            </c:ext>
          </c:extLst>
        </c:ser>
        <c:ser>
          <c:idx val="2"/>
          <c:order val="2"/>
          <c:tx>
            <c:strRef>
              <c:f>'Fanchart Expenditures VAR'!$G$1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0-4659-B48E-A8F4EDC1EDCB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0-4659-B48E-A8F4EDC1EDCB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0-4659-B48E-A8F4EDC1EDCB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0-4659-B48E-A8F4EDC1EDCB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70-4659-B48E-A8F4EDC1EDCB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70-4659-B48E-A8F4EDC1EDCB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70-4659-B48E-A8F4EDC1EDCB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70-4659-B48E-A8F4EDC1EDCB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Expenditures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Expenditures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45.244216736947969</c:v>
                </c:pt>
                <c:pt idx="34">
                  <c:v>91.34435582180366</c:v>
                </c:pt>
                <c:pt idx="35">
                  <c:v>158.23271562620968</c:v>
                </c:pt>
                <c:pt idx="36">
                  <c:v>221.30927513740875</c:v>
                </c:pt>
                <c:pt idx="37">
                  <c:v>298.8625811063107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70-4659-B48E-A8F4EDC1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Expenditures VAR'!$A$1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Expenditures VAR'!$A$2:$A$39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Expenditures VAR'!$A$2:$A$39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370-4659-B48E-A8F4EDC1EDCB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GDP VAR'!$F$1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VAR'!$F$2:$F$39</c:f>
              <c:numCache>
                <c:formatCode>0.000</c:formatCode>
                <c:ptCount val="38"/>
                <c:pt idx="0">
                  <c:v>1098.9999999999998</c:v>
                </c:pt>
                <c:pt idx="1">
                  <c:v>1197.8999999999999</c:v>
                </c:pt>
                <c:pt idx="2">
                  <c:v>1386.9999999999995</c:v>
                </c:pt>
                <c:pt idx="3">
                  <c:v>1501.7999999999993</c:v>
                </c:pt>
                <c:pt idx="4">
                  <c:v>1543.3</c:v>
                </c:pt>
                <c:pt idx="5">
                  <c:v>1637.3</c:v>
                </c:pt>
                <c:pt idx="6">
                  <c:v>1702.9000000000005</c:v>
                </c:pt>
                <c:pt idx="7">
                  <c:v>1735.7999999999993</c:v>
                </c:pt>
                <c:pt idx="8">
                  <c:v>1828.4999999999998</c:v>
                </c:pt>
                <c:pt idx="9">
                  <c:v>1950.0999999999995</c:v>
                </c:pt>
                <c:pt idx="10">
                  <c:v>2232</c:v>
                </c:pt>
                <c:pt idx="11">
                  <c:v>2326.4</c:v>
                </c:pt>
                <c:pt idx="12">
                  <c:v>2465.5000000000005</c:v>
                </c:pt>
                <c:pt idx="13">
                  <c:v>2596.2000000000007</c:v>
                </c:pt>
                <c:pt idx="14">
                  <c:v>2779.4000000000005</c:v>
                </c:pt>
                <c:pt idx="15">
                  <c:v>2923.0999999999995</c:v>
                </c:pt>
                <c:pt idx="16">
                  <c:v>3161.9999999999986</c:v>
                </c:pt>
                <c:pt idx="17">
                  <c:v>3392.2000000000012</c:v>
                </c:pt>
                <c:pt idx="18">
                  <c:v>3458.1999999999994</c:v>
                </c:pt>
                <c:pt idx="19">
                  <c:v>3361.3999999999992</c:v>
                </c:pt>
                <c:pt idx="20">
                  <c:v>3477.4000000000028</c:v>
                </c:pt>
                <c:pt idx="21">
                  <c:v>3639.0999999999981</c:v>
                </c:pt>
                <c:pt idx="22">
                  <c:v>3806.4999999999995</c:v>
                </c:pt>
                <c:pt idx="23">
                  <c:v>4059.0999999999972</c:v>
                </c:pt>
                <c:pt idx="24">
                  <c:v>4275.9000000000024</c:v>
                </c:pt>
                <c:pt idx="25">
                  <c:v>4420.7999999999984</c:v>
                </c:pt>
                <c:pt idx="26">
                  <c:v>4516.9000000000005</c:v>
                </c:pt>
                <c:pt idx="27">
                  <c:v>4572.4000000000005</c:v>
                </c:pt>
                <c:pt idx="28">
                  <c:v>4630.100000000004</c:v>
                </c:pt>
                <c:pt idx="29">
                  <c:v>4833.3</c:v>
                </c:pt>
                <c:pt idx="30">
                  <c:v>4160.2999999999993</c:v>
                </c:pt>
                <c:pt idx="31">
                  <c:v>4983.3</c:v>
                </c:pt>
                <c:pt idx="32">
                  <c:v>5140.0000000000027</c:v>
                </c:pt>
                <c:pt idx="33">
                  <c:v>4366.0161617927051</c:v>
                </c:pt>
                <c:pt idx="34">
                  <c:v>4149.3079227708395</c:v>
                </c:pt>
                <c:pt idx="35">
                  <c:v>3722.5787509293964</c:v>
                </c:pt>
                <c:pt idx="36">
                  <c:v>3306.3610927874161</c:v>
                </c:pt>
                <c:pt idx="37">
                  <c:v>3027.7944695520027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7-48AA-A610-9943015F762C}"/>
            </c:ext>
          </c:extLst>
        </c:ser>
        <c:ser>
          <c:idx val="2"/>
          <c:order val="2"/>
          <c:tx>
            <c:strRef>
              <c:f>'Fanchart GDP VAR'!$G$1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7-48AA-A610-9943015F762C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7-48AA-A610-9943015F762C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7-48AA-A610-9943015F762C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7-48AA-A610-9943015F762C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7-48AA-A610-9943015F762C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97-48AA-A610-9943015F762C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7-48AA-A610-9943015F762C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97-48AA-A610-9943015F762C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GDP VAR'!$A$2:$A$39</c:f>
              <c:numCache>
                <c:formatCode>General</c:formatCode>
                <c:ptCount val="3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</c:numCache>
            </c:numRef>
          </c:cat>
          <c:val>
            <c:numRef>
              <c:f>'Fanchart GDP VAR'!$G$2:$G$39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105.28042611695744</c:v>
                </c:pt>
                <c:pt idx="34">
                  <c:v>236.97114024980672</c:v>
                </c:pt>
                <c:pt idx="35">
                  <c:v>368.92933801733068</c:v>
                </c:pt>
                <c:pt idx="36">
                  <c:v>506.24869663753998</c:v>
                </c:pt>
                <c:pt idx="37">
                  <c:v>671.85454786727087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97-48AA-A610-9943015F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GDP VAR'!$A$1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GDP VAR'!$A$2:$A$39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GDP VAR'!$A$2:$A$39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597-48AA-A610-9943015F762C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21566</xdr:colOff>
      <xdr:row>1</xdr:row>
      <xdr:rowOff>10783</xdr:rowOff>
    </xdr:from>
    <xdr:to>
      <xdr:col>21</xdr:col>
      <xdr:colOff>263106</xdr:colOff>
      <xdr:row>18</xdr:row>
      <xdr:rowOff>51759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80F89-7FE1-43F2-A3E9-CEC331334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114299</xdr:colOff>
      <xdr:row>15</xdr:row>
      <xdr:rowOff>105703</xdr:rowOff>
    </xdr:from>
    <xdr:to>
      <xdr:col>32</xdr:col>
      <xdr:colOff>170009</xdr:colOff>
      <xdr:row>30</xdr:row>
      <xdr:rowOff>20611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5B5904-DC59-88C4-09AC-525B26BA6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68158" y="2855373"/>
          <a:ext cx="6309861" cy="2686144"/>
        </a:xfrm>
        <a:prstGeom prst="rect">
          <a:avLst/>
        </a:prstGeom>
      </xdr:spPr>
    </xdr:pic>
    <xdr:clientData/>
  </xdr:twoCellAnchor>
  <xdr:twoCellAnchor>
    <xdr:from>
      <xdr:col>11</xdr:col>
      <xdr:colOff>420537</xdr:colOff>
      <xdr:row>37</xdr:row>
      <xdr:rowOff>161745</xdr:rowOff>
    </xdr:from>
    <xdr:to>
      <xdr:col>17</xdr:col>
      <xdr:colOff>204878</xdr:colOff>
      <xdr:row>39</xdr:row>
      <xdr:rowOff>129397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5A9363-18D9-4623-BEB4-EF0AA0E081B4}"/>
            </a:ext>
          </a:extLst>
        </xdr:cNvPr>
        <xdr:cNvSpPr txBox="1"/>
      </xdr:nvSpPr>
      <xdr:spPr>
        <a:xfrm>
          <a:off x="10632056" y="6976613"/>
          <a:ext cx="4075982" cy="334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Estimated Fiscal situation Million on $BZ</a:t>
          </a:r>
        </a:p>
      </xdr:txBody>
    </xdr:sp>
    <xdr:clientData/>
  </xdr:twoCellAnchor>
  <xdr:twoCellAnchor>
    <xdr:from>
      <xdr:col>11</xdr:col>
      <xdr:colOff>409755</xdr:colOff>
      <xdr:row>24</xdr:row>
      <xdr:rowOff>32350</xdr:rowOff>
    </xdr:from>
    <xdr:to>
      <xdr:col>17</xdr:col>
      <xdr:colOff>103517</xdr:colOff>
      <xdr:row>25</xdr:row>
      <xdr:rowOff>133710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00306D-F579-4923-B376-74DD000B0963}"/>
            </a:ext>
          </a:extLst>
        </xdr:cNvPr>
        <xdr:cNvSpPr txBox="1"/>
      </xdr:nvSpPr>
      <xdr:spPr>
        <a:xfrm>
          <a:off x="10621274" y="4431821"/>
          <a:ext cx="3985403" cy="284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Estimated Fiscal situation %GDP</a:t>
          </a:r>
        </a:p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133709</xdr:colOff>
      <xdr:row>5</xdr:row>
      <xdr:rowOff>150962</xdr:rowOff>
    </xdr:from>
    <xdr:to>
      <xdr:col>17</xdr:col>
      <xdr:colOff>457200</xdr:colOff>
      <xdr:row>26</xdr:row>
      <xdr:rowOff>172529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8F39F-F95E-42CF-A0A2-9291AE5EB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245852</xdr:colOff>
      <xdr:row>4</xdr:row>
      <xdr:rowOff>21565</xdr:rowOff>
    </xdr:from>
    <xdr:to>
      <xdr:col>17</xdr:col>
      <xdr:colOff>569343</xdr:colOff>
      <xdr:row>25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B748D-3DDD-4987-B465-CC4FC1FC0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90576</xdr:colOff>
      <xdr:row>3</xdr:row>
      <xdr:rowOff>176842</xdr:rowOff>
    </xdr:from>
    <xdr:to>
      <xdr:col>17</xdr:col>
      <xdr:colOff>414067</xdr:colOff>
      <xdr:row>25</xdr:row>
      <xdr:rowOff>17254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527B3-3DD0-4030-9D9D-A1ECF6978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34505</xdr:colOff>
      <xdr:row>2</xdr:row>
      <xdr:rowOff>12939</xdr:rowOff>
    </xdr:from>
    <xdr:to>
      <xdr:col>21</xdr:col>
      <xdr:colOff>276046</xdr:colOff>
      <xdr:row>19</xdr:row>
      <xdr:rowOff>51759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E11A7-0D3B-EB12-2669-24F5E29C6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345057</xdr:colOff>
      <xdr:row>37</xdr:row>
      <xdr:rowOff>155276</xdr:rowOff>
    </xdr:from>
    <xdr:to>
      <xdr:col>17</xdr:col>
      <xdr:colOff>86264</xdr:colOff>
      <xdr:row>39</xdr:row>
      <xdr:rowOff>77639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94FECE-70A2-048B-18C4-42964317B541}"/>
            </a:ext>
          </a:extLst>
        </xdr:cNvPr>
        <xdr:cNvSpPr txBox="1"/>
      </xdr:nvSpPr>
      <xdr:spPr>
        <a:xfrm>
          <a:off x="10550106" y="6858001"/>
          <a:ext cx="3838754" cy="284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Estimated Fiscal situation Million on $BZ</a:t>
          </a:r>
        </a:p>
      </xdr:txBody>
    </xdr:sp>
    <xdr:clientData/>
  </xdr:twoCellAnchor>
  <xdr:twoCellAnchor>
    <xdr:from>
      <xdr:col>11</xdr:col>
      <xdr:colOff>396815</xdr:colOff>
      <xdr:row>23</xdr:row>
      <xdr:rowOff>146649</xdr:rowOff>
    </xdr:from>
    <xdr:to>
      <xdr:col>17</xdr:col>
      <xdr:colOff>138022</xdr:colOff>
      <xdr:row>25</xdr:row>
      <xdr:rowOff>69011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A82C47-5B86-47F3-B46E-5F47A4340578}"/>
            </a:ext>
          </a:extLst>
        </xdr:cNvPr>
        <xdr:cNvSpPr txBox="1"/>
      </xdr:nvSpPr>
      <xdr:spPr>
        <a:xfrm>
          <a:off x="10601864" y="4313207"/>
          <a:ext cx="3838754" cy="284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Estimated Fiscal situation %GDP</a:t>
          </a:r>
        </a:p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471466</xdr:colOff>
      <xdr:row>13</xdr:row>
      <xdr:rowOff>138354</xdr:rowOff>
    </xdr:from>
    <xdr:to>
      <xdr:col>17</xdr:col>
      <xdr:colOff>173855</xdr:colOff>
      <xdr:row>34</xdr:row>
      <xdr:rowOff>159921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30843-EE88-42D0-84E6-992DC3000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245852</xdr:colOff>
      <xdr:row>4</xdr:row>
      <xdr:rowOff>21565</xdr:rowOff>
    </xdr:from>
    <xdr:to>
      <xdr:col>17</xdr:col>
      <xdr:colOff>569343</xdr:colOff>
      <xdr:row>25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758BA-5364-4B99-874D-9EDC0B0C3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90576</xdr:colOff>
      <xdr:row>3</xdr:row>
      <xdr:rowOff>176842</xdr:rowOff>
    </xdr:from>
    <xdr:to>
      <xdr:col>17</xdr:col>
      <xdr:colOff>414067</xdr:colOff>
      <xdr:row>25</xdr:row>
      <xdr:rowOff>17254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5A7D5-7A64-46B2-966F-594D9DCCB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1136B-FEF0-4BCA-AF97-3DDD4524C709}" name="Table2" displayName="Table2" ref="A1:G39" totalsRowShown="0" headerRowDxfId="71" dataDxfId="69" headerRowBorderDxfId="70" tableBorderDxfId="68" totalsRowBorderDxfId="67">
  <autoFilter ref="A1:G39" xr:uid="{A3E12E9B-F7F8-4F70-9072-1A4DADF0D824}"/>
  <tableColumns count="7">
    <tableColumn id="1" xr3:uid="{9AB6894C-A5A2-4AA9-9545-5E1A6C89DC24}" name="Year" dataDxfId="66"/>
    <tableColumn id="2" xr3:uid="{B6576251-81A9-4063-9224-25522B16018A}" name="Total Revenue" dataDxfId="65">
      <calculatedColumnFormula>'Yearly VEC'!C2</calculatedColumnFormula>
    </tableColumn>
    <tableColumn id="7" xr3:uid="{3097D093-A679-4F8E-B6A8-0C74F1B25839}" name="Forecast" dataDxfId="64"/>
    <tableColumn id="3" xr3:uid="{2CE599DD-4B3B-4721-8181-32107986A2CE}" name="Lower Bound" dataDxfId="63">
      <calculatedColumnFormula>B2-_xlfn.STDEV.P($B$1:B2)/2</calculatedColumnFormula>
    </tableColumn>
    <tableColumn id="4" xr3:uid="{9E11D6DB-2A7A-45A4-AE05-EFADCA53F5E2}" name="Upper Bound" dataDxfId="62">
      <calculatedColumnFormula>B2+_xlfn.STDEV.P($B$1:B2)/2</calculatedColumnFormula>
    </tableColumn>
    <tableColumn id="5" xr3:uid="{DFD864CA-6171-46A7-B608-555E27429D20}" name="Base" dataDxfId="61">
      <calculatedColumnFormula>Table2[[#This Row],[Total Revenue]]+Table2[[#This Row],[Lower Bound]]</calculatedColumnFormula>
    </tableColumn>
    <tableColumn id="6" xr3:uid="{3664A929-264D-4690-952E-032615BDB35E}" name="Fan Size" dataDxfId="60">
      <calculatedColumnFormula>(Table2[[#This Row],[Upper Bound]]-Table2[[#This Row],[Lower Bound]])/$M$1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D2788F-0904-4623-82E1-FC90A279428C}" name="Table243" displayName="Table243" ref="A1:G39" totalsRowShown="0" headerRowDxfId="11" dataDxfId="10" headerRowBorderDxfId="8" tableBorderDxfId="9" totalsRowBorderDxfId="7">
  <autoFilter ref="A1:G39" xr:uid="{DA9A7E02-6BE4-490E-965C-E3C737E190CF}"/>
  <tableColumns count="7">
    <tableColumn id="1" xr3:uid="{72F69C63-3341-4101-9AC1-5EA21E11BE4B}" name="Year" dataDxfId="6"/>
    <tableColumn id="2" xr3:uid="{A0579811-0573-4269-97FA-ABDD1D77448A}" name="Total Expenditures" dataDxfId="5">
      <calculatedColumnFormula>'Yearly VEC'!C2</calculatedColumnFormula>
    </tableColumn>
    <tableColumn id="7" xr3:uid="{E6719744-CDAC-4186-A378-6BD4AB3D9409}" name="Forecast" dataDxfId="4"/>
    <tableColumn id="3" xr3:uid="{04C42F37-162A-41DC-B4D4-9E484C6BB18F}" name="Lower Bound" dataDxfId="3">
      <calculatedColumnFormula>B2-_xlfn.STDEV.P($B$1:B2)/2</calculatedColumnFormula>
    </tableColumn>
    <tableColumn id="4" xr3:uid="{302E1996-1F33-4DD0-B80A-BFD64D46D72C}" name="Upper Bound" dataDxfId="2">
      <calculatedColumnFormula>B2+_xlfn.STDEV.P($B$1:B2)/2</calculatedColumnFormula>
    </tableColumn>
    <tableColumn id="5" xr3:uid="{C4CEB700-EC4D-4A61-8CB8-C982776C4022}" name="Base" dataDxfId="1">
      <calculatedColumnFormula>Table243[[#This Row],[Total Expenditures]]+Table243[[#This Row],[Lower Bound]]</calculatedColumnFormula>
    </tableColumn>
    <tableColumn id="6" xr3:uid="{B02270B0-38A7-4AC3-8242-71BF705917C2}" name="Fan Size" dataDxfId="0">
      <calculatedColumnFormula>(Table243[[#This Row],[Upper Bound]]-Table243[[#This Row],[Lower Bound]])/$M$1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9A31BC-2C00-4892-975C-3A875862630C}" name="Table245" displayName="Table245" ref="A1:G39" totalsRowShown="0" headerRowDxfId="59" dataDxfId="57" headerRowBorderDxfId="58" tableBorderDxfId="56" totalsRowBorderDxfId="55">
  <autoFilter ref="A1:G39" xr:uid="{DA9A7E02-6BE4-490E-965C-E3C737E190CF}"/>
  <tableColumns count="7">
    <tableColumn id="1" xr3:uid="{02E6EFBA-A204-4504-85AE-5CCD600172E0}" name="Year" dataDxfId="54"/>
    <tableColumn id="2" xr3:uid="{E34606F1-EF5F-4FC5-99C5-D7B1A32F500A}" name="Total Expenditures" dataDxfId="53">
      <calculatedColumnFormula>'Yearly VEC'!C2</calculatedColumnFormula>
    </tableColumn>
    <tableColumn id="7" xr3:uid="{9A036EFD-0B7B-486C-9F47-6A4C144BFA8B}" name="Forecast" dataDxfId="52"/>
    <tableColumn id="3" xr3:uid="{1E3EA599-3C09-44B8-AAA2-C0B1D951A115}" name="Lower Bound" dataDxfId="51">
      <calculatedColumnFormula>B2-_xlfn.STDEV.P($B$1:B2)/2</calculatedColumnFormula>
    </tableColumn>
    <tableColumn id="4" xr3:uid="{57B29764-F22D-463F-99BC-11399193B08F}" name="Upper Bound" dataDxfId="50">
      <calculatedColumnFormula>B2+_xlfn.STDEV.P($B$1:B2)/2</calculatedColumnFormula>
    </tableColumn>
    <tableColumn id="5" xr3:uid="{F90A402D-BCAA-4E47-B397-6E56991544DE}" name="Base" dataDxfId="49">
      <calculatedColumnFormula>Table245[[#This Row],[Total Expenditures]]+Table245[[#This Row],[Lower Bound]]</calculatedColumnFormula>
    </tableColumn>
    <tableColumn id="6" xr3:uid="{923E8D84-3C5C-41F9-B239-A81B0702A8A7}" name="Fan Size" dataDxfId="48">
      <calculatedColumnFormula>(Table245[[#This Row],[Upper Bound]]-Table245[[#This Row],[Lower Bound]])/$M$1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203873-7142-4014-9D2B-ADDD46B06EDB}" name="Table26" displayName="Table26" ref="A1:G39" totalsRowShown="0" headerRowDxfId="47" dataDxfId="45" headerRowBorderDxfId="46" tableBorderDxfId="44" totalsRowBorderDxfId="43">
  <autoFilter ref="A1:G39" xr:uid="{A3E12E9B-F7F8-4F70-9072-1A4DADF0D824}"/>
  <tableColumns count="7">
    <tableColumn id="1" xr3:uid="{93A631F6-B7FC-4546-84D1-8FD8CD0E3E0F}" name="Year" dataDxfId="42"/>
    <tableColumn id="2" xr3:uid="{D01468D6-9E35-45DE-A12D-A88B544ACE16}" name="Total Revenue" dataDxfId="41">
      <calculatedColumnFormula>'Yearly VEC'!C2</calculatedColumnFormula>
    </tableColumn>
    <tableColumn id="7" xr3:uid="{78570309-3DD5-45B2-90A3-C9F5E3514D37}" name="Forecast" dataDxfId="40"/>
    <tableColumn id="3" xr3:uid="{5E961DBF-529F-4DD9-A955-9E7C98971798}" name="Lower Bound" dataDxfId="39">
      <calculatedColumnFormula>B2-_xlfn.STDEV.P($B$1:B2)/2</calculatedColumnFormula>
    </tableColumn>
    <tableColumn id="4" xr3:uid="{977EE392-A8A4-46A1-A290-57B5FF181E63}" name="Upper Bound" dataDxfId="38">
      <calculatedColumnFormula>B2+_xlfn.STDEV.P($B$1:B2)/2</calculatedColumnFormula>
    </tableColumn>
    <tableColumn id="5" xr3:uid="{10D7B77B-7B00-4A2A-9B4A-9ECE4492899E}" name="Base" dataDxfId="37">
      <calculatedColumnFormula>Table26[[#This Row],[Total Revenue]]+Table26[[#This Row],[Lower Bound]]</calculatedColumnFormula>
    </tableColumn>
    <tableColumn id="6" xr3:uid="{F1B0CBFF-2E52-4917-8382-480E8932D57D}" name="Fan Size" dataDxfId="36">
      <calculatedColumnFormula>(Table26[[#This Row],[Upper Bound]]-Table26[[#This Row],[Lower Bound]])/$M$1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9A7E02-6BE4-490E-965C-E3C737E190CF}" name="Table24" displayName="Table24" ref="A1:G39" totalsRowShown="0" headerRowDxfId="35" dataDxfId="33" headerRowBorderDxfId="34" tableBorderDxfId="32" totalsRowBorderDxfId="31">
  <autoFilter ref="A1:G39" xr:uid="{DA9A7E02-6BE4-490E-965C-E3C737E190CF}"/>
  <tableColumns count="7">
    <tableColumn id="1" xr3:uid="{8FAEE715-803D-4638-B648-BDA7716058AB}" name="Year" dataDxfId="30"/>
    <tableColumn id="2" xr3:uid="{840A355D-C2D7-4419-ADBA-5C3CEECBB65E}" name="Total Expenditures" dataDxfId="29">
      <calculatedColumnFormula>'Yearly VEC'!C2</calculatedColumnFormula>
    </tableColumn>
    <tableColumn id="7" xr3:uid="{0EAC184D-589D-4491-97F5-71CEDFB5EB9B}" name="Forecast" dataDxfId="28"/>
    <tableColumn id="3" xr3:uid="{A8281A41-0236-4CD4-A38C-BCA95BD001D0}" name="Lower Bound" dataDxfId="27">
      <calculatedColumnFormula>B2-_xlfn.STDEV.P($B$1:B2)/2</calculatedColumnFormula>
    </tableColumn>
    <tableColumn id="4" xr3:uid="{5D348781-C01F-4503-9EAE-C6BDC6668A24}" name="Upper Bound" dataDxfId="26">
      <calculatedColumnFormula>B2+_xlfn.STDEV.P($B$1:B2)/2</calculatedColumnFormula>
    </tableColumn>
    <tableColumn id="5" xr3:uid="{B5AE406E-1245-47F1-AAF5-A69E2BE1FB7F}" name="Base" dataDxfId="25">
      <calculatedColumnFormula>Table24[[#This Row],[Total Expenditures]]+Table24[[#This Row],[Lower Bound]]</calculatedColumnFormula>
    </tableColumn>
    <tableColumn id="6" xr3:uid="{3B16988A-63DD-4B71-A6AA-4CFCD785FE06}" name="Fan Size" dataDxfId="24">
      <calculatedColumnFormula>(Table24[[#This Row],[Upper Bound]]-Table24[[#This Row],[Lower Bound]])/$M$1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DB55E8-F982-4770-97E5-58C06AA22EFB}" name="Table2457" displayName="Table2457" ref="A1:G39" totalsRowShown="0" headerRowDxfId="23" dataDxfId="21" headerRowBorderDxfId="22" tableBorderDxfId="20" totalsRowBorderDxfId="19">
  <autoFilter ref="A1:G39" xr:uid="{DA9A7E02-6BE4-490E-965C-E3C737E190CF}"/>
  <tableColumns count="7">
    <tableColumn id="1" xr3:uid="{47AC624F-16F1-4871-BC13-68FB1761257C}" name="Year" dataDxfId="18"/>
    <tableColumn id="2" xr3:uid="{1C0A7BF1-E5F6-4DEA-9011-1539A3C76C0C}" name="Total Expenditures" dataDxfId="17">
      <calculatedColumnFormula>'Yearly VEC'!C2</calculatedColumnFormula>
    </tableColumn>
    <tableColumn id="7" xr3:uid="{0A93D417-E212-4217-A61C-A3507176FD7F}" name="Forecast" dataDxfId="16"/>
    <tableColumn id="3" xr3:uid="{F11A513D-6FF3-4602-BC9E-83EF2224B28D}" name="Lower Bound" dataDxfId="15">
      <calculatedColumnFormula>B2-_xlfn.STDEV.P($B$1:B2)/2</calculatedColumnFormula>
    </tableColumn>
    <tableColumn id="4" xr3:uid="{3D2C17D1-9C7C-496A-969C-FCE02F12B14F}" name="Upper Bound" dataDxfId="14">
      <calculatedColumnFormula>B2+_xlfn.STDEV.P($B$1:B2)/2</calculatedColumnFormula>
    </tableColumn>
    <tableColumn id="5" xr3:uid="{968025E3-DF98-43DC-9B34-4A02F2233181}" name="Base" dataDxfId="13">
      <calculatedColumnFormula>Table2457[[#This Row],[Total Expenditures]]+Table2457[[#This Row],[Lower Bound]]</calculatedColumnFormula>
    </tableColumn>
    <tableColumn id="6" xr3:uid="{3A0AC58E-E5CE-4D7D-BB8A-8CCED0B2ADA7}" name="Fan Size" dataDxfId="12">
      <calculatedColumnFormula>(Table2457[[#This Row],[Upper Bound]]-Table2457[[#This Row],[Lower Bound]])/$M$1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3A90-05D1-4EED-973E-210A536E1246}">
  <dimension ref="A1:R50"/>
  <sheetViews>
    <sheetView topLeftCell="A16" zoomScale="80" zoomScaleNormal="80" workbookViewId="0">
      <selection activeCell="M43" sqref="M43:R50"/>
    </sheetView>
  </sheetViews>
  <sheetFormatPr defaultRowHeight="14.3" x14ac:dyDescent="0.25"/>
  <cols>
    <col min="2" max="2" width="15.375" bestFit="1" customWidth="1"/>
    <col min="3" max="3" width="23.375" bestFit="1" customWidth="1"/>
    <col min="4" max="4" width="18.5" bestFit="1" customWidth="1"/>
    <col min="5" max="5" width="16.25" bestFit="1" customWidth="1"/>
    <col min="6" max="6" width="9.25" customWidth="1"/>
    <col min="7" max="7" width="13.125" bestFit="1" customWidth="1"/>
    <col min="8" max="8" width="16.25" bestFit="1" customWidth="1"/>
    <col min="9" max="9" width="8.75" customWidth="1"/>
    <col min="12" max="12" width="23.375" bestFit="1" customWidth="1"/>
    <col min="13" max="13" width="9.375" bestFit="1" customWidth="1"/>
    <col min="14" max="18" width="7.375" bestFit="1" customWidth="1"/>
  </cols>
  <sheetData>
    <row r="1" spans="1:9" x14ac:dyDescent="0.25">
      <c r="A1" s="4" t="s">
        <v>4</v>
      </c>
      <c r="B1" s="4" t="s">
        <v>5</v>
      </c>
      <c r="C1" s="4" t="s">
        <v>1</v>
      </c>
      <c r="D1" s="4" t="s">
        <v>2</v>
      </c>
      <c r="E1" s="4" t="s">
        <v>3</v>
      </c>
      <c r="F1" s="4" t="s">
        <v>0</v>
      </c>
      <c r="G1" s="4" t="s">
        <v>8</v>
      </c>
      <c r="H1" s="4" t="s">
        <v>9</v>
      </c>
      <c r="I1" s="4" t="s">
        <v>10</v>
      </c>
    </row>
    <row r="2" spans="1:9" x14ac:dyDescent="0.25">
      <c r="A2" s="2">
        <v>1990</v>
      </c>
      <c r="B2" s="13">
        <f>0.74*C2</f>
        <v>166.72199999999995</v>
      </c>
      <c r="C2" s="13">
        <v>225.29999999999995</v>
      </c>
      <c r="D2" s="13">
        <f>0.93*E2</f>
        <v>207.94800000000001</v>
      </c>
      <c r="E2" s="13">
        <v>223.6</v>
      </c>
      <c r="F2" s="13">
        <v>1098.9999999999998</v>
      </c>
      <c r="G2" s="16">
        <f>C2/F2</f>
        <v>0.20500454959053685</v>
      </c>
      <c r="H2" s="16">
        <f>E2/F2</f>
        <v>0.20345768880800733</v>
      </c>
      <c r="I2" s="16">
        <f>G2-H2</f>
        <v>1.5468607825295244E-3</v>
      </c>
    </row>
    <row r="3" spans="1:9" x14ac:dyDescent="0.25">
      <c r="A3" s="2">
        <v>1991</v>
      </c>
      <c r="B3" s="13">
        <f t="shared" ref="B3:B39" si="0">0.74*C3</f>
        <v>186.7760000000001</v>
      </c>
      <c r="C3" s="13">
        <v>252.40000000000012</v>
      </c>
      <c r="D3" s="13">
        <f t="shared" ref="D3:D39" si="1">0.93*E3</f>
        <v>272.39699999999993</v>
      </c>
      <c r="E3" s="13">
        <v>292.89999999999992</v>
      </c>
      <c r="F3" s="13">
        <v>1197.8999999999999</v>
      </c>
      <c r="G3" s="16">
        <f t="shared" ref="G3:G39" si="2">C3/F3</f>
        <v>0.21070206194173149</v>
      </c>
      <c r="H3" s="16">
        <f t="shared" ref="H3:H39" si="3">E3/F3</f>
        <v>0.24451122798230232</v>
      </c>
      <c r="I3" s="16">
        <f t="shared" ref="I3:I39" si="4">G3-H3</f>
        <v>-3.3809166040570826E-2</v>
      </c>
    </row>
    <row r="4" spans="1:9" x14ac:dyDescent="0.25">
      <c r="A4" s="2">
        <v>1992</v>
      </c>
      <c r="B4" s="13">
        <f t="shared" si="0"/>
        <v>208.38399999999993</v>
      </c>
      <c r="C4" s="13">
        <v>281.59999999999991</v>
      </c>
      <c r="D4" s="13">
        <f t="shared" si="1"/>
        <v>311.45699999999999</v>
      </c>
      <c r="E4" s="13">
        <v>334.9</v>
      </c>
      <c r="F4" s="13">
        <v>1386.9999999999995</v>
      </c>
      <c r="G4" s="16">
        <f t="shared" si="2"/>
        <v>0.20302811824080749</v>
      </c>
      <c r="H4" s="16">
        <f t="shared" si="3"/>
        <v>0.24145638067772177</v>
      </c>
      <c r="I4" s="16">
        <f t="shared" si="4"/>
        <v>-3.8428262436914273E-2</v>
      </c>
    </row>
    <row r="5" spans="1:9" x14ac:dyDescent="0.25">
      <c r="A5" s="2">
        <v>1993</v>
      </c>
      <c r="B5" s="13">
        <f t="shared" si="0"/>
        <v>196.09999999999997</v>
      </c>
      <c r="C5" s="13">
        <v>264.99999999999994</v>
      </c>
      <c r="D5" s="13">
        <f t="shared" si="1"/>
        <v>308.94600000000003</v>
      </c>
      <c r="E5" s="13">
        <v>332.2</v>
      </c>
      <c r="F5" s="13">
        <v>1501.7999999999993</v>
      </c>
      <c r="G5" s="16">
        <f t="shared" si="2"/>
        <v>0.17645492076175262</v>
      </c>
      <c r="H5" s="16">
        <f t="shared" si="3"/>
        <v>0.22120122519643104</v>
      </c>
      <c r="I5" s="16">
        <f t="shared" si="4"/>
        <v>-4.4746304434678419E-2</v>
      </c>
    </row>
    <row r="6" spans="1:9" x14ac:dyDescent="0.25">
      <c r="A6" s="2">
        <v>1994</v>
      </c>
      <c r="B6" s="13">
        <f t="shared" si="0"/>
        <v>207.64399999999998</v>
      </c>
      <c r="C6" s="13">
        <v>280.59999999999997</v>
      </c>
      <c r="D6" s="13">
        <f t="shared" si="1"/>
        <v>326.709</v>
      </c>
      <c r="E6" s="13">
        <v>351.29999999999995</v>
      </c>
      <c r="F6" s="13">
        <v>1543.3</v>
      </c>
      <c r="G6" s="16">
        <f t="shared" si="2"/>
        <v>0.1818181818181818</v>
      </c>
      <c r="H6" s="16">
        <f t="shared" si="3"/>
        <v>0.2276291064601827</v>
      </c>
      <c r="I6" s="16">
        <f t="shared" si="4"/>
        <v>-4.58109246420009E-2</v>
      </c>
    </row>
    <row r="7" spans="1:9" x14ac:dyDescent="0.25">
      <c r="A7" s="2">
        <v>1995</v>
      </c>
      <c r="B7" s="13">
        <f t="shared" si="0"/>
        <v>200.68799999999996</v>
      </c>
      <c r="C7" s="13">
        <v>271.19999999999993</v>
      </c>
      <c r="D7" s="13">
        <f t="shared" si="1"/>
        <v>289.04399999999998</v>
      </c>
      <c r="E7" s="13">
        <v>310.79999999999995</v>
      </c>
      <c r="F7" s="13">
        <v>1637.3</v>
      </c>
      <c r="G7" s="16">
        <f t="shared" si="2"/>
        <v>0.16563855127343793</v>
      </c>
      <c r="H7" s="16">
        <f t="shared" si="3"/>
        <v>0.18982471141513466</v>
      </c>
      <c r="I7" s="16">
        <f t="shared" si="4"/>
        <v>-2.4186160141696722E-2</v>
      </c>
    </row>
    <row r="8" spans="1:9" x14ac:dyDescent="0.25">
      <c r="A8" s="2">
        <v>1996</v>
      </c>
      <c r="B8" s="13">
        <f t="shared" si="0"/>
        <v>230.36199999999999</v>
      </c>
      <c r="C8" s="13">
        <v>311.3</v>
      </c>
      <c r="D8" s="13">
        <f t="shared" si="1"/>
        <v>298.99499999999989</v>
      </c>
      <c r="E8" s="13">
        <v>321.49999999999989</v>
      </c>
      <c r="F8" s="13">
        <v>1702.9000000000005</v>
      </c>
      <c r="G8" s="16">
        <f t="shared" si="2"/>
        <v>0.18280580186740261</v>
      </c>
      <c r="H8" s="16">
        <f t="shared" si="3"/>
        <v>0.18879558400375818</v>
      </c>
      <c r="I8" s="16">
        <f t="shared" si="4"/>
        <v>-5.9897821363555648E-3</v>
      </c>
    </row>
    <row r="9" spans="1:9" x14ac:dyDescent="0.25">
      <c r="A9" s="2">
        <v>1997</v>
      </c>
      <c r="B9" s="13">
        <f t="shared" si="0"/>
        <v>232.27655760000002</v>
      </c>
      <c r="C9" s="13">
        <v>313.88724000000002</v>
      </c>
      <c r="D9" s="13">
        <f t="shared" si="1"/>
        <v>307.90413960000006</v>
      </c>
      <c r="E9" s="13">
        <v>331.07972000000007</v>
      </c>
      <c r="F9" s="13">
        <v>1735.7999999999993</v>
      </c>
      <c r="G9" s="16">
        <f t="shared" si="2"/>
        <v>0.18083145523677852</v>
      </c>
      <c r="H9" s="16">
        <f t="shared" si="3"/>
        <v>0.19073609862887442</v>
      </c>
      <c r="I9" s="16">
        <f t="shared" si="4"/>
        <v>-9.9046433920959021E-3</v>
      </c>
    </row>
    <row r="10" spans="1:9" x14ac:dyDescent="0.25">
      <c r="A10" s="2">
        <v>1998</v>
      </c>
      <c r="B10" s="13">
        <f t="shared" si="0"/>
        <v>267.43452000000002</v>
      </c>
      <c r="C10" s="13">
        <v>361.39800000000002</v>
      </c>
      <c r="D10" s="13">
        <f t="shared" si="1"/>
        <v>354.79100099999999</v>
      </c>
      <c r="E10" s="13">
        <v>381.4957</v>
      </c>
      <c r="F10" s="13">
        <v>1828.4999999999998</v>
      </c>
      <c r="G10" s="16">
        <f t="shared" si="2"/>
        <v>0.19764725184577525</v>
      </c>
      <c r="H10" s="16">
        <f t="shared" si="3"/>
        <v>0.20863861088323765</v>
      </c>
      <c r="I10" s="16">
        <f t="shared" si="4"/>
        <v>-1.09913590374624E-2</v>
      </c>
    </row>
    <row r="11" spans="1:9" x14ac:dyDescent="0.25">
      <c r="A11" s="2">
        <v>1999</v>
      </c>
      <c r="B11" s="13">
        <f t="shared" si="0"/>
        <v>311.84875019999998</v>
      </c>
      <c r="C11" s="13">
        <v>421.41723000000002</v>
      </c>
      <c r="D11" s="13">
        <f t="shared" si="1"/>
        <v>443.64710700000018</v>
      </c>
      <c r="E11" s="13">
        <v>477.03990000000016</v>
      </c>
      <c r="F11" s="13">
        <v>1950.0999999999995</v>
      </c>
      <c r="G11" s="16">
        <f t="shared" si="2"/>
        <v>0.2161003179324138</v>
      </c>
      <c r="H11" s="16">
        <f t="shared" si="3"/>
        <v>0.24462330136916072</v>
      </c>
      <c r="I11" s="16">
        <f t="shared" si="4"/>
        <v>-2.8522983436746918E-2</v>
      </c>
    </row>
    <row r="12" spans="1:9" x14ac:dyDescent="0.25">
      <c r="A12" s="2">
        <v>2000</v>
      </c>
      <c r="B12" s="13">
        <f t="shared" si="0"/>
        <v>321.36243292</v>
      </c>
      <c r="C12" s="13">
        <v>434.27355800000004</v>
      </c>
      <c r="D12" s="13">
        <f t="shared" si="1"/>
        <v>490.28662560000004</v>
      </c>
      <c r="E12" s="13">
        <v>527.18992000000003</v>
      </c>
      <c r="F12" s="13">
        <v>2232</v>
      </c>
      <c r="G12" s="16">
        <f t="shared" si="2"/>
        <v>0.19456700627240145</v>
      </c>
      <c r="H12" s="16">
        <f t="shared" si="3"/>
        <v>0.23619620071684588</v>
      </c>
      <c r="I12" s="16">
        <f t="shared" si="4"/>
        <v>-4.1629194444444434E-2</v>
      </c>
    </row>
    <row r="13" spans="1:9" x14ac:dyDescent="0.25">
      <c r="A13" s="2">
        <v>2001</v>
      </c>
      <c r="B13" s="13">
        <f t="shared" si="0"/>
        <v>326.8489350000001</v>
      </c>
      <c r="C13" s="13">
        <v>441.68775000000011</v>
      </c>
      <c r="D13" s="13">
        <f t="shared" si="1"/>
        <v>563.67818009999996</v>
      </c>
      <c r="E13" s="13">
        <v>606.10556999999994</v>
      </c>
      <c r="F13" s="13">
        <v>2326.4</v>
      </c>
      <c r="G13" s="16">
        <f t="shared" si="2"/>
        <v>0.18985890216643744</v>
      </c>
      <c r="H13" s="16">
        <f t="shared" si="3"/>
        <v>0.26053368724209075</v>
      </c>
      <c r="I13" s="16">
        <f t="shared" si="4"/>
        <v>-7.0674785075653307E-2</v>
      </c>
    </row>
    <row r="14" spans="1:9" x14ac:dyDescent="0.25">
      <c r="A14" s="2">
        <v>2002</v>
      </c>
      <c r="B14" s="13">
        <f t="shared" si="0"/>
        <v>334.52747099999993</v>
      </c>
      <c r="C14" s="13">
        <v>452.06414999999993</v>
      </c>
      <c r="D14" s="13">
        <f t="shared" si="1"/>
        <v>547.55014800000004</v>
      </c>
      <c r="E14" s="13">
        <v>588.7636</v>
      </c>
      <c r="F14" s="13">
        <v>2465.5000000000005</v>
      </c>
      <c r="G14" s="16">
        <f t="shared" si="2"/>
        <v>0.18335597241938748</v>
      </c>
      <c r="H14" s="16">
        <f t="shared" si="3"/>
        <v>0.23880089231393223</v>
      </c>
      <c r="I14" s="16">
        <f t="shared" si="4"/>
        <v>-5.5444919894544753E-2</v>
      </c>
    </row>
    <row r="15" spans="1:9" x14ac:dyDescent="0.25">
      <c r="A15" s="2">
        <v>2003</v>
      </c>
      <c r="B15" s="13">
        <f t="shared" si="0"/>
        <v>366.08772285999993</v>
      </c>
      <c r="C15" s="13">
        <v>494.7131389999999</v>
      </c>
      <c r="D15" s="13">
        <f t="shared" si="1"/>
        <v>603.61108740000009</v>
      </c>
      <c r="E15" s="13">
        <v>649.0441800000001</v>
      </c>
      <c r="F15" s="13">
        <v>2596.2000000000007</v>
      </c>
      <c r="G15" s="16">
        <f t="shared" si="2"/>
        <v>0.19055278445420221</v>
      </c>
      <c r="H15" s="16">
        <f t="shared" si="3"/>
        <v>0.24999775826207532</v>
      </c>
      <c r="I15" s="16">
        <f t="shared" si="4"/>
        <v>-5.9444973807873114E-2</v>
      </c>
    </row>
    <row r="16" spans="1:9" x14ac:dyDescent="0.25">
      <c r="A16" s="2">
        <v>2004</v>
      </c>
      <c r="B16" s="13">
        <f t="shared" si="0"/>
        <v>356.85747309739992</v>
      </c>
      <c r="C16" s="13">
        <v>482.23982850999988</v>
      </c>
      <c r="D16" s="13">
        <f t="shared" si="1"/>
        <v>619.99516793699991</v>
      </c>
      <c r="E16" s="13">
        <v>666.66147089999981</v>
      </c>
      <c r="F16" s="13">
        <v>2779.4000000000005</v>
      </c>
      <c r="G16" s="16">
        <f t="shared" si="2"/>
        <v>0.17350501133697913</v>
      </c>
      <c r="H16" s="16">
        <f t="shared" si="3"/>
        <v>0.2398580524213858</v>
      </c>
      <c r="I16" s="16">
        <f t="shared" si="4"/>
        <v>-6.6353041084406678E-2</v>
      </c>
    </row>
    <row r="17" spans="1:18" x14ac:dyDescent="0.25">
      <c r="A17" s="2">
        <v>2005</v>
      </c>
      <c r="B17" s="13">
        <f t="shared" si="0"/>
        <v>414.33042762719981</v>
      </c>
      <c r="C17" s="13">
        <v>559.90598327999976</v>
      </c>
      <c r="D17" s="13">
        <f t="shared" si="1"/>
        <v>595.24456426288236</v>
      </c>
      <c r="E17" s="13">
        <v>640.04791856223903</v>
      </c>
      <c r="F17" s="13">
        <v>2923.0999999999995</v>
      </c>
      <c r="G17" s="16">
        <f t="shared" si="2"/>
        <v>0.19154527155417189</v>
      </c>
      <c r="H17" s="16">
        <f t="shared" si="3"/>
        <v>0.21896203296576894</v>
      </c>
      <c r="I17" s="16">
        <f t="shared" si="4"/>
        <v>-2.7416761411597046E-2</v>
      </c>
    </row>
    <row r="18" spans="1:18" x14ac:dyDescent="0.25">
      <c r="A18" s="2">
        <v>2006</v>
      </c>
      <c r="B18" s="13">
        <f t="shared" si="0"/>
        <v>469.63875341180005</v>
      </c>
      <c r="C18" s="13">
        <v>634.64696407000008</v>
      </c>
      <c r="D18" s="13">
        <f t="shared" si="1"/>
        <v>683.79411456540015</v>
      </c>
      <c r="E18" s="13">
        <v>735.26248878000013</v>
      </c>
      <c r="F18" s="13">
        <v>3161.9999999999986</v>
      </c>
      <c r="G18" s="16">
        <f t="shared" si="2"/>
        <v>0.20071061482289701</v>
      </c>
      <c r="H18" s="16">
        <f t="shared" si="3"/>
        <v>0.23253083136622404</v>
      </c>
      <c r="I18" s="16">
        <f t="shared" si="4"/>
        <v>-3.1820216543327035E-2</v>
      </c>
    </row>
    <row r="19" spans="1:18" x14ac:dyDescent="0.25">
      <c r="A19" s="2">
        <v>2007</v>
      </c>
      <c r="B19" s="13">
        <f t="shared" si="0"/>
        <v>568.08909064541513</v>
      </c>
      <c r="C19" s="13">
        <v>767.6879603316421</v>
      </c>
      <c r="D19" s="13">
        <f t="shared" si="1"/>
        <v>717.6769383924003</v>
      </c>
      <c r="E19" s="13">
        <v>771.69563268000024</v>
      </c>
      <c r="F19" s="13">
        <v>3392.2000000000012</v>
      </c>
      <c r="G19" s="16">
        <f t="shared" si="2"/>
        <v>0.22630975777714812</v>
      </c>
      <c r="H19" s="16">
        <f t="shared" si="3"/>
        <v>0.22749119529508874</v>
      </c>
      <c r="I19" s="16">
        <f t="shared" si="4"/>
        <v>-1.1814375179406145E-3</v>
      </c>
    </row>
    <row r="20" spans="1:18" x14ac:dyDescent="0.25">
      <c r="A20" s="2">
        <v>2008</v>
      </c>
      <c r="B20" s="13">
        <f t="shared" si="0"/>
        <v>580.18338311525451</v>
      </c>
      <c r="C20" s="13">
        <v>784.03159880439796</v>
      </c>
      <c r="D20" s="13">
        <f t="shared" si="1"/>
        <v>713.82787707509976</v>
      </c>
      <c r="E20" s="13">
        <v>767.55685706999975</v>
      </c>
      <c r="F20" s="13">
        <v>3458.1999999999994</v>
      </c>
      <c r="G20" s="16">
        <f t="shared" si="2"/>
        <v>0.22671667306818521</v>
      </c>
      <c r="H20" s="16">
        <f t="shared" si="3"/>
        <v>0.22195270865479147</v>
      </c>
      <c r="I20" s="16">
        <f t="shared" si="4"/>
        <v>4.7639644133937453E-3</v>
      </c>
    </row>
    <row r="21" spans="1:18" x14ac:dyDescent="0.25">
      <c r="A21" s="2">
        <v>2009</v>
      </c>
      <c r="B21" s="13">
        <f t="shared" si="0"/>
        <v>544.02370175116084</v>
      </c>
      <c r="C21" s="13">
        <v>735.16716452859578</v>
      </c>
      <c r="D21" s="13">
        <f t="shared" si="1"/>
        <v>714.26042254890024</v>
      </c>
      <c r="E21" s="13">
        <v>768.02195973000016</v>
      </c>
      <c r="F21" s="13">
        <v>3361.3999999999992</v>
      </c>
      <c r="G21" s="16">
        <f t="shared" si="2"/>
        <v>0.21870862275498185</v>
      </c>
      <c r="H21" s="16">
        <f t="shared" si="3"/>
        <v>0.22848276305408471</v>
      </c>
      <c r="I21" s="16">
        <f t="shared" si="4"/>
        <v>-9.7741402991028681E-3</v>
      </c>
    </row>
    <row r="22" spans="1:18" x14ac:dyDescent="0.25">
      <c r="A22" s="2">
        <v>2010</v>
      </c>
      <c r="B22" s="13">
        <f t="shared" si="0"/>
        <v>579.40225788671171</v>
      </c>
      <c r="C22" s="13">
        <v>782.9760241712321</v>
      </c>
      <c r="D22" s="13">
        <f t="shared" si="1"/>
        <v>759.90036697004996</v>
      </c>
      <c r="E22" s="13">
        <v>817.09716878499989</v>
      </c>
      <c r="F22" s="13">
        <v>3477.4000000000028</v>
      </c>
      <c r="G22" s="16">
        <f t="shared" si="2"/>
        <v>0.22516133437948796</v>
      </c>
      <c r="H22" s="16">
        <f t="shared" si="3"/>
        <v>0.23497359198970474</v>
      </c>
      <c r="I22" s="16">
        <f t="shared" si="4"/>
        <v>-9.8122576102167847E-3</v>
      </c>
    </row>
    <row r="23" spans="1:18" x14ac:dyDescent="0.25">
      <c r="A23" s="2">
        <v>2011</v>
      </c>
      <c r="B23" s="13">
        <f t="shared" si="0"/>
        <v>626.22039654879995</v>
      </c>
      <c r="C23" s="13">
        <v>846.24377912</v>
      </c>
      <c r="D23" s="13">
        <f t="shared" si="1"/>
        <v>827.044906194242</v>
      </c>
      <c r="E23" s="13">
        <v>889.29559805832469</v>
      </c>
      <c r="F23" s="13">
        <v>3639.0999999999981</v>
      </c>
      <c r="G23" s="16">
        <f t="shared" si="2"/>
        <v>0.23254205136434844</v>
      </c>
      <c r="H23" s="16">
        <f t="shared" si="3"/>
        <v>0.24437239923561463</v>
      </c>
      <c r="I23" s="16">
        <f t="shared" si="4"/>
        <v>-1.1830347871266189E-2</v>
      </c>
    </row>
    <row r="24" spans="1:18" x14ac:dyDescent="0.25">
      <c r="A24" s="2">
        <v>2012</v>
      </c>
      <c r="B24" s="13">
        <f t="shared" si="0"/>
        <v>621.83863014580015</v>
      </c>
      <c r="C24" s="13">
        <v>840.32247317000019</v>
      </c>
      <c r="D24" s="13">
        <f t="shared" si="1"/>
        <v>792.48288610799989</v>
      </c>
      <c r="E24" s="13">
        <v>852.13213559999986</v>
      </c>
      <c r="F24" s="13">
        <v>3806.4999999999995</v>
      </c>
      <c r="G24" s="16">
        <f t="shared" si="2"/>
        <v>0.22075987735977939</v>
      </c>
      <c r="H24" s="16">
        <f t="shared" si="3"/>
        <v>0.22386237635623274</v>
      </c>
      <c r="I24" s="16">
        <f t="shared" si="4"/>
        <v>-3.1024989964533456E-3</v>
      </c>
    </row>
    <row r="25" spans="1:18" x14ac:dyDescent="0.25">
      <c r="A25" s="2">
        <v>2013</v>
      </c>
      <c r="B25" s="13">
        <f t="shared" si="0"/>
        <v>701.49405706520008</v>
      </c>
      <c r="C25" s="13">
        <v>947.96494198000016</v>
      </c>
      <c r="D25" s="13">
        <f t="shared" si="1"/>
        <v>928.32008280989976</v>
      </c>
      <c r="E25" s="13">
        <v>998.19363742999974</v>
      </c>
      <c r="F25" s="13">
        <v>4059.0999999999972</v>
      </c>
      <c r="G25" s="16">
        <f t="shared" si="2"/>
        <v>0.23354067206523635</v>
      </c>
      <c r="H25" s="16">
        <f t="shared" si="3"/>
        <v>0.24591501501071678</v>
      </c>
      <c r="I25" s="16">
        <f t="shared" si="4"/>
        <v>-1.2374342945480427E-2</v>
      </c>
    </row>
    <row r="26" spans="1:18" ht="14.95" thickBot="1" x14ac:dyDescent="0.3">
      <c r="A26" s="2">
        <v>2014</v>
      </c>
      <c r="B26" s="13">
        <f t="shared" si="0"/>
        <v>740.66834665174019</v>
      </c>
      <c r="C26" s="13">
        <v>1000.9031711510003</v>
      </c>
      <c r="D26" s="13">
        <f t="shared" si="1"/>
        <v>1056.8260282248002</v>
      </c>
      <c r="E26" s="13">
        <v>1136.3720733600003</v>
      </c>
      <c r="F26" s="13">
        <v>4275.9000000000024</v>
      </c>
      <c r="G26" s="16">
        <f t="shared" si="2"/>
        <v>0.2340801167358918</v>
      </c>
      <c r="H26" s="16">
        <f t="shared" si="3"/>
        <v>0.26576207894478349</v>
      </c>
      <c r="I26" s="16">
        <f t="shared" si="4"/>
        <v>-3.168196220889169E-2</v>
      </c>
    </row>
    <row r="27" spans="1:18" x14ac:dyDescent="0.25">
      <c r="A27" s="2">
        <v>2015</v>
      </c>
      <c r="B27" s="13">
        <f t="shared" si="0"/>
        <v>740.53583816620028</v>
      </c>
      <c r="C27" s="13">
        <v>1000.7241056300004</v>
      </c>
      <c r="D27" s="13">
        <f t="shared" si="1"/>
        <v>1174.2883216710004</v>
      </c>
      <c r="E27" s="13">
        <v>1262.6756147000003</v>
      </c>
      <c r="F27" s="13">
        <v>4420.7999999999984</v>
      </c>
      <c r="G27" s="16">
        <f t="shared" si="2"/>
        <v>0.2263671972561529</v>
      </c>
      <c r="H27" s="16">
        <f t="shared" si="3"/>
        <v>0.28562151979279787</v>
      </c>
      <c r="I27" s="16">
        <f t="shared" si="4"/>
        <v>-5.9254322536644977E-2</v>
      </c>
      <c r="L27" s="45" t="s">
        <v>17</v>
      </c>
      <c r="M27" s="51" t="s">
        <v>19</v>
      </c>
      <c r="N27" s="52" t="s">
        <v>18</v>
      </c>
      <c r="O27" s="52"/>
      <c r="P27" s="52"/>
      <c r="Q27" s="52"/>
      <c r="R27" s="53"/>
    </row>
    <row r="28" spans="1:18" ht="14.95" thickBot="1" x14ac:dyDescent="0.3">
      <c r="A28" s="2">
        <v>2016</v>
      </c>
      <c r="B28" s="13">
        <f t="shared" si="0"/>
        <v>778.57809963919976</v>
      </c>
      <c r="C28" s="13">
        <v>1052.1325670799997</v>
      </c>
      <c r="D28" s="13">
        <f t="shared" si="1"/>
        <v>1113.9169364775005</v>
      </c>
      <c r="E28" s="13">
        <v>1197.7601467500006</v>
      </c>
      <c r="F28" s="13">
        <v>4516.9000000000005</v>
      </c>
      <c r="G28" s="16">
        <f t="shared" si="2"/>
        <v>0.23293244638579547</v>
      </c>
      <c r="H28" s="16">
        <f t="shared" si="3"/>
        <v>0.26517304938121289</v>
      </c>
      <c r="I28" s="16">
        <f t="shared" si="4"/>
        <v>-3.2240602995417422E-2</v>
      </c>
      <c r="L28" s="46"/>
      <c r="M28" s="36">
        <v>2022</v>
      </c>
      <c r="N28" s="37">
        <v>2023</v>
      </c>
      <c r="O28" s="37">
        <v>2024</v>
      </c>
      <c r="P28" s="37">
        <v>2025</v>
      </c>
      <c r="Q28" s="37">
        <v>2026</v>
      </c>
      <c r="R28" s="38">
        <v>2027</v>
      </c>
    </row>
    <row r="29" spans="1:18" x14ac:dyDescent="0.25">
      <c r="A29" s="2">
        <v>2017</v>
      </c>
      <c r="B29" s="13">
        <f t="shared" si="0"/>
        <v>812.18321857039984</v>
      </c>
      <c r="C29" s="13">
        <v>1097.5448899599999</v>
      </c>
      <c r="D29" s="13">
        <f t="shared" si="1"/>
        <v>1109.2481568572996</v>
      </c>
      <c r="E29" s="13">
        <v>1192.7399536099995</v>
      </c>
      <c r="F29" s="13">
        <v>4572.4000000000005</v>
      </c>
      <c r="G29" s="16">
        <f t="shared" si="2"/>
        <v>0.24003693682967364</v>
      </c>
      <c r="H29" s="16">
        <f t="shared" si="3"/>
        <v>0.26085643286020455</v>
      </c>
      <c r="I29" s="16">
        <f t="shared" si="4"/>
        <v>-2.0819496030530904E-2</v>
      </c>
      <c r="L29" s="47" t="s">
        <v>1</v>
      </c>
      <c r="M29" s="56">
        <f>C34/F34</f>
        <v>0.26254998085771064</v>
      </c>
      <c r="N29" s="57">
        <f>C35/F35</f>
        <v>0.25264497314781664</v>
      </c>
      <c r="O29" s="57">
        <f>C36/F36</f>
        <v>0.25019277006401786</v>
      </c>
      <c r="P29" s="57">
        <f>C37/F37</f>
        <v>0.24930983902889522</v>
      </c>
      <c r="Q29" s="57">
        <f>C38/F38</f>
        <v>0.25040773365915919</v>
      </c>
      <c r="R29" s="58">
        <f>C39/F39</f>
        <v>0.24985220357752569</v>
      </c>
    </row>
    <row r="30" spans="1:18" x14ac:dyDescent="0.25">
      <c r="A30" s="2">
        <v>2018</v>
      </c>
      <c r="B30" s="13">
        <f t="shared" si="0"/>
        <v>878.22407391179968</v>
      </c>
      <c r="C30" s="13">
        <v>1186.7892890699995</v>
      </c>
      <c r="D30" s="13">
        <f t="shared" si="1"/>
        <v>1140.7702941467394</v>
      </c>
      <c r="E30" s="13">
        <v>1226.634724888967</v>
      </c>
      <c r="F30" s="13">
        <v>4630.100000000004</v>
      </c>
      <c r="G30" s="16">
        <f t="shared" si="2"/>
        <v>0.25632044428198064</v>
      </c>
      <c r="H30" s="16">
        <f t="shared" si="3"/>
        <v>0.26492618407571455</v>
      </c>
      <c r="I30" s="16">
        <f t="shared" si="4"/>
        <v>-8.6057397937339131E-3</v>
      </c>
      <c r="L30" s="48" t="s">
        <v>20</v>
      </c>
      <c r="M30" s="56">
        <f>B34/F34</f>
        <v>0.19428698583470586</v>
      </c>
      <c r="N30" s="57">
        <f>B35/F35</f>
        <v>0.18695728012938428</v>
      </c>
      <c r="O30" s="57">
        <f>B36/F36</f>
        <v>0.18514264984737322</v>
      </c>
      <c r="P30" s="57">
        <f>B37/F37</f>
        <v>0.18448928088138247</v>
      </c>
      <c r="Q30" s="57">
        <f xml:space="preserve"> B38/F38</f>
        <v>0.18530172290777783</v>
      </c>
      <c r="R30" s="58">
        <f>B39/F39</f>
        <v>0.18489063064736899</v>
      </c>
    </row>
    <row r="31" spans="1:18" x14ac:dyDescent="0.25">
      <c r="A31" s="2">
        <v>2019</v>
      </c>
      <c r="B31" s="13">
        <f t="shared" si="0"/>
        <v>864.24354383640025</v>
      </c>
      <c r="C31" s="13">
        <v>1167.8966808600003</v>
      </c>
      <c r="D31" s="13">
        <f t="shared" si="1"/>
        <v>1252.4356792298995</v>
      </c>
      <c r="E31" s="13">
        <v>1346.7050314299995</v>
      </c>
      <c r="F31" s="13">
        <v>4833.3</v>
      </c>
      <c r="G31" s="16">
        <f t="shared" si="2"/>
        <v>0.2416354624914655</v>
      </c>
      <c r="H31" s="16">
        <f t="shared" si="3"/>
        <v>0.27863054878240529</v>
      </c>
      <c r="I31" s="16">
        <f t="shared" si="4"/>
        <v>-3.6995086290939783E-2</v>
      </c>
      <c r="L31" s="49"/>
      <c r="M31" s="59"/>
      <c r="N31" s="60"/>
      <c r="O31" s="60"/>
      <c r="P31" s="60"/>
      <c r="Q31" s="60"/>
      <c r="R31" s="61"/>
    </row>
    <row r="32" spans="1:18" x14ac:dyDescent="0.25">
      <c r="A32" s="2">
        <v>2020</v>
      </c>
      <c r="B32" s="13">
        <f t="shared" si="0"/>
        <v>678.77053176639981</v>
      </c>
      <c r="C32" s="13">
        <v>917.25747535999972</v>
      </c>
      <c r="D32" s="13">
        <f t="shared" si="1"/>
        <v>1190.4576520206003</v>
      </c>
      <c r="E32" s="13">
        <v>1280.0619914200004</v>
      </c>
      <c r="F32" s="13">
        <v>4160.2999999999993</v>
      </c>
      <c r="G32" s="16">
        <f t="shared" si="2"/>
        <v>0.22047868551787128</v>
      </c>
      <c r="H32" s="16">
        <f t="shared" si="3"/>
        <v>0.30768502065235692</v>
      </c>
      <c r="I32" s="16">
        <f t="shared" si="4"/>
        <v>-8.7206335134485641E-2</v>
      </c>
      <c r="L32" s="47" t="s">
        <v>3</v>
      </c>
      <c r="M32" s="56">
        <f>E34/F34</f>
        <v>0.26759867640671892</v>
      </c>
      <c r="N32" s="57">
        <f>E35/F35</f>
        <v>0.27597408737705215</v>
      </c>
      <c r="O32" s="57">
        <f>E36/F36</f>
        <v>0.27816526165756028</v>
      </c>
      <c r="P32" s="57">
        <f>E37/F37</f>
        <v>0.27102640730033656</v>
      </c>
      <c r="Q32" s="57">
        <f>E38/F38</f>
        <v>0.27108366215183077</v>
      </c>
      <c r="R32" s="58">
        <f>E39/F39</f>
        <v>0.2703525124095148</v>
      </c>
    </row>
    <row r="33" spans="1:18" x14ac:dyDescent="0.25">
      <c r="A33" s="2">
        <v>2021</v>
      </c>
      <c r="B33" s="13">
        <f t="shared" si="0"/>
        <v>889.90544595039967</v>
      </c>
      <c r="C33" s="13">
        <v>1202.5749269599996</v>
      </c>
      <c r="D33" s="13">
        <f t="shared" si="1"/>
        <v>1114.4969696562002</v>
      </c>
      <c r="E33" s="13">
        <v>1198.3838383400002</v>
      </c>
      <c r="F33" s="13">
        <v>4983.3</v>
      </c>
      <c r="G33" s="16">
        <f t="shared" si="2"/>
        <v>0.24132099752372918</v>
      </c>
      <c r="H33" s="16">
        <f t="shared" si="3"/>
        <v>0.24047997077037309</v>
      </c>
      <c r="I33" s="16">
        <f t="shared" si="4"/>
        <v>8.4102675335609445E-4</v>
      </c>
      <c r="L33" s="48" t="s">
        <v>21</v>
      </c>
      <c r="M33" s="62">
        <f>D34/F34</f>
        <v>0.24886676905824862</v>
      </c>
      <c r="N33" s="57">
        <f>D35/F35</f>
        <v>0.25665590126065851</v>
      </c>
      <c r="O33" s="63">
        <f>D36/F36</f>
        <v>0.25869369334153103</v>
      </c>
      <c r="P33" s="63">
        <f>D37/F37</f>
        <v>0.25205455878931304</v>
      </c>
      <c r="Q33" s="63">
        <f>D38/F38</f>
        <v>0.25210780580120262</v>
      </c>
      <c r="R33" s="64">
        <f>D39/F39</f>
        <v>0.25142783654084877</v>
      </c>
    </row>
    <row r="34" spans="1:18" x14ac:dyDescent="0.25">
      <c r="A34" s="5">
        <v>2022</v>
      </c>
      <c r="B34" s="13">
        <f t="shared" si="0"/>
        <v>998.63510719038868</v>
      </c>
      <c r="C34" s="29">
        <v>1349.5069016086334</v>
      </c>
      <c r="D34" s="13">
        <f t="shared" si="1"/>
        <v>1279.1751929593986</v>
      </c>
      <c r="E34" s="13">
        <v>1375.457196730536</v>
      </c>
      <c r="F34" s="13">
        <v>5140.0000000000027</v>
      </c>
      <c r="G34" s="16">
        <f t="shared" si="2"/>
        <v>0.26254998085771064</v>
      </c>
      <c r="H34" s="16">
        <f t="shared" si="3"/>
        <v>0.26759867640671892</v>
      </c>
      <c r="I34" s="16">
        <f t="shared" si="4"/>
        <v>-5.0486955490082752E-3</v>
      </c>
      <c r="L34" s="49"/>
      <c r="M34" s="59"/>
      <c r="N34" s="60"/>
      <c r="O34" s="60"/>
      <c r="P34" s="60"/>
      <c r="Q34" s="60"/>
      <c r="R34" s="61"/>
    </row>
    <row r="35" spans="1:18" ht="14.95" thickBot="1" x14ac:dyDescent="0.3">
      <c r="A35" s="3">
        <v>2023</v>
      </c>
      <c r="B35" s="15">
        <f t="shared" si="0"/>
        <v>979.95385864823356</v>
      </c>
      <c r="C35" s="15">
        <v>1324.2619711462617</v>
      </c>
      <c r="D35" s="15">
        <f t="shared" si="1"/>
        <v>1345.285621459424</v>
      </c>
      <c r="E35" s="15">
        <v>1446.5436789886278</v>
      </c>
      <c r="F35" s="15">
        <v>5241.5923999859961</v>
      </c>
      <c r="G35" s="17">
        <f t="shared" si="2"/>
        <v>0.25264497314781664</v>
      </c>
      <c r="H35" s="17">
        <f t="shared" si="3"/>
        <v>0.27597408737705215</v>
      </c>
      <c r="I35" s="17">
        <f t="shared" si="4"/>
        <v>-2.3329114229235504E-2</v>
      </c>
      <c r="L35" s="50" t="s">
        <v>22</v>
      </c>
      <c r="M35" s="65">
        <f>M29-M32</f>
        <v>-5.0486955490082752E-3</v>
      </c>
      <c r="N35" s="66">
        <f t="shared" ref="N35:R35" si="5">N29-N32</f>
        <v>-2.3329114229235504E-2</v>
      </c>
      <c r="O35" s="66">
        <f t="shared" si="5"/>
        <v>-2.7972491593542426E-2</v>
      </c>
      <c r="P35" s="66">
        <f t="shared" si="5"/>
        <v>-2.1716568271441333E-2</v>
      </c>
      <c r="Q35" s="66">
        <f t="shared" si="5"/>
        <v>-2.067592849267158E-2</v>
      </c>
      <c r="R35" s="67">
        <f t="shared" si="5"/>
        <v>-2.0500308831989111E-2</v>
      </c>
    </row>
    <row r="36" spans="1:18" x14ac:dyDescent="0.25">
      <c r="A36" s="3">
        <v>2024</v>
      </c>
      <c r="B36" s="15">
        <f t="shared" si="0"/>
        <v>972.05006640128306</v>
      </c>
      <c r="C36" s="15">
        <v>1313.5811708125448</v>
      </c>
      <c r="D36" s="15">
        <f t="shared" si="1"/>
        <v>1358.2133668148758</v>
      </c>
      <c r="E36" s="15">
        <v>1460.4444804461029</v>
      </c>
      <c r="F36" s="15">
        <v>5250.2762988572103</v>
      </c>
      <c r="G36" s="17">
        <f t="shared" si="2"/>
        <v>0.25019277006401786</v>
      </c>
      <c r="H36" s="17">
        <f t="shared" si="3"/>
        <v>0.27816526165756028</v>
      </c>
      <c r="I36" s="17">
        <f t="shared" si="4"/>
        <v>-2.7972491593542426E-2</v>
      </c>
      <c r="L36" s="54" t="s">
        <v>23</v>
      </c>
      <c r="M36" s="55">
        <f>F34</f>
        <v>5140.0000000000027</v>
      </c>
      <c r="N36" s="55">
        <f>F35</f>
        <v>5241.5923999859961</v>
      </c>
      <c r="O36" s="55">
        <f>F36</f>
        <v>5250.2762988572103</v>
      </c>
      <c r="P36" s="55">
        <f>F37</f>
        <v>5367.0946843122147</v>
      </c>
      <c r="Q36" s="55">
        <f>F38</f>
        <v>5429.8522786185495</v>
      </c>
      <c r="R36" s="55">
        <f>F39</f>
        <v>5489.3814590152933</v>
      </c>
    </row>
    <row r="37" spans="1:18" x14ac:dyDescent="0.25">
      <c r="A37" s="3">
        <v>2025</v>
      </c>
      <c r="B37" s="15">
        <f t="shared" si="0"/>
        <v>990.1714387310509</v>
      </c>
      <c r="C37" s="15">
        <v>1338.0695117987175</v>
      </c>
      <c r="D37" s="15">
        <f t="shared" si="1"/>
        <v>1352.8006826347826</v>
      </c>
      <c r="E37" s="15">
        <v>1454.6243899298736</v>
      </c>
      <c r="F37" s="15">
        <v>5367.0946843122147</v>
      </c>
      <c r="G37" s="17">
        <f t="shared" si="2"/>
        <v>0.24930983902889522</v>
      </c>
      <c r="H37" s="17">
        <f t="shared" si="3"/>
        <v>0.27102640730033656</v>
      </c>
      <c r="I37" s="17">
        <f t="shared" si="4"/>
        <v>-2.1716568271441333E-2</v>
      </c>
    </row>
    <row r="38" spans="1:18" x14ac:dyDescent="0.25">
      <c r="A38" s="3">
        <v>2026</v>
      </c>
      <c r="B38" s="15">
        <f t="shared" si="0"/>
        <v>1006.1609823627405</v>
      </c>
      <c r="C38" s="15">
        <v>1359.6770031928925</v>
      </c>
      <c r="D38" s="15">
        <f t="shared" si="1"/>
        <v>1368.9081437871828</v>
      </c>
      <c r="E38" s="15">
        <v>1471.9442406313792</v>
      </c>
      <c r="F38" s="15">
        <v>5429.8522786185495</v>
      </c>
      <c r="G38" s="17">
        <f t="shared" si="2"/>
        <v>0.25040773365915919</v>
      </c>
      <c r="H38" s="17">
        <f t="shared" si="3"/>
        <v>0.27108366215183077</v>
      </c>
      <c r="I38" s="17">
        <f t="shared" si="4"/>
        <v>-2.067592849267158E-2</v>
      </c>
    </row>
    <row r="39" spans="1:18" x14ac:dyDescent="0.25">
      <c r="A39" s="3">
        <v>2027</v>
      </c>
      <c r="B39" s="15">
        <f t="shared" si="0"/>
        <v>1014.9351998213122</v>
      </c>
      <c r="C39" s="15">
        <v>1371.534053812584</v>
      </c>
      <c r="D39" s="15">
        <f t="shared" si="1"/>
        <v>1380.1833041876632</v>
      </c>
      <c r="E39" s="15">
        <v>1484.0680690189927</v>
      </c>
      <c r="F39" s="15">
        <v>5489.3814590152933</v>
      </c>
      <c r="G39" s="17">
        <f t="shared" si="2"/>
        <v>0.24985220357752569</v>
      </c>
      <c r="H39" s="17">
        <f t="shared" si="3"/>
        <v>0.2703525124095148</v>
      </c>
      <c r="I39" s="17">
        <f t="shared" si="4"/>
        <v>-2.0500308831989111E-2</v>
      </c>
    </row>
    <row r="40" spans="1:18" ht="14.95" thickBot="1" x14ac:dyDescent="0.3"/>
    <row r="41" spans="1:18" x14ac:dyDescent="0.25">
      <c r="L41" s="45" t="s">
        <v>17</v>
      </c>
      <c r="M41" s="51" t="s">
        <v>19</v>
      </c>
      <c r="N41" s="52" t="s">
        <v>18</v>
      </c>
      <c r="O41" s="52"/>
      <c r="P41" s="52"/>
      <c r="Q41" s="52"/>
      <c r="R41" s="53"/>
    </row>
    <row r="42" spans="1:18" ht="14.95" thickBot="1" x14ac:dyDescent="0.3">
      <c r="L42" s="46"/>
      <c r="M42" s="36">
        <v>2022</v>
      </c>
      <c r="N42" s="37">
        <v>2023</v>
      </c>
      <c r="O42" s="37">
        <v>2024</v>
      </c>
      <c r="P42" s="37">
        <v>2025</v>
      </c>
      <c r="Q42" s="37">
        <v>2026</v>
      </c>
      <c r="R42" s="38">
        <v>2027</v>
      </c>
    </row>
    <row r="43" spans="1:18" x14ac:dyDescent="0.25">
      <c r="L43" s="47" t="s">
        <v>1</v>
      </c>
      <c r="M43" s="32">
        <f>C34</f>
        <v>1349.5069016086334</v>
      </c>
      <c r="N43" s="33">
        <f>C35</f>
        <v>1324.2619711462617</v>
      </c>
      <c r="O43" s="33">
        <f>C36</f>
        <v>1313.5811708125448</v>
      </c>
      <c r="P43" s="33">
        <f>C37</f>
        <v>1338.0695117987175</v>
      </c>
      <c r="Q43" s="33">
        <f>C38</f>
        <v>1359.6770031928925</v>
      </c>
      <c r="R43" s="39">
        <f>C39</f>
        <v>1371.534053812584</v>
      </c>
    </row>
    <row r="44" spans="1:18" x14ac:dyDescent="0.25">
      <c r="L44" s="48" t="s">
        <v>20</v>
      </c>
      <c r="M44" s="30">
        <f>B34</f>
        <v>998.63510719038868</v>
      </c>
      <c r="N44" s="31">
        <f>B35</f>
        <v>979.95385864823356</v>
      </c>
      <c r="O44" s="31">
        <f>B36</f>
        <v>972.05006640128306</v>
      </c>
      <c r="P44" s="31">
        <f>B37</f>
        <v>990.1714387310509</v>
      </c>
      <c r="Q44" s="31">
        <f>B38</f>
        <v>1006.1609823627405</v>
      </c>
      <c r="R44" s="40">
        <f>B39</f>
        <v>1014.9351998213122</v>
      </c>
    </row>
    <row r="45" spans="1:18" x14ac:dyDescent="0.25">
      <c r="L45" s="49"/>
      <c r="M45" s="34"/>
      <c r="N45" s="35"/>
      <c r="O45" s="35"/>
      <c r="P45" s="35"/>
      <c r="Q45" s="35"/>
      <c r="R45" s="41"/>
    </row>
    <row r="46" spans="1:18" x14ac:dyDescent="0.25">
      <c r="L46" s="47" t="s">
        <v>3</v>
      </c>
      <c r="M46" s="32">
        <f>E34</f>
        <v>1375.457196730536</v>
      </c>
      <c r="N46" s="33">
        <f>E35</f>
        <v>1446.5436789886278</v>
      </c>
      <c r="O46" s="33">
        <f>E36</f>
        <v>1460.4444804461029</v>
      </c>
      <c r="P46" s="33">
        <f>E37</f>
        <v>1454.6243899298736</v>
      </c>
      <c r="Q46" s="33">
        <f>E38</f>
        <v>1471.9442406313792</v>
      </c>
      <c r="R46" s="39">
        <f>E39</f>
        <v>1484.0680690189927</v>
      </c>
    </row>
    <row r="47" spans="1:18" x14ac:dyDescent="0.25">
      <c r="L47" s="48" t="s">
        <v>21</v>
      </c>
      <c r="M47" s="30">
        <f>D34</f>
        <v>1279.1751929593986</v>
      </c>
      <c r="N47" s="31">
        <f>D35</f>
        <v>1345.285621459424</v>
      </c>
      <c r="O47" s="31">
        <f>D36</f>
        <v>1358.2133668148758</v>
      </c>
      <c r="P47" s="31">
        <f>D37</f>
        <v>1352.8006826347826</v>
      </c>
      <c r="Q47" s="31">
        <f>D38</f>
        <v>1368.9081437871828</v>
      </c>
      <c r="R47" s="40">
        <f>D39</f>
        <v>1380.1833041876632</v>
      </c>
    </row>
    <row r="48" spans="1:18" x14ac:dyDescent="0.25">
      <c r="L48" s="49"/>
      <c r="M48" s="34"/>
      <c r="N48" s="35"/>
      <c r="O48" s="35"/>
      <c r="P48" s="35"/>
      <c r="Q48" s="35"/>
      <c r="R48" s="41"/>
    </row>
    <row r="49" spans="12:18" ht="14.95" thickBot="1" x14ac:dyDescent="0.3">
      <c r="L49" s="50" t="s">
        <v>22</v>
      </c>
      <c r="M49" s="42">
        <f>M43-M46</f>
        <v>-25.950295121902627</v>
      </c>
      <c r="N49" s="43">
        <f t="shared" ref="N49:R49" si="6">N43-N46</f>
        <v>-122.28170784236613</v>
      </c>
      <c r="O49" s="43">
        <f t="shared" si="6"/>
        <v>-146.86330963355817</v>
      </c>
      <c r="P49" s="43">
        <f t="shared" si="6"/>
        <v>-116.5548781311561</v>
      </c>
      <c r="Q49" s="43">
        <f t="shared" si="6"/>
        <v>-112.26723743848675</v>
      </c>
      <c r="R49" s="44">
        <f t="shared" si="6"/>
        <v>-112.53401520640864</v>
      </c>
    </row>
    <row r="50" spans="12:18" x14ac:dyDescent="0.25">
      <c r="L50" s="54" t="s">
        <v>23</v>
      </c>
      <c r="M50" s="55">
        <f>F34</f>
        <v>5140.0000000000027</v>
      </c>
      <c r="N50" s="55">
        <f>F35</f>
        <v>5241.5923999859961</v>
      </c>
      <c r="O50" s="55">
        <f>F36</f>
        <v>5250.2762988572103</v>
      </c>
      <c r="P50" s="55">
        <f>F37</f>
        <v>5367.0946843122147</v>
      </c>
      <c r="Q50" s="55">
        <f>F38</f>
        <v>5429.8522786185495</v>
      </c>
      <c r="R50" s="55">
        <f>F39</f>
        <v>5489.3814590152933</v>
      </c>
    </row>
  </sheetData>
  <mergeCells count="4">
    <mergeCell ref="L41:L42"/>
    <mergeCell ref="N41:R41"/>
    <mergeCell ref="L27:L28"/>
    <mergeCell ref="N27:R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935D-055F-4BA7-88B4-AEAA94942F6D}">
  <sheetPr>
    <tabColor theme="4" tint="-0.249977111117893"/>
  </sheetPr>
  <dimension ref="A1:M39"/>
  <sheetViews>
    <sheetView topLeftCell="D12" zoomScale="130" zoomScaleNormal="130" workbookViewId="0">
      <selection activeCell="O12" sqref="O12"/>
    </sheetView>
  </sheetViews>
  <sheetFormatPr defaultRowHeight="14.3" x14ac:dyDescent="0.25"/>
  <cols>
    <col min="1" max="1" width="9" style="19"/>
    <col min="2" max="3" width="17.375" style="19" customWidth="1"/>
    <col min="4" max="5" width="14.375" style="19" customWidth="1"/>
    <col min="6" max="6" width="9" style="18"/>
    <col min="7" max="7" width="9.75" style="18" customWidth="1"/>
    <col min="8" max="16384" width="9" style="18"/>
  </cols>
  <sheetData>
    <row r="1" spans="1:13" x14ac:dyDescent="0.25">
      <c r="A1" s="28" t="s">
        <v>4</v>
      </c>
      <c r="B1" s="27" t="s">
        <v>15</v>
      </c>
      <c r="C1" s="27" t="s">
        <v>14</v>
      </c>
      <c r="D1" s="27" t="s">
        <v>6</v>
      </c>
      <c r="E1" s="27" t="s">
        <v>7</v>
      </c>
      <c r="F1" s="27" t="s">
        <v>13</v>
      </c>
      <c r="G1" s="26" t="s">
        <v>12</v>
      </c>
      <c r="L1" s="18" t="s">
        <v>11</v>
      </c>
      <c r="M1" s="18">
        <v>9</v>
      </c>
    </row>
    <row r="2" spans="1:13" x14ac:dyDescent="0.25">
      <c r="A2" s="25">
        <v>1990</v>
      </c>
      <c r="B2" s="21">
        <f>'Total Revenue VAR'!B2</f>
        <v>225.29999999999995</v>
      </c>
      <c r="C2" s="21"/>
      <c r="D2" s="21">
        <v>0</v>
      </c>
      <c r="E2" s="21">
        <v>0</v>
      </c>
      <c r="F2" s="21">
        <f>Table26[[#This Row],[Total Revenue]]+Table26[[#This Row],[Lower Bound]]</f>
        <v>225.29999999999995</v>
      </c>
      <c r="G2" s="20">
        <f>(Table26[[#This Row],[Upper Bound]]-Table26[[#This Row],[Lower Bound]])/$M$1</f>
        <v>0</v>
      </c>
    </row>
    <row r="3" spans="1:13" x14ac:dyDescent="0.25">
      <c r="A3" s="25">
        <v>1991</v>
      </c>
      <c r="B3" s="21">
        <f>'Total Revenue VAR'!B3</f>
        <v>252.40000000000012</v>
      </c>
      <c r="C3" s="21"/>
      <c r="D3" s="21">
        <v>0</v>
      </c>
      <c r="E3" s="21">
        <v>0</v>
      </c>
      <c r="F3" s="21">
        <f>Table26[[#This Row],[Total Revenue]]+Table26[[#This Row],[Lower Bound]]</f>
        <v>252.40000000000012</v>
      </c>
      <c r="G3" s="20">
        <f>(Table26[[#This Row],[Upper Bound]]-Table26[[#This Row],[Lower Bound]])/$M$1</f>
        <v>0</v>
      </c>
    </row>
    <row r="4" spans="1:13" x14ac:dyDescent="0.25">
      <c r="A4" s="25">
        <v>1992</v>
      </c>
      <c r="B4" s="21">
        <f>'Total Revenue VAR'!B4</f>
        <v>281.59999999999991</v>
      </c>
      <c r="C4" s="21"/>
      <c r="D4" s="21">
        <v>0</v>
      </c>
      <c r="E4" s="21">
        <v>0</v>
      </c>
      <c r="F4" s="21">
        <f>Table26[[#This Row],[Total Revenue]]+Table26[[#This Row],[Lower Bound]]</f>
        <v>281.59999999999991</v>
      </c>
      <c r="G4" s="20">
        <f>(Table26[[#This Row],[Upper Bound]]-Table26[[#This Row],[Lower Bound]])/$M$1</f>
        <v>0</v>
      </c>
    </row>
    <row r="5" spans="1:13" x14ac:dyDescent="0.25">
      <c r="A5" s="25">
        <v>1993</v>
      </c>
      <c r="B5" s="21">
        <f>'Total Revenue VAR'!B5</f>
        <v>264.99999999999994</v>
      </c>
      <c r="C5" s="21"/>
      <c r="D5" s="21">
        <v>0</v>
      </c>
      <c r="E5" s="21">
        <v>0</v>
      </c>
      <c r="F5" s="21">
        <f>Table26[[#This Row],[Total Revenue]]+Table26[[#This Row],[Lower Bound]]</f>
        <v>264.99999999999994</v>
      </c>
      <c r="G5" s="20">
        <f>(Table26[[#This Row],[Upper Bound]]-Table26[[#This Row],[Lower Bound]])/$M$1</f>
        <v>0</v>
      </c>
    </row>
    <row r="6" spans="1:13" x14ac:dyDescent="0.25">
      <c r="A6" s="25">
        <v>1994</v>
      </c>
      <c r="B6" s="21">
        <f>'Total Revenue VAR'!B6</f>
        <v>280.59999999999997</v>
      </c>
      <c r="C6" s="21"/>
      <c r="D6" s="21">
        <v>0</v>
      </c>
      <c r="E6" s="21">
        <v>0</v>
      </c>
      <c r="F6" s="21">
        <f>Table26[[#This Row],[Total Revenue]]+Table26[[#This Row],[Lower Bound]]</f>
        <v>280.59999999999997</v>
      </c>
      <c r="G6" s="20">
        <f>(Table26[[#This Row],[Upper Bound]]-Table26[[#This Row],[Lower Bound]])/$M$1</f>
        <v>0</v>
      </c>
    </row>
    <row r="7" spans="1:13" x14ac:dyDescent="0.25">
      <c r="A7" s="25">
        <v>1995</v>
      </c>
      <c r="B7" s="21">
        <f>'Total Revenue VAR'!B7</f>
        <v>271.19999999999993</v>
      </c>
      <c r="C7" s="21"/>
      <c r="D7" s="21">
        <v>0</v>
      </c>
      <c r="E7" s="21">
        <v>0</v>
      </c>
      <c r="F7" s="21">
        <f>Table26[[#This Row],[Total Revenue]]+Table26[[#This Row],[Lower Bound]]</f>
        <v>271.19999999999993</v>
      </c>
      <c r="G7" s="20">
        <f>(Table26[[#This Row],[Upper Bound]]-Table26[[#This Row],[Lower Bound]])/$M$1</f>
        <v>0</v>
      </c>
    </row>
    <row r="8" spans="1:13" x14ac:dyDescent="0.25">
      <c r="A8" s="25">
        <v>1996</v>
      </c>
      <c r="B8" s="21">
        <f>'Total Revenue VAR'!B8</f>
        <v>311.3</v>
      </c>
      <c r="C8" s="21"/>
      <c r="D8" s="21">
        <v>0</v>
      </c>
      <c r="E8" s="21">
        <v>0</v>
      </c>
      <c r="F8" s="21">
        <f>Table26[[#This Row],[Total Revenue]]+Table26[[#This Row],[Lower Bound]]</f>
        <v>311.3</v>
      </c>
      <c r="G8" s="20">
        <f>(Table26[[#This Row],[Upper Bound]]-Table26[[#This Row],[Lower Bound]])/$M$1</f>
        <v>0</v>
      </c>
    </row>
    <row r="9" spans="1:13" x14ac:dyDescent="0.25">
      <c r="A9" s="25">
        <v>1997</v>
      </c>
      <c r="B9" s="21">
        <f>'Total Revenue VAR'!B9</f>
        <v>313.88724000000002</v>
      </c>
      <c r="C9" s="21"/>
      <c r="D9" s="21">
        <v>0</v>
      </c>
      <c r="E9" s="21">
        <v>0</v>
      </c>
      <c r="F9" s="21">
        <f>Table26[[#This Row],[Total Revenue]]+Table26[[#This Row],[Lower Bound]]</f>
        <v>313.88724000000002</v>
      </c>
      <c r="G9" s="20">
        <f>(Table26[[#This Row],[Upper Bound]]-Table26[[#This Row],[Lower Bound]])/$M$1</f>
        <v>0</v>
      </c>
    </row>
    <row r="10" spans="1:13" x14ac:dyDescent="0.25">
      <c r="A10" s="25">
        <v>1998</v>
      </c>
      <c r="B10" s="21">
        <f>'Total Revenue VAR'!B10</f>
        <v>361.39800000000002</v>
      </c>
      <c r="C10" s="21"/>
      <c r="D10" s="21">
        <v>0</v>
      </c>
      <c r="E10" s="21">
        <v>0</v>
      </c>
      <c r="F10" s="21">
        <f>Table26[[#This Row],[Total Revenue]]+Table26[[#This Row],[Lower Bound]]</f>
        <v>361.39800000000002</v>
      </c>
      <c r="G10" s="20">
        <f>(Table26[[#This Row],[Upper Bound]]-Table26[[#This Row],[Lower Bound]])/$M$1</f>
        <v>0</v>
      </c>
    </row>
    <row r="11" spans="1:13" x14ac:dyDescent="0.25">
      <c r="A11" s="25">
        <v>1999</v>
      </c>
      <c r="B11" s="21">
        <f>'Total Revenue VAR'!B11</f>
        <v>421.41723000000002</v>
      </c>
      <c r="C11" s="21"/>
      <c r="D11" s="21">
        <v>0</v>
      </c>
      <c r="E11" s="21">
        <v>0</v>
      </c>
      <c r="F11" s="21">
        <f>Table26[[#This Row],[Total Revenue]]+Table26[[#This Row],[Lower Bound]]</f>
        <v>421.41723000000002</v>
      </c>
      <c r="G11" s="20">
        <f>(Table26[[#This Row],[Upper Bound]]-Table26[[#This Row],[Lower Bound]])/$M$1</f>
        <v>0</v>
      </c>
    </row>
    <row r="12" spans="1:13" x14ac:dyDescent="0.25">
      <c r="A12" s="25">
        <v>2000</v>
      </c>
      <c r="B12" s="21">
        <f>'Total Revenue VAR'!B12</f>
        <v>434.27355800000004</v>
      </c>
      <c r="C12" s="21"/>
      <c r="D12" s="21">
        <v>0</v>
      </c>
      <c r="E12" s="21">
        <v>0</v>
      </c>
      <c r="F12" s="21">
        <f>Table26[[#This Row],[Total Revenue]]+Table26[[#This Row],[Lower Bound]]</f>
        <v>434.27355800000004</v>
      </c>
      <c r="G12" s="20">
        <f>(Table26[[#This Row],[Upper Bound]]-Table26[[#This Row],[Lower Bound]])/$M$1</f>
        <v>0</v>
      </c>
    </row>
    <row r="13" spans="1:13" x14ac:dyDescent="0.25">
      <c r="A13" s="25">
        <v>2001</v>
      </c>
      <c r="B13" s="21">
        <f>'Total Revenue VAR'!B13</f>
        <v>441.68775000000011</v>
      </c>
      <c r="C13" s="21"/>
      <c r="D13" s="21">
        <v>0</v>
      </c>
      <c r="E13" s="21">
        <v>0</v>
      </c>
      <c r="F13" s="21">
        <f>Table26[[#This Row],[Total Revenue]]+Table26[[#This Row],[Lower Bound]]</f>
        <v>441.68775000000011</v>
      </c>
      <c r="G13" s="20">
        <f>(Table26[[#This Row],[Upper Bound]]-Table26[[#This Row],[Lower Bound]])/$M$1</f>
        <v>0</v>
      </c>
    </row>
    <row r="14" spans="1:13" x14ac:dyDescent="0.25">
      <c r="A14" s="25">
        <v>2002</v>
      </c>
      <c r="B14" s="21">
        <f>'Total Revenue VAR'!B14</f>
        <v>452.06414999999993</v>
      </c>
      <c r="C14" s="21"/>
      <c r="D14" s="21">
        <v>0</v>
      </c>
      <c r="E14" s="21">
        <v>0</v>
      </c>
      <c r="F14" s="21">
        <f>Table26[[#This Row],[Total Revenue]]+Table26[[#This Row],[Lower Bound]]</f>
        <v>452.06414999999993</v>
      </c>
      <c r="G14" s="20">
        <f>(Table26[[#This Row],[Upper Bound]]-Table26[[#This Row],[Lower Bound]])/$M$1</f>
        <v>0</v>
      </c>
    </row>
    <row r="15" spans="1:13" x14ac:dyDescent="0.25">
      <c r="A15" s="25">
        <v>2003</v>
      </c>
      <c r="B15" s="21">
        <f>'Total Revenue VAR'!B15</f>
        <v>494.7131389999999</v>
      </c>
      <c r="C15" s="21"/>
      <c r="D15" s="21">
        <v>0</v>
      </c>
      <c r="E15" s="21">
        <v>0</v>
      </c>
      <c r="F15" s="21">
        <f>Table26[[#This Row],[Total Revenue]]+Table26[[#This Row],[Lower Bound]]</f>
        <v>494.7131389999999</v>
      </c>
      <c r="G15" s="20">
        <f>(Table26[[#This Row],[Upper Bound]]-Table26[[#This Row],[Lower Bound]])/$M$1</f>
        <v>0</v>
      </c>
    </row>
    <row r="16" spans="1:13" x14ac:dyDescent="0.25">
      <c r="A16" s="25">
        <v>2004</v>
      </c>
      <c r="B16" s="21">
        <f>'Total Revenue VAR'!B16</f>
        <v>482.23982850999988</v>
      </c>
      <c r="C16" s="21"/>
      <c r="D16" s="21">
        <v>0</v>
      </c>
      <c r="E16" s="21">
        <v>0</v>
      </c>
      <c r="F16" s="21">
        <f>Table26[[#This Row],[Total Revenue]]+Table26[[#This Row],[Lower Bound]]</f>
        <v>482.23982850999988</v>
      </c>
      <c r="G16" s="20">
        <f>(Table26[[#This Row],[Upper Bound]]-Table26[[#This Row],[Lower Bound]])/$M$1</f>
        <v>0</v>
      </c>
    </row>
    <row r="17" spans="1:7" x14ac:dyDescent="0.25">
      <c r="A17" s="25">
        <v>2005</v>
      </c>
      <c r="B17" s="21">
        <f>'Total Revenue VAR'!B17</f>
        <v>559.90598327999976</v>
      </c>
      <c r="C17" s="21"/>
      <c r="D17" s="21">
        <v>0</v>
      </c>
      <c r="E17" s="21">
        <v>0</v>
      </c>
      <c r="F17" s="21">
        <f>Table26[[#This Row],[Total Revenue]]+Table26[[#This Row],[Lower Bound]]</f>
        <v>559.90598327999976</v>
      </c>
      <c r="G17" s="20">
        <f>(Table26[[#This Row],[Upper Bound]]-Table26[[#This Row],[Lower Bound]])/$M$1</f>
        <v>0</v>
      </c>
    </row>
    <row r="18" spans="1:7" x14ac:dyDescent="0.25">
      <c r="A18" s="25">
        <v>2006</v>
      </c>
      <c r="B18" s="21">
        <f>'Total Revenue VAR'!B18</f>
        <v>634.64696407000008</v>
      </c>
      <c r="C18" s="21"/>
      <c r="D18" s="21">
        <v>0</v>
      </c>
      <c r="E18" s="21">
        <v>0</v>
      </c>
      <c r="F18" s="21">
        <f>Table26[[#This Row],[Total Revenue]]+Table26[[#This Row],[Lower Bound]]</f>
        <v>634.64696407000008</v>
      </c>
      <c r="G18" s="20">
        <f>(Table26[[#This Row],[Upper Bound]]-Table26[[#This Row],[Lower Bound]])/$M$1</f>
        <v>0</v>
      </c>
    </row>
    <row r="19" spans="1:7" x14ac:dyDescent="0.25">
      <c r="A19" s="25">
        <v>2007</v>
      </c>
      <c r="B19" s="21">
        <f>'Total Revenue VAR'!B19</f>
        <v>767.6879603316421</v>
      </c>
      <c r="C19" s="21"/>
      <c r="D19" s="21">
        <v>0</v>
      </c>
      <c r="E19" s="21">
        <v>0</v>
      </c>
      <c r="F19" s="21">
        <f>Table26[[#This Row],[Total Revenue]]+Table26[[#This Row],[Lower Bound]]</f>
        <v>767.6879603316421</v>
      </c>
      <c r="G19" s="20">
        <f>(Table26[[#This Row],[Upper Bound]]-Table26[[#This Row],[Lower Bound]])/$M$1</f>
        <v>0</v>
      </c>
    </row>
    <row r="20" spans="1:7" x14ac:dyDescent="0.25">
      <c r="A20" s="25">
        <v>2008</v>
      </c>
      <c r="B20" s="21">
        <f>'Total Revenue VAR'!B20</f>
        <v>784.03159880439796</v>
      </c>
      <c r="C20" s="21"/>
      <c r="D20" s="21">
        <v>0</v>
      </c>
      <c r="E20" s="21">
        <v>0</v>
      </c>
      <c r="F20" s="21">
        <f>Table26[[#This Row],[Total Revenue]]+Table26[[#This Row],[Lower Bound]]</f>
        <v>784.03159880439796</v>
      </c>
      <c r="G20" s="20">
        <f>(Table26[[#This Row],[Upper Bound]]-Table26[[#This Row],[Lower Bound]])/$M$1</f>
        <v>0</v>
      </c>
    </row>
    <row r="21" spans="1:7" x14ac:dyDescent="0.25">
      <c r="A21" s="25">
        <v>2009</v>
      </c>
      <c r="B21" s="21">
        <f>'Total Revenue VAR'!B21</f>
        <v>735.16716452859578</v>
      </c>
      <c r="C21" s="21"/>
      <c r="D21" s="21">
        <v>0</v>
      </c>
      <c r="E21" s="21">
        <v>0</v>
      </c>
      <c r="F21" s="21">
        <f>Table26[[#This Row],[Total Revenue]]+Table26[[#This Row],[Lower Bound]]</f>
        <v>735.16716452859578</v>
      </c>
      <c r="G21" s="20">
        <f>(Table26[[#This Row],[Upper Bound]]-Table26[[#This Row],[Lower Bound]])/$M$1</f>
        <v>0</v>
      </c>
    </row>
    <row r="22" spans="1:7" x14ac:dyDescent="0.25">
      <c r="A22" s="25">
        <v>2010</v>
      </c>
      <c r="B22" s="21">
        <f>'Total Revenue VAR'!B22</f>
        <v>782.9760241712321</v>
      </c>
      <c r="C22" s="21"/>
      <c r="D22" s="21">
        <v>0</v>
      </c>
      <c r="E22" s="21">
        <v>0</v>
      </c>
      <c r="F22" s="21">
        <f>Table26[[#This Row],[Total Revenue]]+Table26[[#This Row],[Lower Bound]]</f>
        <v>782.9760241712321</v>
      </c>
      <c r="G22" s="20">
        <f>(Table26[[#This Row],[Upper Bound]]-Table26[[#This Row],[Lower Bound]])/$M$1</f>
        <v>0</v>
      </c>
    </row>
    <row r="23" spans="1:7" x14ac:dyDescent="0.25">
      <c r="A23" s="25">
        <v>2011</v>
      </c>
      <c r="B23" s="21">
        <f>'Total Revenue VAR'!B23</f>
        <v>846.24377912</v>
      </c>
      <c r="C23" s="21"/>
      <c r="D23" s="21">
        <v>0</v>
      </c>
      <c r="E23" s="21">
        <v>0</v>
      </c>
      <c r="F23" s="21">
        <f>Table26[[#This Row],[Total Revenue]]+Table26[[#This Row],[Lower Bound]]</f>
        <v>846.24377912</v>
      </c>
      <c r="G23" s="20">
        <f>(Table26[[#This Row],[Upper Bound]]-Table26[[#This Row],[Lower Bound]])/$M$1</f>
        <v>0</v>
      </c>
    </row>
    <row r="24" spans="1:7" x14ac:dyDescent="0.25">
      <c r="A24" s="25">
        <v>2012</v>
      </c>
      <c r="B24" s="21">
        <f>'Total Revenue VAR'!B24</f>
        <v>840.32247317000019</v>
      </c>
      <c r="C24" s="21"/>
      <c r="D24" s="21">
        <v>0</v>
      </c>
      <c r="E24" s="21">
        <v>0</v>
      </c>
      <c r="F24" s="21">
        <f>Table26[[#This Row],[Total Revenue]]+Table26[[#This Row],[Lower Bound]]</f>
        <v>840.32247317000019</v>
      </c>
      <c r="G24" s="20">
        <f>(Table26[[#This Row],[Upper Bound]]-Table26[[#This Row],[Lower Bound]])/$M$1</f>
        <v>0</v>
      </c>
    </row>
    <row r="25" spans="1:7" x14ac:dyDescent="0.25">
      <c r="A25" s="25">
        <v>2013</v>
      </c>
      <c r="B25" s="21">
        <f>'Total Revenue VAR'!B25</f>
        <v>947.96494198000016</v>
      </c>
      <c r="C25" s="21"/>
      <c r="D25" s="21">
        <v>0</v>
      </c>
      <c r="E25" s="21">
        <v>0</v>
      </c>
      <c r="F25" s="21">
        <f>Table26[[#This Row],[Total Revenue]]+Table26[[#This Row],[Lower Bound]]</f>
        <v>947.96494198000016</v>
      </c>
      <c r="G25" s="20">
        <f>(Table26[[#This Row],[Upper Bound]]-Table26[[#This Row],[Lower Bound]])/$M$1</f>
        <v>0</v>
      </c>
    </row>
    <row r="26" spans="1:7" x14ac:dyDescent="0.25">
      <c r="A26" s="25">
        <v>2014</v>
      </c>
      <c r="B26" s="21">
        <f>'Total Revenue VAR'!B26</f>
        <v>1000.9031711510003</v>
      </c>
      <c r="C26" s="21"/>
      <c r="D26" s="21">
        <v>0</v>
      </c>
      <c r="E26" s="21">
        <v>0</v>
      </c>
      <c r="F26" s="21">
        <f>Table26[[#This Row],[Total Revenue]]+Table26[[#This Row],[Lower Bound]]</f>
        <v>1000.9031711510003</v>
      </c>
      <c r="G26" s="20">
        <f>(Table26[[#This Row],[Upper Bound]]-Table26[[#This Row],[Lower Bound]])/$M$1</f>
        <v>0</v>
      </c>
    </row>
    <row r="27" spans="1:7" x14ac:dyDescent="0.25">
      <c r="A27" s="25">
        <v>2015</v>
      </c>
      <c r="B27" s="21">
        <f>'Total Revenue VAR'!B27</f>
        <v>1000.7241056300004</v>
      </c>
      <c r="C27" s="21"/>
      <c r="D27" s="21">
        <v>0</v>
      </c>
      <c r="E27" s="21">
        <v>0</v>
      </c>
      <c r="F27" s="21">
        <f>Table26[[#This Row],[Total Revenue]]+Table26[[#This Row],[Lower Bound]]</f>
        <v>1000.7241056300004</v>
      </c>
      <c r="G27" s="20">
        <f>(Table26[[#This Row],[Upper Bound]]-Table26[[#This Row],[Lower Bound]])/$M$1</f>
        <v>0</v>
      </c>
    </row>
    <row r="28" spans="1:7" x14ac:dyDescent="0.25">
      <c r="A28" s="25">
        <v>2016</v>
      </c>
      <c r="B28" s="21">
        <f>'Total Revenue VAR'!B28</f>
        <v>1052.1325670799997</v>
      </c>
      <c r="C28" s="21"/>
      <c r="D28" s="21">
        <v>0</v>
      </c>
      <c r="E28" s="21">
        <v>0</v>
      </c>
      <c r="F28" s="21">
        <f>Table26[[#This Row],[Total Revenue]]+Table26[[#This Row],[Lower Bound]]</f>
        <v>1052.1325670799997</v>
      </c>
      <c r="G28" s="20">
        <f>(Table26[[#This Row],[Upper Bound]]-Table26[[#This Row],[Lower Bound]])/$M$1</f>
        <v>0</v>
      </c>
    </row>
    <row r="29" spans="1:7" x14ac:dyDescent="0.25">
      <c r="A29" s="25">
        <v>2017</v>
      </c>
      <c r="B29" s="21">
        <f>'Total Revenue VAR'!B29</f>
        <v>1097.5448899599999</v>
      </c>
      <c r="C29" s="21"/>
      <c r="D29" s="21">
        <v>0</v>
      </c>
      <c r="E29" s="21">
        <v>0</v>
      </c>
      <c r="F29" s="21">
        <f>Table26[[#This Row],[Total Revenue]]+Table26[[#This Row],[Lower Bound]]</f>
        <v>1097.5448899599999</v>
      </c>
      <c r="G29" s="20">
        <f>(Table26[[#This Row],[Upper Bound]]-Table26[[#This Row],[Lower Bound]])/$M$1</f>
        <v>0</v>
      </c>
    </row>
    <row r="30" spans="1:7" x14ac:dyDescent="0.25">
      <c r="A30" s="25">
        <v>2018</v>
      </c>
      <c r="B30" s="21">
        <f>'Total Revenue VAR'!B30</f>
        <v>1186.7892890699995</v>
      </c>
      <c r="C30" s="21"/>
      <c r="D30" s="21">
        <v>0</v>
      </c>
      <c r="E30" s="21">
        <v>0</v>
      </c>
      <c r="F30" s="21">
        <f>Table26[[#This Row],[Total Revenue]]+Table26[[#This Row],[Lower Bound]]</f>
        <v>1186.7892890699995</v>
      </c>
      <c r="G30" s="20">
        <f>(Table26[[#This Row],[Upper Bound]]-Table26[[#This Row],[Lower Bound]])/$M$1</f>
        <v>0</v>
      </c>
    </row>
    <row r="31" spans="1:7" x14ac:dyDescent="0.25">
      <c r="A31" s="25">
        <v>2019</v>
      </c>
      <c r="B31" s="21">
        <f>'Total Revenue VAR'!B31</f>
        <v>1167.8966808600003</v>
      </c>
      <c r="C31" s="21"/>
      <c r="D31" s="21">
        <v>0</v>
      </c>
      <c r="E31" s="21">
        <v>0</v>
      </c>
      <c r="F31" s="21">
        <f>Table26[[#This Row],[Total Revenue]]+Table26[[#This Row],[Lower Bound]]</f>
        <v>1167.8966808600003</v>
      </c>
      <c r="G31" s="20">
        <f>(Table26[[#This Row],[Upper Bound]]-Table26[[#This Row],[Lower Bound]])/$M$1</f>
        <v>0</v>
      </c>
    </row>
    <row r="32" spans="1:7" x14ac:dyDescent="0.25">
      <c r="A32" s="25">
        <v>2020</v>
      </c>
      <c r="B32" s="21">
        <f>'Total Revenue VAR'!B32</f>
        <v>917.25747535999972</v>
      </c>
      <c r="C32" s="21"/>
      <c r="D32" s="21">
        <v>0</v>
      </c>
      <c r="E32" s="21">
        <v>0</v>
      </c>
      <c r="F32" s="21">
        <f>Table26[[#This Row],[Total Revenue]]+Table26[[#This Row],[Lower Bound]]</f>
        <v>917.25747535999972</v>
      </c>
      <c r="G32" s="20">
        <f>(Table26[[#This Row],[Upper Bound]]-Table26[[#This Row],[Lower Bound]])/$M$1</f>
        <v>0</v>
      </c>
    </row>
    <row r="33" spans="1:9" x14ac:dyDescent="0.25">
      <c r="A33" s="25">
        <v>2021</v>
      </c>
      <c r="B33" s="21">
        <f>'Total Revenue VAR'!B33</f>
        <v>1202.5749269599996</v>
      </c>
      <c r="C33" s="21"/>
      <c r="D33" s="21">
        <v>0</v>
      </c>
      <c r="E33" s="21">
        <v>0</v>
      </c>
      <c r="F33" s="21">
        <f>Table26[[#This Row],[Total Revenue]]+Table26[[#This Row],[Lower Bound]]</f>
        <v>1202.5749269599996</v>
      </c>
      <c r="G33" s="20">
        <f>(Table26[[#This Row],[Upper Bound]]-Table26[[#This Row],[Lower Bound]])/$M$1</f>
        <v>0</v>
      </c>
    </row>
    <row r="34" spans="1:9" x14ac:dyDescent="0.25">
      <c r="A34" s="25">
        <v>2022</v>
      </c>
      <c r="B34" s="21">
        <f>'Total Revenue VAR'!B34</f>
        <v>1349.5069016086334</v>
      </c>
      <c r="C34" s="21"/>
      <c r="D34" s="21">
        <v>0</v>
      </c>
      <c r="E34" s="21">
        <v>0</v>
      </c>
      <c r="F34" s="21">
        <f>Table26[[#This Row],[Total Revenue]]+Table26[[#This Row],[Lower Bound]]</f>
        <v>1349.5069016086334</v>
      </c>
      <c r="G34" s="20">
        <f>(Table26[[#This Row],[Upper Bound]]-Table26[[#This Row],[Lower Bound]])/$M$1</f>
        <v>0</v>
      </c>
      <c r="I34" s="24"/>
    </row>
    <row r="35" spans="1:9" x14ac:dyDescent="0.25">
      <c r="A35" s="23">
        <v>2023</v>
      </c>
      <c r="B35" s="22"/>
      <c r="C35" s="22">
        <f>'Total Revenue VAR'!B35</f>
        <v>1406.9813254445132</v>
      </c>
      <c r="D35" s="22">
        <f>'Total Revenue VAR'!C35</f>
        <v>1166.3520848413091</v>
      </c>
      <c r="E35" s="22">
        <f>'Total Revenue VAR'!D35</f>
        <v>1697.254607659007</v>
      </c>
      <c r="F35" s="21">
        <f>Table26[[#This Row],[Total Revenue]]+Table26[[#This Row],[Lower Bound]]</f>
        <v>1166.3520848413091</v>
      </c>
      <c r="G35" s="20">
        <f>(Table26[[#This Row],[Upper Bound]]-Table26[[#This Row],[Lower Bound]])/$M$1</f>
        <v>58.989169201966433</v>
      </c>
      <c r="I35" s="24"/>
    </row>
    <row r="36" spans="1:9" x14ac:dyDescent="0.25">
      <c r="A36" s="23">
        <v>2024</v>
      </c>
      <c r="B36" s="22"/>
      <c r="C36" s="22">
        <f>'Total Revenue VAR'!B36</f>
        <v>1470.418153200724</v>
      </c>
      <c r="D36" s="22">
        <f>'Total Revenue VAR'!C36</f>
        <v>1004.8469869507318</v>
      </c>
      <c r="E36" s="22">
        <f>'Total Revenue VAR'!D36</f>
        <v>2151.7002820731336</v>
      </c>
      <c r="F36" s="21">
        <f>Table26[[#This Row],[Total Revenue]]+Table26[[#This Row],[Lower Bound]]</f>
        <v>1004.8469869507318</v>
      </c>
      <c r="G36" s="20">
        <f>(Table26[[#This Row],[Upper Bound]]-Table26[[#This Row],[Lower Bound]])/$M$1</f>
        <v>127.42814390248911</v>
      </c>
      <c r="I36" s="24"/>
    </row>
    <row r="37" spans="1:9" x14ac:dyDescent="0.25">
      <c r="A37" s="23">
        <v>2025</v>
      </c>
      <c r="B37" s="22"/>
      <c r="C37" s="22">
        <f>'Total Revenue VAR'!B37</f>
        <v>1541.0651070074468</v>
      </c>
      <c r="D37" s="22">
        <f>'Total Revenue VAR'!C37</f>
        <v>867.59896244061611</v>
      </c>
      <c r="E37" s="22">
        <f>'Total Revenue VAR'!D37</f>
        <v>2737.3034856509817</v>
      </c>
      <c r="F37" s="21">
        <f>Table26[[#This Row],[Total Revenue]]+Table26[[#This Row],[Lower Bound]]</f>
        <v>867.59896244061611</v>
      </c>
      <c r="G37" s="20">
        <f>(Table26[[#This Row],[Upper Bound]]-Table26[[#This Row],[Lower Bound]])/$M$1</f>
        <v>207.74494702337395</v>
      </c>
      <c r="I37" s="24"/>
    </row>
    <row r="38" spans="1:9" x14ac:dyDescent="0.25">
      <c r="A38" s="23">
        <v>2026</v>
      </c>
      <c r="B38" s="22"/>
      <c r="C38" s="22">
        <f>'Total Revenue VAR'!B38</f>
        <v>1611.6382494178017</v>
      </c>
      <c r="D38" s="22">
        <f>'Total Revenue VAR'!C38</f>
        <v>747.43935624503888</v>
      </c>
      <c r="E38" s="22">
        <f>'Total Revenue VAR'!D38</f>
        <v>3475.0348978612783</v>
      </c>
      <c r="F38" s="21">
        <f>Table26[[#This Row],[Total Revenue]]+Table26[[#This Row],[Lower Bound]]</f>
        <v>747.43935624503888</v>
      </c>
      <c r="G38" s="20">
        <f>(Table26[[#This Row],[Upper Bound]]-Table26[[#This Row],[Lower Bound]])/$M$1</f>
        <v>303.06617129069332</v>
      </c>
      <c r="I38" s="24"/>
    </row>
    <row r="39" spans="1:9" x14ac:dyDescent="0.25">
      <c r="A39" s="23">
        <v>2027</v>
      </c>
      <c r="B39" s="22"/>
      <c r="C39" s="22">
        <f>'Total Revenue VAR'!B39</f>
        <v>1685.609243146145</v>
      </c>
      <c r="D39" s="22">
        <f>'Total Revenue VAR'!C39</f>
        <v>643.98157979179939</v>
      </c>
      <c r="E39" s="22">
        <f>'Total Revenue VAR'!D39</f>
        <v>4412.0493656019098</v>
      </c>
      <c r="F39" s="21">
        <f>Table26[[#This Row],[Total Revenue]]+Table26[[#This Row],[Lower Bound]]</f>
        <v>643.98157979179939</v>
      </c>
      <c r="G39" s="20">
        <f>(Table26[[#This Row],[Upper Bound]]-Table26[[#This Row],[Lower Bound]])/$M$1</f>
        <v>418.67419842334562</v>
      </c>
      <c r="I39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FC21-10E3-4D87-95C6-8106DC0C8D0D}">
  <dimension ref="A1:D39"/>
  <sheetViews>
    <sheetView topLeftCell="A10" workbookViewId="0">
      <selection activeCell="A34" sqref="A34:D34"/>
    </sheetView>
  </sheetViews>
  <sheetFormatPr defaultRowHeight="14.3" x14ac:dyDescent="0.25"/>
  <cols>
    <col min="1" max="1" width="9.125" style="1"/>
    <col min="2" max="2" width="24.125" style="1" bestFit="1" customWidth="1"/>
    <col min="3" max="4" width="12.625" style="1" bestFit="1" customWidth="1"/>
  </cols>
  <sheetData>
    <row r="1" spans="1:4" x14ac:dyDescent="0.25">
      <c r="A1" s="4" t="s">
        <v>4</v>
      </c>
      <c r="B1" s="4" t="s">
        <v>3</v>
      </c>
      <c r="C1" s="4" t="s">
        <v>6</v>
      </c>
      <c r="D1" s="4" t="s">
        <v>7</v>
      </c>
    </row>
    <row r="2" spans="1:4" x14ac:dyDescent="0.25">
      <c r="A2" s="2">
        <v>1990</v>
      </c>
      <c r="B2" s="6">
        <f>'Yearly VAR GDP'!E2</f>
        <v>223.6</v>
      </c>
      <c r="C2" s="8"/>
      <c r="D2" s="8"/>
    </row>
    <row r="3" spans="1:4" x14ac:dyDescent="0.25">
      <c r="A3" s="2">
        <v>1991</v>
      </c>
      <c r="B3" s="6">
        <f>'Yearly VAR GDP'!E3</f>
        <v>292.89999999999992</v>
      </c>
      <c r="C3" s="8"/>
      <c r="D3" s="8"/>
    </row>
    <row r="4" spans="1:4" x14ac:dyDescent="0.25">
      <c r="A4" s="2">
        <v>1992</v>
      </c>
      <c r="B4" s="6">
        <f>'Yearly VAR GDP'!E4</f>
        <v>334.9</v>
      </c>
      <c r="C4" s="8"/>
      <c r="D4" s="8"/>
    </row>
    <row r="5" spans="1:4" x14ac:dyDescent="0.25">
      <c r="A5" s="2">
        <v>1993</v>
      </c>
      <c r="B5" s="6">
        <f>'Yearly VAR GDP'!E5</f>
        <v>332.2</v>
      </c>
      <c r="C5" s="8"/>
      <c r="D5" s="8"/>
    </row>
    <row r="6" spans="1:4" x14ac:dyDescent="0.25">
      <c r="A6" s="2">
        <v>1994</v>
      </c>
      <c r="B6" s="6">
        <f>'Yearly VAR GDP'!E6</f>
        <v>351.29999999999995</v>
      </c>
      <c r="C6" s="8"/>
      <c r="D6" s="8"/>
    </row>
    <row r="7" spans="1:4" x14ac:dyDescent="0.25">
      <c r="A7" s="2">
        <v>1995</v>
      </c>
      <c r="B7" s="6">
        <f>'Yearly VAR GDP'!E7</f>
        <v>310.79999999999995</v>
      </c>
      <c r="C7" s="8"/>
      <c r="D7" s="8"/>
    </row>
    <row r="8" spans="1:4" x14ac:dyDescent="0.25">
      <c r="A8" s="2">
        <v>1996</v>
      </c>
      <c r="B8" s="6">
        <f>'Yearly VAR GDP'!E8</f>
        <v>321.49999999999989</v>
      </c>
      <c r="C8" s="8"/>
      <c r="D8" s="8"/>
    </row>
    <row r="9" spans="1:4" x14ac:dyDescent="0.25">
      <c r="A9" s="2">
        <v>1997</v>
      </c>
      <c r="B9" s="6">
        <f>'Yearly VAR GDP'!E9</f>
        <v>331.07972000000007</v>
      </c>
      <c r="C9" s="8"/>
      <c r="D9" s="8"/>
    </row>
    <row r="10" spans="1:4" x14ac:dyDescent="0.25">
      <c r="A10" s="2">
        <v>1998</v>
      </c>
      <c r="B10" s="6">
        <f>'Yearly VAR GDP'!E10</f>
        <v>381.4957</v>
      </c>
      <c r="C10" s="8"/>
      <c r="D10" s="8"/>
    </row>
    <row r="11" spans="1:4" x14ac:dyDescent="0.25">
      <c r="A11" s="2">
        <v>1999</v>
      </c>
      <c r="B11" s="6">
        <f>'Yearly VAR GDP'!E11</f>
        <v>477.03990000000016</v>
      </c>
      <c r="C11" s="8"/>
      <c r="D11" s="8"/>
    </row>
    <row r="12" spans="1:4" x14ac:dyDescent="0.25">
      <c r="A12" s="2">
        <v>2000</v>
      </c>
      <c r="B12" s="6">
        <f>'Yearly VAR GDP'!E12</f>
        <v>527.18992000000003</v>
      </c>
      <c r="C12" s="6"/>
      <c r="D12" s="6"/>
    </row>
    <row r="13" spans="1:4" x14ac:dyDescent="0.25">
      <c r="A13" s="2">
        <v>2001</v>
      </c>
      <c r="B13" s="6">
        <f>'Yearly VAR GDP'!E13</f>
        <v>606.10556999999994</v>
      </c>
      <c r="C13" s="6"/>
      <c r="D13" s="6"/>
    </row>
    <row r="14" spans="1:4" x14ac:dyDescent="0.25">
      <c r="A14" s="2">
        <v>2002</v>
      </c>
      <c r="B14" s="6">
        <f>'Yearly VAR GDP'!E14</f>
        <v>588.7636</v>
      </c>
      <c r="C14" s="6"/>
      <c r="D14" s="6"/>
    </row>
    <row r="15" spans="1:4" x14ac:dyDescent="0.25">
      <c r="A15" s="2">
        <v>2003</v>
      </c>
      <c r="B15" s="6">
        <f>'Yearly VAR GDP'!E15</f>
        <v>649.0441800000001</v>
      </c>
      <c r="C15" s="6"/>
      <c r="D15" s="6"/>
    </row>
    <row r="16" spans="1:4" x14ac:dyDescent="0.25">
      <c r="A16" s="2">
        <v>2004</v>
      </c>
      <c r="B16" s="6">
        <f>'Yearly VAR GDP'!E16</f>
        <v>666.66147089999981</v>
      </c>
      <c r="C16" s="6"/>
      <c r="D16" s="6"/>
    </row>
    <row r="17" spans="1:4" x14ac:dyDescent="0.25">
      <c r="A17" s="2">
        <v>2005</v>
      </c>
      <c r="B17" s="6">
        <f>'Yearly VAR GDP'!E17</f>
        <v>640.04791856223903</v>
      </c>
      <c r="C17" s="6"/>
      <c r="D17" s="6"/>
    </row>
    <row r="18" spans="1:4" x14ac:dyDescent="0.25">
      <c r="A18" s="2">
        <v>2006</v>
      </c>
      <c r="B18" s="6">
        <f>'Yearly VAR GDP'!E18</f>
        <v>735.26248878000013</v>
      </c>
      <c r="C18" s="6"/>
      <c r="D18" s="6"/>
    </row>
    <row r="19" spans="1:4" x14ac:dyDescent="0.25">
      <c r="A19" s="2">
        <v>2007</v>
      </c>
      <c r="B19" s="6">
        <f>'Yearly VAR GDP'!E19</f>
        <v>771.69563268000024</v>
      </c>
      <c r="C19" s="6"/>
      <c r="D19" s="6"/>
    </row>
    <row r="20" spans="1:4" x14ac:dyDescent="0.25">
      <c r="A20" s="2">
        <v>2008</v>
      </c>
      <c r="B20" s="6">
        <f>'Yearly VAR GDP'!E20</f>
        <v>767.55685706999975</v>
      </c>
      <c r="C20" s="6"/>
      <c r="D20" s="6"/>
    </row>
    <row r="21" spans="1:4" x14ac:dyDescent="0.25">
      <c r="A21" s="2">
        <v>2009</v>
      </c>
      <c r="B21" s="6">
        <f>'Yearly VAR GDP'!E21</f>
        <v>768.02195973000016</v>
      </c>
      <c r="C21" s="6"/>
      <c r="D21" s="6"/>
    </row>
    <row r="22" spans="1:4" x14ac:dyDescent="0.25">
      <c r="A22" s="2">
        <v>2010</v>
      </c>
      <c r="B22" s="6">
        <f>'Yearly VAR GDP'!E22</f>
        <v>817.09716878499989</v>
      </c>
      <c r="C22" s="6"/>
      <c r="D22" s="6"/>
    </row>
    <row r="23" spans="1:4" x14ac:dyDescent="0.25">
      <c r="A23" s="2">
        <v>2011</v>
      </c>
      <c r="B23" s="6">
        <f>'Yearly VAR GDP'!E23</f>
        <v>889.29559805832469</v>
      </c>
      <c r="C23" s="6"/>
      <c r="D23" s="6"/>
    </row>
    <row r="24" spans="1:4" x14ac:dyDescent="0.25">
      <c r="A24" s="2">
        <v>2012</v>
      </c>
      <c r="B24" s="6">
        <f>'Yearly VAR GDP'!E24</f>
        <v>852.13213559999986</v>
      </c>
      <c r="C24" s="6"/>
      <c r="D24" s="6"/>
    </row>
    <row r="25" spans="1:4" x14ac:dyDescent="0.25">
      <c r="A25" s="2">
        <v>2013</v>
      </c>
      <c r="B25" s="6">
        <f>'Yearly VAR GDP'!E25</f>
        <v>998.19363742999974</v>
      </c>
      <c r="C25" s="6"/>
      <c r="D25" s="6"/>
    </row>
    <row r="26" spans="1:4" x14ac:dyDescent="0.25">
      <c r="A26" s="2">
        <v>2014</v>
      </c>
      <c r="B26" s="6">
        <f>'Yearly VAR GDP'!E26</f>
        <v>1136.3720733600003</v>
      </c>
      <c r="C26" s="6"/>
      <c r="D26" s="6"/>
    </row>
    <row r="27" spans="1:4" x14ac:dyDescent="0.25">
      <c r="A27" s="2">
        <v>2015</v>
      </c>
      <c r="B27" s="6">
        <f>'Yearly VAR GDP'!E27</f>
        <v>1262.6756147000003</v>
      </c>
      <c r="C27" s="6"/>
      <c r="D27" s="6"/>
    </row>
    <row r="28" spans="1:4" x14ac:dyDescent="0.25">
      <c r="A28" s="2">
        <v>2016</v>
      </c>
      <c r="B28" s="6">
        <f>'Yearly VAR GDP'!E28</f>
        <v>1197.7601467500006</v>
      </c>
      <c r="C28" s="6"/>
      <c r="D28" s="6"/>
    </row>
    <row r="29" spans="1:4" x14ac:dyDescent="0.25">
      <c r="A29" s="2">
        <v>2017</v>
      </c>
      <c r="B29" s="6">
        <f>'Yearly VAR GDP'!E29</f>
        <v>1192.7399536099995</v>
      </c>
      <c r="C29" s="6"/>
      <c r="D29" s="6"/>
    </row>
    <row r="30" spans="1:4" x14ac:dyDescent="0.25">
      <c r="A30" s="2">
        <v>2018</v>
      </c>
      <c r="B30" s="6">
        <f>'Yearly VAR GDP'!E30</f>
        <v>1226.634724888967</v>
      </c>
      <c r="C30" s="6"/>
      <c r="D30" s="6"/>
    </row>
    <row r="31" spans="1:4" x14ac:dyDescent="0.25">
      <c r="A31" s="2">
        <v>2019</v>
      </c>
      <c r="B31" s="6">
        <f>'Yearly VAR GDP'!E31</f>
        <v>1346.7050314299995</v>
      </c>
      <c r="C31" s="6"/>
      <c r="D31" s="6"/>
    </row>
    <row r="32" spans="1:4" x14ac:dyDescent="0.25">
      <c r="A32" s="2">
        <v>2020</v>
      </c>
      <c r="B32" s="6">
        <f>'Yearly VAR GDP'!E32</f>
        <v>1280.0619914200004</v>
      </c>
      <c r="C32" s="6"/>
      <c r="D32" s="6"/>
    </row>
    <row r="33" spans="1:4" x14ac:dyDescent="0.25">
      <c r="A33" s="2">
        <v>2021</v>
      </c>
      <c r="B33" s="6">
        <f>'Yearly VAR GDP'!E33</f>
        <v>1198.3838383400002</v>
      </c>
      <c r="C33" s="6"/>
      <c r="D33" s="6"/>
    </row>
    <row r="34" spans="1:4" x14ac:dyDescent="0.25">
      <c r="A34" s="3">
        <v>2022</v>
      </c>
      <c r="B34" s="9">
        <f>'Yearly VAR GDP'!E34</f>
        <v>1375.457196730536</v>
      </c>
      <c r="C34" s="9">
        <v>1375.457196730536</v>
      </c>
      <c r="D34" s="9">
        <v>1375.457196730536</v>
      </c>
    </row>
    <row r="35" spans="1:4" x14ac:dyDescent="0.25">
      <c r="A35" s="3">
        <v>2023</v>
      </c>
      <c r="B35" s="9">
        <f>'Yearly VAR GDP'!E35</f>
        <v>1285.7694993180439</v>
      </c>
      <c r="C35" s="9">
        <v>1098.1904654637731</v>
      </c>
      <c r="D35" s="9">
        <v>1505.3884160963048</v>
      </c>
    </row>
    <row r="36" spans="1:4" x14ac:dyDescent="0.25">
      <c r="A36" s="3">
        <v>2024</v>
      </c>
      <c r="B36" s="9">
        <f>'Yearly VAR GDP'!E36</f>
        <v>1270.0583407761274</v>
      </c>
      <c r="C36" s="9">
        <v>923.86985840240243</v>
      </c>
      <c r="D36" s="9">
        <v>1745.9690607986354</v>
      </c>
    </row>
    <row r="37" spans="1:4" x14ac:dyDescent="0.25">
      <c r="A37" s="3">
        <v>2025</v>
      </c>
      <c r="B37" s="9">
        <f>'Yearly VAR GDP'!E37</f>
        <v>1381.9355296464141</v>
      </c>
      <c r="C37" s="9">
        <v>842.54502591951496</v>
      </c>
      <c r="D37" s="9">
        <v>2266.6394665554021</v>
      </c>
    </row>
    <row r="38" spans="1:4" x14ac:dyDescent="0.25">
      <c r="A38" s="3">
        <v>2026</v>
      </c>
      <c r="B38" s="9">
        <f>'Yearly VAR GDP'!E38</f>
        <v>1374.2053854911765</v>
      </c>
      <c r="C38" s="9">
        <v>701.23548032031476</v>
      </c>
      <c r="D38" s="9">
        <v>2693.0189565569935</v>
      </c>
    </row>
    <row r="39" spans="1:4" x14ac:dyDescent="0.25">
      <c r="A39" s="3">
        <v>2027</v>
      </c>
      <c r="B39" s="9">
        <f>'Yearly VAR GDP'!E39</f>
        <v>1402.4052671762722</v>
      </c>
      <c r="C39" s="9">
        <v>598.16936008907521</v>
      </c>
      <c r="D39" s="9">
        <v>3287.9325900458716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CC45-9ED2-440A-ADB3-A5828286D3F1}">
  <sheetPr>
    <tabColor theme="4" tint="-0.249977111117893"/>
  </sheetPr>
  <dimension ref="A1:M39"/>
  <sheetViews>
    <sheetView topLeftCell="A4" workbookViewId="0">
      <selection activeCell="E35" sqref="E35:E39"/>
    </sheetView>
  </sheetViews>
  <sheetFormatPr defaultRowHeight="14.3" x14ac:dyDescent="0.25"/>
  <cols>
    <col min="1" max="1" width="9" style="19"/>
    <col min="2" max="3" width="17.375" style="19" customWidth="1"/>
    <col min="4" max="5" width="14.375" style="19" customWidth="1"/>
    <col min="6" max="6" width="9" style="18"/>
    <col min="7" max="7" width="9.75" style="18" customWidth="1"/>
    <col min="8" max="16384" width="9" style="18"/>
  </cols>
  <sheetData>
    <row r="1" spans="1:13" x14ac:dyDescent="0.25">
      <c r="A1" s="28" t="s">
        <v>4</v>
      </c>
      <c r="B1" s="27" t="s">
        <v>16</v>
      </c>
      <c r="C1" s="27" t="s">
        <v>14</v>
      </c>
      <c r="D1" s="27" t="s">
        <v>6</v>
      </c>
      <c r="E1" s="27" t="s">
        <v>7</v>
      </c>
      <c r="F1" s="27" t="s">
        <v>13</v>
      </c>
      <c r="G1" s="26" t="s">
        <v>12</v>
      </c>
      <c r="L1" s="18" t="s">
        <v>11</v>
      </c>
      <c r="M1" s="18">
        <v>9</v>
      </c>
    </row>
    <row r="2" spans="1:13" x14ac:dyDescent="0.25">
      <c r="A2" s="25">
        <v>1990</v>
      </c>
      <c r="B2" s="21">
        <f>' Total Expenditure VAR'!B2</f>
        <v>223.6</v>
      </c>
      <c r="C2" s="21"/>
      <c r="D2" s="21">
        <v>0</v>
      </c>
      <c r="E2" s="21">
        <v>0</v>
      </c>
      <c r="F2" s="21">
        <f>Table24[[#This Row],[Total Expenditures]]+Table24[[#This Row],[Lower Bound]]</f>
        <v>223.6</v>
      </c>
      <c r="G2" s="20">
        <f>(Table24[[#This Row],[Upper Bound]]-Table24[[#This Row],[Lower Bound]])/$M$1</f>
        <v>0</v>
      </c>
    </row>
    <row r="3" spans="1:13" x14ac:dyDescent="0.25">
      <c r="A3" s="25">
        <v>1991</v>
      </c>
      <c r="B3" s="21">
        <f>' Total Expenditure VAR'!B3</f>
        <v>292.89999999999992</v>
      </c>
      <c r="C3" s="21"/>
      <c r="D3" s="21">
        <v>0</v>
      </c>
      <c r="E3" s="21">
        <v>0</v>
      </c>
      <c r="F3" s="21">
        <f>Table24[[#This Row],[Total Expenditures]]+Table24[[#This Row],[Lower Bound]]</f>
        <v>292.89999999999992</v>
      </c>
      <c r="G3" s="20">
        <f>(Table24[[#This Row],[Upper Bound]]-Table24[[#This Row],[Lower Bound]])/$M$1</f>
        <v>0</v>
      </c>
    </row>
    <row r="4" spans="1:13" x14ac:dyDescent="0.25">
      <c r="A4" s="25">
        <v>1992</v>
      </c>
      <c r="B4" s="21">
        <f>' Total Expenditure VAR'!B4</f>
        <v>334.9</v>
      </c>
      <c r="C4" s="21"/>
      <c r="D4" s="21">
        <v>0</v>
      </c>
      <c r="E4" s="21">
        <v>0</v>
      </c>
      <c r="F4" s="21">
        <f>Table24[[#This Row],[Total Expenditures]]+Table24[[#This Row],[Lower Bound]]</f>
        <v>334.9</v>
      </c>
      <c r="G4" s="20">
        <f>(Table24[[#This Row],[Upper Bound]]-Table24[[#This Row],[Lower Bound]])/$M$1</f>
        <v>0</v>
      </c>
    </row>
    <row r="5" spans="1:13" x14ac:dyDescent="0.25">
      <c r="A5" s="25">
        <v>1993</v>
      </c>
      <c r="B5" s="21">
        <f>' Total Expenditure VAR'!B5</f>
        <v>332.2</v>
      </c>
      <c r="C5" s="21"/>
      <c r="D5" s="21">
        <v>0</v>
      </c>
      <c r="E5" s="21">
        <v>0</v>
      </c>
      <c r="F5" s="21">
        <f>Table24[[#This Row],[Total Expenditures]]+Table24[[#This Row],[Lower Bound]]</f>
        <v>332.2</v>
      </c>
      <c r="G5" s="20">
        <f>(Table24[[#This Row],[Upper Bound]]-Table24[[#This Row],[Lower Bound]])/$M$1</f>
        <v>0</v>
      </c>
    </row>
    <row r="6" spans="1:13" x14ac:dyDescent="0.25">
      <c r="A6" s="25">
        <v>1994</v>
      </c>
      <c r="B6" s="21">
        <f>' Total Expenditure VAR'!B6</f>
        <v>351.29999999999995</v>
      </c>
      <c r="C6" s="21"/>
      <c r="D6" s="21">
        <v>0</v>
      </c>
      <c r="E6" s="21">
        <v>0</v>
      </c>
      <c r="F6" s="21">
        <f>Table24[[#This Row],[Total Expenditures]]+Table24[[#This Row],[Lower Bound]]</f>
        <v>351.29999999999995</v>
      </c>
      <c r="G6" s="20">
        <f>(Table24[[#This Row],[Upper Bound]]-Table24[[#This Row],[Lower Bound]])/$M$1</f>
        <v>0</v>
      </c>
    </row>
    <row r="7" spans="1:13" x14ac:dyDescent="0.25">
      <c r="A7" s="25">
        <v>1995</v>
      </c>
      <c r="B7" s="21">
        <f>' Total Expenditure VAR'!B7</f>
        <v>310.79999999999995</v>
      </c>
      <c r="C7" s="21"/>
      <c r="D7" s="21">
        <v>0</v>
      </c>
      <c r="E7" s="21">
        <v>0</v>
      </c>
      <c r="F7" s="21">
        <f>Table24[[#This Row],[Total Expenditures]]+Table24[[#This Row],[Lower Bound]]</f>
        <v>310.79999999999995</v>
      </c>
      <c r="G7" s="20">
        <f>(Table24[[#This Row],[Upper Bound]]-Table24[[#This Row],[Lower Bound]])/$M$1</f>
        <v>0</v>
      </c>
    </row>
    <row r="8" spans="1:13" x14ac:dyDescent="0.25">
      <c r="A8" s="25">
        <v>1996</v>
      </c>
      <c r="B8" s="21">
        <f>' Total Expenditure VAR'!B8</f>
        <v>321.49999999999989</v>
      </c>
      <c r="C8" s="21"/>
      <c r="D8" s="21">
        <v>0</v>
      </c>
      <c r="E8" s="21">
        <v>0</v>
      </c>
      <c r="F8" s="21">
        <f>Table24[[#This Row],[Total Expenditures]]+Table24[[#This Row],[Lower Bound]]</f>
        <v>321.49999999999989</v>
      </c>
      <c r="G8" s="20">
        <f>(Table24[[#This Row],[Upper Bound]]-Table24[[#This Row],[Lower Bound]])/$M$1</f>
        <v>0</v>
      </c>
    </row>
    <row r="9" spans="1:13" x14ac:dyDescent="0.25">
      <c r="A9" s="25">
        <v>1997</v>
      </c>
      <c r="B9" s="21">
        <f>' Total Expenditure VAR'!B9</f>
        <v>331.07972000000007</v>
      </c>
      <c r="C9" s="21"/>
      <c r="D9" s="21">
        <v>0</v>
      </c>
      <c r="E9" s="21">
        <v>0</v>
      </c>
      <c r="F9" s="21">
        <f>Table24[[#This Row],[Total Expenditures]]+Table24[[#This Row],[Lower Bound]]</f>
        <v>331.07972000000007</v>
      </c>
      <c r="G9" s="20">
        <f>(Table24[[#This Row],[Upper Bound]]-Table24[[#This Row],[Lower Bound]])/$M$1</f>
        <v>0</v>
      </c>
    </row>
    <row r="10" spans="1:13" x14ac:dyDescent="0.25">
      <c r="A10" s="25">
        <v>1998</v>
      </c>
      <c r="B10" s="21">
        <f>' Total Expenditure VAR'!B10</f>
        <v>381.4957</v>
      </c>
      <c r="C10" s="21"/>
      <c r="D10" s="21">
        <v>0</v>
      </c>
      <c r="E10" s="21">
        <v>0</v>
      </c>
      <c r="F10" s="21">
        <f>Table24[[#This Row],[Total Expenditures]]+Table24[[#This Row],[Lower Bound]]</f>
        <v>381.4957</v>
      </c>
      <c r="G10" s="20">
        <f>(Table24[[#This Row],[Upper Bound]]-Table24[[#This Row],[Lower Bound]])/$M$1</f>
        <v>0</v>
      </c>
    </row>
    <row r="11" spans="1:13" x14ac:dyDescent="0.25">
      <c r="A11" s="25">
        <v>1999</v>
      </c>
      <c r="B11" s="21">
        <f>' Total Expenditure VAR'!B11</f>
        <v>477.03990000000016</v>
      </c>
      <c r="C11" s="21"/>
      <c r="D11" s="21">
        <v>0</v>
      </c>
      <c r="E11" s="21">
        <v>0</v>
      </c>
      <c r="F11" s="21">
        <f>Table24[[#This Row],[Total Expenditures]]+Table24[[#This Row],[Lower Bound]]</f>
        <v>477.03990000000016</v>
      </c>
      <c r="G11" s="20">
        <f>(Table24[[#This Row],[Upper Bound]]-Table24[[#This Row],[Lower Bound]])/$M$1</f>
        <v>0</v>
      </c>
    </row>
    <row r="12" spans="1:13" x14ac:dyDescent="0.25">
      <c r="A12" s="25">
        <v>2000</v>
      </c>
      <c r="B12" s="21">
        <f>' Total Expenditure VAR'!B12</f>
        <v>527.18992000000003</v>
      </c>
      <c r="C12" s="21"/>
      <c r="D12" s="21">
        <v>0</v>
      </c>
      <c r="E12" s="21">
        <v>0</v>
      </c>
      <c r="F12" s="21">
        <f>Table24[[#This Row],[Total Expenditures]]+Table24[[#This Row],[Lower Bound]]</f>
        <v>527.18992000000003</v>
      </c>
      <c r="G12" s="20">
        <f>(Table24[[#This Row],[Upper Bound]]-Table24[[#This Row],[Lower Bound]])/$M$1</f>
        <v>0</v>
      </c>
    </row>
    <row r="13" spans="1:13" x14ac:dyDescent="0.25">
      <c r="A13" s="25">
        <v>2001</v>
      </c>
      <c r="B13" s="21">
        <f>' Total Expenditure VAR'!B13</f>
        <v>606.10556999999994</v>
      </c>
      <c r="C13" s="21"/>
      <c r="D13" s="21">
        <v>0</v>
      </c>
      <c r="E13" s="21">
        <v>0</v>
      </c>
      <c r="F13" s="21">
        <f>Table24[[#This Row],[Total Expenditures]]+Table24[[#This Row],[Lower Bound]]</f>
        <v>606.10556999999994</v>
      </c>
      <c r="G13" s="20">
        <f>(Table24[[#This Row],[Upper Bound]]-Table24[[#This Row],[Lower Bound]])/$M$1</f>
        <v>0</v>
      </c>
    </row>
    <row r="14" spans="1:13" x14ac:dyDescent="0.25">
      <c r="A14" s="25">
        <v>2002</v>
      </c>
      <c r="B14" s="21">
        <f>' Total Expenditure VAR'!B14</f>
        <v>588.7636</v>
      </c>
      <c r="C14" s="21"/>
      <c r="D14" s="21">
        <v>0</v>
      </c>
      <c r="E14" s="21">
        <v>0</v>
      </c>
      <c r="F14" s="21">
        <f>Table24[[#This Row],[Total Expenditures]]+Table24[[#This Row],[Lower Bound]]</f>
        <v>588.7636</v>
      </c>
      <c r="G14" s="20">
        <f>(Table24[[#This Row],[Upper Bound]]-Table24[[#This Row],[Lower Bound]])/$M$1</f>
        <v>0</v>
      </c>
    </row>
    <row r="15" spans="1:13" x14ac:dyDescent="0.25">
      <c r="A15" s="25">
        <v>2003</v>
      </c>
      <c r="B15" s="21">
        <f>' Total Expenditure VAR'!B15</f>
        <v>649.0441800000001</v>
      </c>
      <c r="C15" s="21"/>
      <c r="D15" s="21">
        <v>0</v>
      </c>
      <c r="E15" s="21">
        <v>0</v>
      </c>
      <c r="F15" s="21">
        <f>Table24[[#This Row],[Total Expenditures]]+Table24[[#This Row],[Lower Bound]]</f>
        <v>649.0441800000001</v>
      </c>
      <c r="G15" s="20">
        <f>(Table24[[#This Row],[Upper Bound]]-Table24[[#This Row],[Lower Bound]])/$M$1</f>
        <v>0</v>
      </c>
    </row>
    <row r="16" spans="1:13" x14ac:dyDescent="0.25">
      <c r="A16" s="25">
        <v>2004</v>
      </c>
      <c r="B16" s="21">
        <f>' Total Expenditure VAR'!B16</f>
        <v>666.66147089999981</v>
      </c>
      <c r="C16" s="21"/>
      <c r="D16" s="21">
        <v>0</v>
      </c>
      <c r="E16" s="21">
        <v>0</v>
      </c>
      <c r="F16" s="21">
        <f>Table24[[#This Row],[Total Expenditures]]+Table24[[#This Row],[Lower Bound]]</f>
        <v>666.66147089999981</v>
      </c>
      <c r="G16" s="20">
        <f>(Table24[[#This Row],[Upper Bound]]-Table24[[#This Row],[Lower Bound]])/$M$1</f>
        <v>0</v>
      </c>
    </row>
    <row r="17" spans="1:7" x14ac:dyDescent="0.25">
      <c r="A17" s="25">
        <v>2005</v>
      </c>
      <c r="B17" s="21">
        <f>' Total Expenditure VAR'!B17</f>
        <v>640.04791856223903</v>
      </c>
      <c r="C17" s="21"/>
      <c r="D17" s="21">
        <v>0</v>
      </c>
      <c r="E17" s="21">
        <v>0</v>
      </c>
      <c r="F17" s="21">
        <f>Table24[[#This Row],[Total Expenditures]]+Table24[[#This Row],[Lower Bound]]</f>
        <v>640.04791856223903</v>
      </c>
      <c r="G17" s="20">
        <f>(Table24[[#This Row],[Upper Bound]]-Table24[[#This Row],[Lower Bound]])/$M$1</f>
        <v>0</v>
      </c>
    </row>
    <row r="18" spans="1:7" x14ac:dyDescent="0.25">
      <c r="A18" s="25">
        <v>2006</v>
      </c>
      <c r="B18" s="21">
        <f>' Total Expenditure VAR'!B18</f>
        <v>735.26248878000013</v>
      </c>
      <c r="C18" s="21"/>
      <c r="D18" s="21">
        <v>0</v>
      </c>
      <c r="E18" s="21">
        <v>0</v>
      </c>
      <c r="F18" s="21">
        <f>Table24[[#This Row],[Total Expenditures]]+Table24[[#This Row],[Lower Bound]]</f>
        <v>735.26248878000013</v>
      </c>
      <c r="G18" s="20">
        <f>(Table24[[#This Row],[Upper Bound]]-Table24[[#This Row],[Lower Bound]])/$M$1</f>
        <v>0</v>
      </c>
    </row>
    <row r="19" spans="1:7" x14ac:dyDescent="0.25">
      <c r="A19" s="25">
        <v>2007</v>
      </c>
      <c r="B19" s="21">
        <f>' Total Expenditure VAR'!B19</f>
        <v>771.69563268000024</v>
      </c>
      <c r="C19" s="21"/>
      <c r="D19" s="21">
        <v>0</v>
      </c>
      <c r="E19" s="21">
        <v>0</v>
      </c>
      <c r="F19" s="21">
        <f>Table24[[#This Row],[Total Expenditures]]+Table24[[#This Row],[Lower Bound]]</f>
        <v>771.69563268000024</v>
      </c>
      <c r="G19" s="20">
        <f>(Table24[[#This Row],[Upper Bound]]-Table24[[#This Row],[Lower Bound]])/$M$1</f>
        <v>0</v>
      </c>
    </row>
    <row r="20" spans="1:7" x14ac:dyDescent="0.25">
      <c r="A20" s="25">
        <v>2008</v>
      </c>
      <c r="B20" s="21">
        <f>' Total Expenditure VAR'!B20</f>
        <v>767.55685706999975</v>
      </c>
      <c r="C20" s="21"/>
      <c r="D20" s="21">
        <v>0</v>
      </c>
      <c r="E20" s="21">
        <v>0</v>
      </c>
      <c r="F20" s="21">
        <f>Table24[[#This Row],[Total Expenditures]]+Table24[[#This Row],[Lower Bound]]</f>
        <v>767.55685706999975</v>
      </c>
      <c r="G20" s="20">
        <f>(Table24[[#This Row],[Upper Bound]]-Table24[[#This Row],[Lower Bound]])/$M$1</f>
        <v>0</v>
      </c>
    </row>
    <row r="21" spans="1:7" x14ac:dyDescent="0.25">
      <c r="A21" s="25">
        <v>2009</v>
      </c>
      <c r="B21" s="21">
        <f>' Total Expenditure VAR'!B21</f>
        <v>768.02195973000016</v>
      </c>
      <c r="C21" s="21"/>
      <c r="D21" s="21">
        <v>0</v>
      </c>
      <c r="E21" s="21">
        <v>0</v>
      </c>
      <c r="F21" s="21">
        <f>Table24[[#This Row],[Total Expenditures]]+Table24[[#This Row],[Lower Bound]]</f>
        <v>768.02195973000016</v>
      </c>
      <c r="G21" s="20">
        <f>(Table24[[#This Row],[Upper Bound]]-Table24[[#This Row],[Lower Bound]])/$M$1</f>
        <v>0</v>
      </c>
    </row>
    <row r="22" spans="1:7" x14ac:dyDescent="0.25">
      <c r="A22" s="25">
        <v>2010</v>
      </c>
      <c r="B22" s="21">
        <f>' Total Expenditure VAR'!B22</f>
        <v>817.09716878499989</v>
      </c>
      <c r="C22" s="21"/>
      <c r="D22" s="21">
        <v>0</v>
      </c>
      <c r="E22" s="21">
        <v>0</v>
      </c>
      <c r="F22" s="21">
        <f>Table24[[#This Row],[Total Expenditures]]+Table24[[#This Row],[Lower Bound]]</f>
        <v>817.09716878499989</v>
      </c>
      <c r="G22" s="20">
        <f>(Table24[[#This Row],[Upper Bound]]-Table24[[#This Row],[Lower Bound]])/$M$1</f>
        <v>0</v>
      </c>
    </row>
    <row r="23" spans="1:7" x14ac:dyDescent="0.25">
      <c r="A23" s="25">
        <v>2011</v>
      </c>
      <c r="B23" s="21">
        <f>' Total Expenditure VAR'!B23</f>
        <v>889.29559805832469</v>
      </c>
      <c r="C23" s="21"/>
      <c r="D23" s="21">
        <v>0</v>
      </c>
      <c r="E23" s="21">
        <v>0</v>
      </c>
      <c r="F23" s="21">
        <f>Table24[[#This Row],[Total Expenditures]]+Table24[[#This Row],[Lower Bound]]</f>
        <v>889.29559805832469</v>
      </c>
      <c r="G23" s="20">
        <f>(Table24[[#This Row],[Upper Bound]]-Table24[[#This Row],[Lower Bound]])/$M$1</f>
        <v>0</v>
      </c>
    </row>
    <row r="24" spans="1:7" x14ac:dyDescent="0.25">
      <c r="A24" s="25">
        <v>2012</v>
      </c>
      <c r="B24" s="21">
        <f>' Total Expenditure VAR'!B24</f>
        <v>852.13213559999986</v>
      </c>
      <c r="C24" s="21"/>
      <c r="D24" s="21">
        <v>0</v>
      </c>
      <c r="E24" s="21">
        <v>0</v>
      </c>
      <c r="F24" s="21">
        <f>Table24[[#This Row],[Total Expenditures]]+Table24[[#This Row],[Lower Bound]]</f>
        <v>852.13213559999986</v>
      </c>
      <c r="G24" s="20">
        <f>(Table24[[#This Row],[Upper Bound]]-Table24[[#This Row],[Lower Bound]])/$M$1</f>
        <v>0</v>
      </c>
    </row>
    <row r="25" spans="1:7" x14ac:dyDescent="0.25">
      <c r="A25" s="25">
        <v>2013</v>
      </c>
      <c r="B25" s="21">
        <f>' Total Expenditure VAR'!B25</f>
        <v>998.19363742999974</v>
      </c>
      <c r="C25" s="21"/>
      <c r="D25" s="21">
        <v>0</v>
      </c>
      <c r="E25" s="21">
        <v>0</v>
      </c>
      <c r="F25" s="21">
        <f>Table24[[#This Row],[Total Expenditures]]+Table24[[#This Row],[Lower Bound]]</f>
        <v>998.19363742999974</v>
      </c>
      <c r="G25" s="20">
        <f>(Table24[[#This Row],[Upper Bound]]-Table24[[#This Row],[Lower Bound]])/$M$1</f>
        <v>0</v>
      </c>
    </row>
    <row r="26" spans="1:7" x14ac:dyDescent="0.25">
      <c r="A26" s="25">
        <v>2014</v>
      </c>
      <c r="B26" s="21">
        <f>' Total Expenditure VAR'!B26</f>
        <v>1136.3720733600003</v>
      </c>
      <c r="C26" s="21"/>
      <c r="D26" s="21">
        <v>0</v>
      </c>
      <c r="E26" s="21">
        <v>0</v>
      </c>
      <c r="F26" s="21">
        <f>Table24[[#This Row],[Total Expenditures]]+Table24[[#This Row],[Lower Bound]]</f>
        <v>1136.3720733600003</v>
      </c>
      <c r="G26" s="20">
        <f>(Table24[[#This Row],[Upper Bound]]-Table24[[#This Row],[Lower Bound]])/$M$1</f>
        <v>0</v>
      </c>
    </row>
    <row r="27" spans="1:7" x14ac:dyDescent="0.25">
      <c r="A27" s="25">
        <v>2015</v>
      </c>
      <c r="B27" s="21">
        <f>' Total Expenditure VAR'!B27</f>
        <v>1262.6756147000003</v>
      </c>
      <c r="C27" s="21"/>
      <c r="D27" s="21">
        <v>0</v>
      </c>
      <c r="E27" s="21">
        <v>0</v>
      </c>
      <c r="F27" s="21">
        <f>Table24[[#This Row],[Total Expenditures]]+Table24[[#This Row],[Lower Bound]]</f>
        <v>1262.6756147000003</v>
      </c>
      <c r="G27" s="20">
        <f>(Table24[[#This Row],[Upper Bound]]-Table24[[#This Row],[Lower Bound]])/$M$1</f>
        <v>0</v>
      </c>
    </row>
    <row r="28" spans="1:7" x14ac:dyDescent="0.25">
      <c r="A28" s="25">
        <v>2016</v>
      </c>
      <c r="B28" s="21">
        <f>' Total Expenditure VAR'!B28</f>
        <v>1197.7601467500006</v>
      </c>
      <c r="C28" s="21"/>
      <c r="D28" s="21">
        <v>0</v>
      </c>
      <c r="E28" s="21">
        <v>0</v>
      </c>
      <c r="F28" s="21">
        <f>Table24[[#This Row],[Total Expenditures]]+Table24[[#This Row],[Lower Bound]]</f>
        <v>1197.7601467500006</v>
      </c>
      <c r="G28" s="20">
        <f>(Table24[[#This Row],[Upper Bound]]-Table24[[#This Row],[Lower Bound]])/$M$1</f>
        <v>0</v>
      </c>
    </row>
    <row r="29" spans="1:7" x14ac:dyDescent="0.25">
      <c r="A29" s="25">
        <v>2017</v>
      </c>
      <c r="B29" s="21">
        <f>' Total Expenditure VAR'!B29</f>
        <v>1192.7399536099995</v>
      </c>
      <c r="C29" s="21"/>
      <c r="D29" s="21">
        <v>0</v>
      </c>
      <c r="E29" s="21">
        <v>0</v>
      </c>
      <c r="F29" s="21">
        <f>Table24[[#This Row],[Total Expenditures]]+Table24[[#This Row],[Lower Bound]]</f>
        <v>1192.7399536099995</v>
      </c>
      <c r="G29" s="20">
        <f>(Table24[[#This Row],[Upper Bound]]-Table24[[#This Row],[Lower Bound]])/$M$1</f>
        <v>0</v>
      </c>
    </row>
    <row r="30" spans="1:7" x14ac:dyDescent="0.25">
      <c r="A30" s="25">
        <v>2018</v>
      </c>
      <c r="B30" s="21">
        <f>' Total Expenditure VAR'!B30</f>
        <v>1226.634724888967</v>
      </c>
      <c r="C30" s="21"/>
      <c r="D30" s="21">
        <v>0</v>
      </c>
      <c r="E30" s="21">
        <v>0</v>
      </c>
      <c r="F30" s="21">
        <f>Table24[[#This Row],[Total Expenditures]]+Table24[[#This Row],[Lower Bound]]</f>
        <v>1226.634724888967</v>
      </c>
      <c r="G30" s="20">
        <f>(Table24[[#This Row],[Upper Bound]]-Table24[[#This Row],[Lower Bound]])/$M$1</f>
        <v>0</v>
      </c>
    </row>
    <row r="31" spans="1:7" x14ac:dyDescent="0.25">
      <c r="A31" s="25">
        <v>2019</v>
      </c>
      <c r="B31" s="21">
        <f>' Total Expenditure VAR'!B31</f>
        <v>1346.7050314299995</v>
      </c>
      <c r="C31" s="21"/>
      <c r="D31" s="21">
        <v>0</v>
      </c>
      <c r="E31" s="21">
        <v>0</v>
      </c>
      <c r="F31" s="21">
        <f>Table24[[#This Row],[Total Expenditures]]+Table24[[#This Row],[Lower Bound]]</f>
        <v>1346.7050314299995</v>
      </c>
      <c r="G31" s="20">
        <f>(Table24[[#This Row],[Upper Bound]]-Table24[[#This Row],[Lower Bound]])/$M$1</f>
        <v>0</v>
      </c>
    </row>
    <row r="32" spans="1:7" x14ac:dyDescent="0.25">
      <c r="A32" s="25">
        <v>2020</v>
      </c>
      <c r="B32" s="21">
        <f>' Total Expenditure VAR'!B32</f>
        <v>1280.0619914200004</v>
      </c>
      <c r="C32" s="21"/>
      <c r="D32" s="21">
        <v>0</v>
      </c>
      <c r="E32" s="21">
        <v>0</v>
      </c>
      <c r="F32" s="21">
        <f>Table24[[#This Row],[Total Expenditures]]+Table24[[#This Row],[Lower Bound]]</f>
        <v>1280.0619914200004</v>
      </c>
      <c r="G32" s="20">
        <f>(Table24[[#This Row],[Upper Bound]]-Table24[[#This Row],[Lower Bound]])/$M$1</f>
        <v>0</v>
      </c>
    </row>
    <row r="33" spans="1:9" x14ac:dyDescent="0.25">
      <c r="A33" s="25">
        <v>2021</v>
      </c>
      <c r="B33" s="21">
        <f>' Total Expenditure VAR'!B33</f>
        <v>1198.3838383400002</v>
      </c>
      <c r="C33" s="21"/>
      <c r="D33" s="21">
        <v>0</v>
      </c>
      <c r="E33" s="21">
        <v>0</v>
      </c>
      <c r="F33" s="21">
        <f>Table24[[#This Row],[Total Expenditures]]+Table24[[#This Row],[Lower Bound]]</f>
        <v>1198.3838383400002</v>
      </c>
      <c r="G33" s="20">
        <f>(Table24[[#This Row],[Upper Bound]]-Table24[[#This Row],[Lower Bound]])/$M$1</f>
        <v>0</v>
      </c>
    </row>
    <row r="34" spans="1:9" x14ac:dyDescent="0.25">
      <c r="A34" s="25">
        <v>2022</v>
      </c>
      <c r="B34" s="21">
        <f>' Total Expenditure VAR'!B34</f>
        <v>1375.457196730536</v>
      </c>
      <c r="C34" s="21"/>
      <c r="D34" s="21">
        <v>0</v>
      </c>
      <c r="E34" s="21">
        <v>0</v>
      </c>
      <c r="F34" s="21">
        <f>Table24[[#This Row],[Total Expenditures]]+Table24[[#This Row],[Lower Bound]]</f>
        <v>1375.457196730536</v>
      </c>
      <c r="G34" s="20">
        <f>(Table24[[#This Row],[Upper Bound]]-Table24[[#This Row],[Lower Bound]])/$M$1</f>
        <v>0</v>
      </c>
      <c r="I34" s="24"/>
    </row>
    <row r="35" spans="1:9" x14ac:dyDescent="0.25">
      <c r="A35" s="23">
        <v>2023</v>
      </c>
      <c r="B35" s="22"/>
      <c r="C35" s="22">
        <f>' Total Expenditure VAR'!B35</f>
        <v>1285.7694993180439</v>
      </c>
      <c r="D35" s="22">
        <f>' Total Expenditure VAR'!C35</f>
        <v>1098.1904654637731</v>
      </c>
      <c r="E35" s="22">
        <f>' Total Expenditure VAR'!D35</f>
        <v>1505.3884160963048</v>
      </c>
      <c r="F35" s="21">
        <f>Table24[[#This Row],[Total Expenditures]]+Table24[[#This Row],[Lower Bound]]</f>
        <v>1098.1904654637731</v>
      </c>
      <c r="G35" s="20">
        <f>(Table24[[#This Row],[Upper Bound]]-Table24[[#This Row],[Lower Bound]])/$M$1</f>
        <v>45.244216736947969</v>
      </c>
      <c r="I35" s="24"/>
    </row>
    <row r="36" spans="1:9" x14ac:dyDescent="0.25">
      <c r="A36" s="23">
        <v>2024</v>
      </c>
      <c r="B36" s="22"/>
      <c r="C36" s="22">
        <f>' Total Expenditure VAR'!B36</f>
        <v>1270.0583407761274</v>
      </c>
      <c r="D36" s="22">
        <f>' Total Expenditure VAR'!C36</f>
        <v>923.86985840240243</v>
      </c>
      <c r="E36" s="22">
        <f>' Total Expenditure VAR'!D36</f>
        <v>1745.9690607986354</v>
      </c>
      <c r="F36" s="21">
        <f>Table24[[#This Row],[Total Expenditures]]+Table24[[#This Row],[Lower Bound]]</f>
        <v>923.86985840240243</v>
      </c>
      <c r="G36" s="20">
        <f>(Table24[[#This Row],[Upper Bound]]-Table24[[#This Row],[Lower Bound]])/$M$1</f>
        <v>91.34435582180366</v>
      </c>
      <c r="I36" s="24"/>
    </row>
    <row r="37" spans="1:9" x14ac:dyDescent="0.25">
      <c r="A37" s="23">
        <v>2025</v>
      </c>
      <c r="B37" s="22"/>
      <c r="C37" s="22">
        <f>' Total Expenditure VAR'!B37</f>
        <v>1381.9355296464141</v>
      </c>
      <c r="D37" s="22">
        <f>' Total Expenditure VAR'!C37</f>
        <v>842.54502591951496</v>
      </c>
      <c r="E37" s="22">
        <f>' Total Expenditure VAR'!D37</f>
        <v>2266.6394665554021</v>
      </c>
      <c r="F37" s="21">
        <f>Table24[[#This Row],[Total Expenditures]]+Table24[[#This Row],[Lower Bound]]</f>
        <v>842.54502591951496</v>
      </c>
      <c r="G37" s="20">
        <f>(Table24[[#This Row],[Upper Bound]]-Table24[[#This Row],[Lower Bound]])/$M$1</f>
        <v>158.23271562620968</v>
      </c>
      <c r="I37" s="24"/>
    </row>
    <row r="38" spans="1:9" x14ac:dyDescent="0.25">
      <c r="A38" s="23">
        <v>2026</v>
      </c>
      <c r="B38" s="22"/>
      <c r="C38" s="22">
        <f>' Total Expenditure VAR'!B38</f>
        <v>1374.2053854911765</v>
      </c>
      <c r="D38" s="22">
        <f>' Total Expenditure VAR'!C38</f>
        <v>701.23548032031476</v>
      </c>
      <c r="E38" s="22">
        <f>' Total Expenditure VAR'!D38</f>
        <v>2693.0189565569935</v>
      </c>
      <c r="F38" s="21">
        <f>Table24[[#This Row],[Total Expenditures]]+Table24[[#This Row],[Lower Bound]]</f>
        <v>701.23548032031476</v>
      </c>
      <c r="G38" s="20">
        <f>(Table24[[#This Row],[Upper Bound]]-Table24[[#This Row],[Lower Bound]])/$M$1</f>
        <v>221.30927513740875</v>
      </c>
      <c r="I38" s="24"/>
    </row>
    <row r="39" spans="1:9" x14ac:dyDescent="0.25">
      <c r="A39" s="23">
        <v>2027</v>
      </c>
      <c r="B39" s="22"/>
      <c r="C39" s="22">
        <f>' Total Expenditure VAR'!B39</f>
        <v>1402.4052671762722</v>
      </c>
      <c r="D39" s="22">
        <f>' Total Expenditure VAR'!C39</f>
        <v>598.16936008907521</v>
      </c>
      <c r="E39" s="22">
        <f>' Total Expenditure VAR'!D39</f>
        <v>3287.9325900458716</v>
      </c>
      <c r="F39" s="21">
        <f>Table24[[#This Row],[Total Expenditures]]+Table24[[#This Row],[Lower Bound]]</f>
        <v>598.16936008907521</v>
      </c>
      <c r="G39" s="20">
        <f>(Table24[[#This Row],[Upper Bound]]-Table24[[#This Row],[Lower Bound]])/$M$1</f>
        <v>298.8625811063107</v>
      </c>
      <c r="I39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7DFB-6A5B-4F61-8BE1-E18F2182686B}">
  <dimension ref="A1:D39"/>
  <sheetViews>
    <sheetView topLeftCell="A13" workbookViewId="0">
      <selection activeCell="G14" sqref="G14"/>
    </sheetView>
  </sheetViews>
  <sheetFormatPr defaultRowHeight="14.3" x14ac:dyDescent="0.25"/>
  <cols>
    <col min="2" max="2" width="23.375" bestFit="1" customWidth="1"/>
    <col min="3" max="4" width="12.25" bestFit="1" customWidth="1"/>
  </cols>
  <sheetData>
    <row r="1" spans="1:4" x14ac:dyDescent="0.25">
      <c r="A1" s="4" t="s">
        <v>4</v>
      </c>
      <c r="B1" s="4" t="s">
        <v>0</v>
      </c>
      <c r="C1" s="4" t="s">
        <v>6</v>
      </c>
      <c r="D1" s="4" t="s">
        <v>7</v>
      </c>
    </row>
    <row r="2" spans="1:4" x14ac:dyDescent="0.25">
      <c r="A2" s="2">
        <v>1990</v>
      </c>
      <c r="B2" s="13">
        <f>'Yearly VAR GDP'!F2</f>
        <v>1098.9999999999998</v>
      </c>
      <c r="C2" s="14"/>
      <c r="D2" s="14"/>
    </row>
    <row r="3" spans="1:4" x14ac:dyDescent="0.25">
      <c r="A3" s="2">
        <v>1991</v>
      </c>
      <c r="B3" s="13">
        <f>'Yearly VAR GDP'!F3</f>
        <v>1197.8999999999999</v>
      </c>
      <c r="C3" s="14"/>
      <c r="D3" s="14"/>
    </row>
    <row r="4" spans="1:4" x14ac:dyDescent="0.25">
      <c r="A4" s="2">
        <v>1992</v>
      </c>
      <c r="B4" s="13">
        <f>'Yearly VAR GDP'!F4</f>
        <v>1386.9999999999995</v>
      </c>
      <c r="C4" s="14"/>
      <c r="D4" s="14"/>
    </row>
    <row r="5" spans="1:4" x14ac:dyDescent="0.25">
      <c r="A5" s="2">
        <v>1993</v>
      </c>
      <c r="B5" s="13">
        <f>'Yearly VAR GDP'!F5</f>
        <v>1501.7999999999993</v>
      </c>
      <c r="C5" s="14"/>
      <c r="D5" s="14"/>
    </row>
    <row r="6" spans="1:4" x14ac:dyDescent="0.25">
      <c r="A6" s="2">
        <v>1994</v>
      </c>
      <c r="B6" s="13">
        <f>'Yearly VAR GDP'!F6</f>
        <v>1543.3</v>
      </c>
      <c r="C6" s="14"/>
      <c r="D6" s="14"/>
    </row>
    <row r="7" spans="1:4" x14ac:dyDescent="0.25">
      <c r="A7" s="2">
        <v>1995</v>
      </c>
      <c r="B7" s="13">
        <f>'Yearly VAR GDP'!F7</f>
        <v>1637.3</v>
      </c>
      <c r="C7" s="14"/>
      <c r="D7" s="14"/>
    </row>
    <row r="8" spans="1:4" x14ac:dyDescent="0.25">
      <c r="A8" s="2">
        <v>1996</v>
      </c>
      <c r="B8" s="13">
        <f>'Yearly VAR GDP'!F8</f>
        <v>1702.9000000000005</v>
      </c>
      <c r="C8" s="14"/>
      <c r="D8" s="14"/>
    </row>
    <row r="9" spans="1:4" x14ac:dyDescent="0.25">
      <c r="A9" s="2">
        <v>1997</v>
      </c>
      <c r="B9" s="13">
        <f>'Yearly VAR GDP'!F9</f>
        <v>1735.7999999999993</v>
      </c>
      <c r="C9" s="14"/>
      <c r="D9" s="14"/>
    </row>
    <row r="10" spans="1:4" x14ac:dyDescent="0.25">
      <c r="A10" s="2">
        <v>1998</v>
      </c>
      <c r="B10" s="13">
        <f>'Yearly VAR GDP'!F10</f>
        <v>1828.4999999999998</v>
      </c>
      <c r="C10" s="14"/>
      <c r="D10" s="14"/>
    </row>
    <row r="11" spans="1:4" x14ac:dyDescent="0.25">
      <c r="A11" s="2">
        <v>1999</v>
      </c>
      <c r="B11" s="13">
        <f>'Yearly VAR GDP'!F11</f>
        <v>1950.0999999999995</v>
      </c>
      <c r="C11" s="14"/>
      <c r="D11" s="14"/>
    </row>
    <row r="12" spans="1:4" x14ac:dyDescent="0.25">
      <c r="A12" s="2">
        <v>2000</v>
      </c>
      <c r="B12" s="13">
        <f>'Yearly VAR GDP'!F12</f>
        <v>2232</v>
      </c>
      <c r="C12" s="13"/>
      <c r="D12" s="13"/>
    </row>
    <row r="13" spans="1:4" x14ac:dyDescent="0.25">
      <c r="A13" s="2">
        <v>2001</v>
      </c>
      <c r="B13" s="13">
        <f>'Yearly VAR GDP'!F13</f>
        <v>2326.4</v>
      </c>
      <c r="C13" s="13"/>
      <c r="D13" s="13"/>
    </row>
    <row r="14" spans="1:4" x14ac:dyDescent="0.25">
      <c r="A14" s="2">
        <v>2002</v>
      </c>
      <c r="B14" s="13">
        <f>'Yearly VAR GDP'!F14</f>
        <v>2465.5000000000005</v>
      </c>
      <c r="C14" s="13"/>
      <c r="D14" s="13"/>
    </row>
    <row r="15" spans="1:4" x14ac:dyDescent="0.25">
      <c r="A15" s="2">
        <v>2003</v>
      </c>
      <c r="B15" s="13">
        <f>'Yearly VAR GDP'!F15</f>
        <v>2596.2000000000007</v>
      </c>
      <c r="C15" s="13"/>
      <c r="D15" s="13"/>
    </row>
    <row r="16" spans="1:4" x14ac:dyDescent="0.25">
      <c r="A16" s="2">
        <v>2004</v>
      </c>
      <c r="B16" s="13">
        <f>'Yearly VAR GDP'!F16</f>
        <v>2779.4000000000005</v>
      </c>
      <c r="C16" s="13"/>
      <c r="D16" s="13"/>
    </row>
    <row r="17" spans="1:4" x14ac:dyDescent="0.25">
      <c r="A17" s="2">
        <v>2005</v>
      </c>
      <c r="B17" s="13">
        <f>'Yearly VAR GDP'!F17</f>
        <v>2923.0999999999995</v>
      </c>
      <c r="C17" s="13"/>
      <c r="D17" s="13"/>
    </row>
    <row r="18" spans="1:4" x14ac:dyDescent="0.25">
      <c r="A18" s="2">
        <v>2006</v>
      </c>
      <c r="B18" s="13">
        <f>'Yearly VAR GDP'!F18</f>
        <v>3161.9999999999986</v>
      </c>
      <c r="C18" s="13"/>
      <c r="D18" s="13"/>
    </row>
    <row r="19" spans="1:4" x14ac:dyDescent="0.25">
      <c r="A19" s="2">
        <v>2007</v>
      </c>
      <c r="B19" s="13">
        <f>'Yearly VAR GDP'!F19</f>
        <v>3392.2000000000012</v>
      </c>
      <c r="C19" s="13"/>
      <c r="D19" s="13"/>
    </row>
    <row r="20" spans="1:4" x14ac:dyDescent="0.25">
      <c r="A20" s="2">
        <v>2008</v>
      </c>
      <c r="B20" s="13">
        <f>'Yearly VAR GDP'!F20</f>
        <v>3458.1999999999994</v>
      </c>
      <c r="C20" s="13"/>
      <c r="D20" s="13"/>
    </row>
    <row r="21" spans="1:4" x14ac:dyDescent="0.25">
      <c r="A21" s="2">
        <v>2009</v>
      </c>
      <c r="B21" s="13">
        <f>'Yearly VAR GDP'!F21</f>
        <v>3361.3999999999992</v>
      </c>
      <c r="C21" s="13"/>
      <c r="D21" s="13"/>
    </row>
    <row r="22" spans="1:4" x14ac:dyDescent="0.25">
      <c r="A22" s="2">
        <v>2010</v>
      </c>
      <c r="B22" s="13">
        <f>'Yearly VAR GDP'!F22</f>
        <v>3477.4000000000028</v>
      </c>
      <c r="C22" s="13"/>
      <c r="D22" s="13"/>
    </row>
    <row r="23" spans="1:4" x14ac:dyDescent="0.25">
      <c r="A23" s="2">
        <v>2011</v>
      </c>
      <c r="B23" s="13">
        <f>'Yearly VAR GDP'!F23</f>
        <v>3639.0999999999981</v>
      </c>
      <c r="C23" s="13"/>
      <c r="D23" s="13"/>
    </row>
    <row r="24" spans="1:4" x14ac:dyDescent="0.25">
      <c r="A24" s="2">
        <v>2012</v>
      </c>
      <c r="B24" s="13">
        <f>'Yearly VAR GDP'!F24</f>
        <v>3806.4999999999995</v>
      </c>
      <c r="C24" s="13"/>
      <c r="D24" s="13"/>
    </row>
    <row r="25" spans="1:4" x14ac:dyDescent="0.25">
      <c r="A25" s="2">
        <v>2013</v>
      </c>
      <c r="B25" s="13">
        <f>'Yearly VAR GDP'!F25</f>
        <v>4059.0999999999972</v>
      </c>
      <c r="C25" s="13"/>
      <c r="D25" s="13"/>
    </row>
    <row r="26" spans="1:4" x14ac:dyDescent="0.25">
      <c r="A26" s="2">
        <v>2014</v>
      </c>
      <c r="B26" s="13">
        <f>'Yearly VAR GDP'!F26</f>
        <v>4275.9000000000024</v>
      </c>
      <c r="C26" s="13"/>
      <c r="D26" s="13"/>
    </row>
    <row r="27" spans="1:4" x14ac:dyDescent="0.25">
      <c r="A27" s="2">
        <v>2015</v>
      </c>
      <c r="B27" s="13">
        <f>'Yearly VAR GDP'!F27</f>
        <v>4420.7999999999984</v>
      </c>
      <c r="C27" s="13"/>
      <c r="D27" s="13"/>
    </row>
    <row r="28" spans="1:4" x14ac:dyDescent="0.25">
      <c r="A28" s="2">
        <v>2016</v>
      </c>
      <c r="B28" s="13">
        <f>'Yearly VAR GDP'!F28</f>
        <v>4516.9000000000005</v>
      </c>
      <c r="C28" s="13"/>
      <c r="D28" s="13"/>
    </row>
    <row r="29" spans="1:4" x14ac:dyDescent="0.25">
      <c r="A29" s="2">
        <v>2017</v>
      </c>
      <c r="B29" s="13">
        <f>'Yearly VAR GDP'!F29</f>
        <v>4572.4000000000005</v>
      </c>
      <c r="C29" s="13"/>
      <c r="D29" s="13"/>
    </row>
    <row r="30" spans="1:4" x14ac:dyDescent="0.25">
      <c r="A30" s="2">
        <v>2018</v>
      </c>
      <c r="B30" s="13">
        <f>'Yearly VAR GDP'!F30</f>
        <v>4630.100000000004</v>
      </c>
      <c r="C30" s="13"/>
      <c r="D30" s="13"/>
    </row>
    <row r="31" spans="1:4" x14ac:dyDescent="0.25">
      <c r="A31" s="2">
        <v>2019</v>
      </c>
      <c r="B31" s="13">
        <f>'Yearly VAR GDP'!F31</f>
        <v>4833.3</v>
      </c>
      <c r="C31" s="13"/>
      <c r="D31" s="13"/>
    </row>
    <row r="32" spans="1:4" x14ac:dyDescent="0.25">
      <c r="A32" s="2">
        <v>2020</v>
      </c>
      <c r="B32" s="13">
        <f>'Yearly VAR GDP'!F32</f>
        <v>4160.2999999999993</v>
      </c>
      <c r="C32" s="13"/>
      <c r="D32" s="13"/>
    </row>
    <row r="33" spans="1:4" x14ac:dyDescent="0.25">
      <c r="A33" s="2">
        <v>2021</v>
      </c>
      <c r="B33" s="13">
        <f>'Yearly VAR GDP'!F33</f>
        <v>4983.3</v>
      </c>
      <c r="C33" s="13"/>
      <c r="D33" s="13"/>
    </row>
    <row r="34" spans="1:4" x14ac:dyDescent="0.25">
      <c r="A34" s="5">
        <v>2022</v>
      </c>
      <c r="B34" s="13">
        <f>'Yearly VAR GDP'!F34</f>
        <v>5140.0000000000027</v>
      </c>
      <c r="C34" s="13">
        <v>5140.0000000000027</v>
      </c>
      <c r="D34" s="13">
        <v>5140.0000000000027</v>
      </c>
    </row>
    <row r="35" spans="1:4" x14ac:dyDescent="0.25">
      <c r="A35" s="3">
        <v>2023</v>
      </c>
      <c r="B35" s="15">
        <f>'Yearly VAR GDP'!F35</f>
        <v>4816.5341795277018</v>
      </c>
      <c r="C35" s="15">
        <v>4366.0161617927051</v>
      </c>
      <c r="D35" s="15">
        <v>5313.5399968453221</v>
      </c>
    </row>
    <row r="36" spans="1:4" x14ac:dyDescent="0.25">
      <c r="A36" s="3">
        <v>2024</v>
      </c>
      <c r="B36" s="15">
        <f>'Yearly VAR GDP'!F36</f>
        <v>5105.5021599572237</v>
      </c>
      <c r="C36" s="15">
        <v>4149.3079227708395</v>
      </c>
      <c r="D36" s="15">
        <v>6282.0481850190999</v>
      </c>
    </row>
    <row r="37" spans="1:4" x14ac:dyDescent="0.25">
      <c r="A37" s="3">
        <v>2025</v>
      </c>
      <c r="B37" s="15">
        <f>'Yearly VAR GDP'!F37</f>
        <v>5120.3426824335593</v>
      </c>
      <c r="C37" s="15">
        <v>3722.5787509293964</v>
      </c>
      <c r="D37" s="15">
        <v>7042.9427930853726</v>
      </c>
    </row>
    <row r="38" spans="1:4" x14ac:dyDescent="0.25">
      <c r="A38" s="3">
        <v>2026</v>
      </c>
      <c r="B38" s="15">
        <f>'Yearly VAR GDP'!F38</f>
        <v>5098.6853815889262</v>
      </c>
      <c r="C38" s="15">
        <v>3306.3610927874161</v>
      </c>
      <c r="D38" s="15">
        <v>7862.5993625252759</v>
      </c>
    </row>
    <row r="39" spans="1:4" x14ac:dyDescent="0.25">
      <c r="A39" s="3">
        <v>2027</v>
      </c>
      <c r="B39" s="15">
        <f>'Yearly VAR GDP'!F39</f>
        <v>5241.7245930354356</v>
      </c>
      <c r="C39" s="15">
        <v>3027.7944695520027</v>
      </c>
      <c r="D39" s="15">
        <v>9074.4854003574401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4643-C24F-48AC-8C64-C233802D02A7}">
  <sheetPr>
    <tabColor theme="4" tint="-0.249977111117893"/>
  </sheetPr>
  <dimension ref="A1:M39"/>
  <sheetViews>
    <sheetView tabSelected="1" topLeftCell="A4" workbookViewId="0">
      <selection activeCell="E35" sqref="E35:E39"/>
    </sheetView>
  </sheetViews>
  <sheetFormatPr defaultRowHeight="14.3" x14ac:dyDescent="0.25"/>
  <cols>
    <col min="1" max="1" width="9" style="19"/>
    <col min="2" max="3" width="17.375" style="19" customWidth="1"/>
    <col min="4" max="5" width="14.375" style="19" customWidth="1"/>
    <col min="6" max="6" width="9" style="18"/>
    <col min="7" max="7" width="9.75" style="18" customWidth="1"/>
    <col min="8" max="16384" width="9" style="18"/>
  </cols>
  <sheetData>
    <row r="1" spans="1:13" x14ac:dyDescent="0.25">
      <c r="A1" s="28" t="s">
        <v>4</v>
      </c>
      <c r="B1" s="27" t="s">
        <v>16</v>
      </c>
      <c r="C1" s="27" t="s">
        <v>14</v>
      </c>
      <c r="D1" s="27" t="s">
        <v>6</v>
      </c>
      <c r="E1" s="27" t="s">
        <v>7</v>
      </c>
      <c r="F1" s="27" t="s">
        <v>13</v>
      </c>
      <c r="G1" s="26" t="s">
        <v>12</v>
      </c>
      <c r="L1" s="18" t="s">
        <v>11</v>
      </c>
      <c r="M1" s="18">
        <v>9</v>
      </c>
    </row>
    <row r="2" spans="1:13" x14ac:dyDescent="0.25">
      <c r="A2" s="25">
        <v>1990</v>
      </c>
      <c r="B2" s="21">
        <f>'GDP VAR'!B2</f>
        <v>1098.9999999999998</v>
      </c>
      <c r="C2" s="21"/>
      <c r="D2" s="21">
        <v>0</v>
      </c>
      <c r="E2" s="21">
        <v>0</v>
      </c>
      <c r="F2" s="21">
        <f>Table2457[[#This Row],[Total Expenditures]]+Table2457[[#This Row],[Lower Bound]]</f>
        <v>1098.9999999999998</v>
      </c>
      <c r="G2" s="20">
        <f>(Table2457[[#This Row],[Upper Bound]]-Table2457[[#This Row],[Lower Bound]])/$M$1</f>
        <v>0</v>
      </c>
    </row>
    <row r="3" spans="1:13" x14ac:dyDescent="0.25">
      <c r="A3" s="25">
        <v>1991</v>
      </c>
      <c r="B3" s="21">
        <f>'GDP VAR'!B3</f>
        <v>1197.8999999999999</v>
      </c>
      <c r="C3" s="21"/>
      <c r="D3" s="21">
        <v>0</v>
      </c>
      <c r="E3" s="21">
        <v>0</v>
      </c>
      <c r="F3" s="21">
        <f>Table2457[[#This Row],[Total Expenditures]]+Table2457[[#This Row],[Lower Bound]]</f>
        <v>1197.8999999999999</v>
      </c>
      <c r="G3" s="20">
        <f>(Table2457[[#This Row],[Upper Bound]]-Table2457[[#This Row],[Lower Bound]])/$M$1</f>
        <v>0</v>
      </c>
    </row>
    <row r="4" spans="1:13" x14ac:dyDescent="0.25">
      <c r="A4" s="25">
        <v>1992</v>
      </c>
      <c r="B4" s="21">
        <f>'GDP VAR'!B4</f>
        <v>1386.9999999999995</v>
      </c>
      <c r="C4" s="21"/>
      <c r="D4" s="21">
        <v>0</v>
      </c>
      <c r="E4" s="21">
        <v>0</v>
      </c>
      <c r="F4" s="21">
        <f>Table2457[[#This Row],[Total Expenditures]]+Table2457[[#This Row],[Lower Bound]]</f>
        <v>1386.9999999999995</v>
      </c>
      <c r="G4" s="20">
        <f>(Table2457[[#This Row],[Upper Bound]]-Table2457[[#This Row],[Lower Bound]])/$M$1</f>
        <v>0</v>
      </c>
    </row>
    <row r="5" spans="1:13" x14ac:dyDescent="0.25">
      <c r="A5" s="25">
        <v>1993</v>
      </c>
      <c r="B5" s="21">
        <f>'GDP VAR'!B5</f>
        <v>1501.7999999999993</v>
      </c>
      <c r="C5" s="21"/>
      <c r="D5" s="21">
        <v>0</v>
      </c>
      <c r="E5" s="21">
        <v>0</v>
      </c>
      <c r="F5" s="21">
        <f>Table2457[[#This Row],[Total Expenditures]]+Table2457[[#This Row],[Lower Bound]]</f>
        <v>1501.7999999999993</v>
      </c>
      <c r="G5" s="20">
        <f>(Table2457[[#This Row],[Upper Bound]]-Table2457[[#This Row],[Lower Bound]])/$M$1</f>
        <v>0</v>
      </c>
    </row>
    <row r="6" spans="1:13" x14ac:dyDescent="0.25">
      <c r="A6" s="25">
        <v>1994</v>
      </c>
      <c r="B6" s="21">
        <f>'GDP VAR'!B6</f>
        <v>1543.3</v>
      </c>
      <c r="C6" s="21"/>
      <c r="D6" s="21">
        <v>0</v>
      </c>
      <c r="E6" s="21">
        <v>0</v>
      </c>
      <c r="F6" s="21">
        <f>Table2457[[#This Row],[Total Expenditures]]+Table2457[[#This Row],[Lower Bound]]</f>
        <v>1543.3</v>
      </c>
      <c r="G6" s="20">
        <f>(Table2457[[#This Row],[Upper Bound]]-Table2457[[#This Row],[Lower Bound]])/$M$1</f>
        <v>0</v>
      </c>
    </row>
    <row r="7" spans="1:13" x14ac:dyDescent="0.25">
      <c r="A7" s="25">
        <v>1995</v>
      </c>
      <c r="B7" s="21">
        <f>'GDP VAR'!B7</f>
        <v>1637.3</v>
      </c>
      <c r="C7" s="21"/>
      <c r="D7" s="21">
        <v>0</v>
      </c>
      <c r="E7" s="21">
        <v>0</v>
      </c>
      <c r="F7" s="21">
        <f>Table2457[[#This Row],[Total Expenditures]]+Table2457[[#This Row],[Lower Bound]]</f>
        <v>1637.3</v>
      </c>
      <c r="G7" s="20">
        <f>(Table2457[[#This Row],[Upper Bound]]-Table2457[[#This Row],[Lower Bound]])/$M$1</f>
        <v>0</v>
      </c>
    </row>
    <row r="8" spans="1:13" x14ac:dyDescent="0.25">
      <c r="A8" s="25">
        <v>1996</v>
      </c>
      <c r="B8" s="21">
        <f>'GDP VAR'!B8</f>
        <v>1702.9000000000005</v>
      </c>
      <c r="C8" s="21"/>
      <c r="D8" s="21">
        <v>0</v>
      </c>
      <c r="E8" s="21">
        <v>0</v>
      </c>
      <c r="F8" s="21">
        <f>Table2457[[#This Row],[Total Expenditures]]+Table2457[[#This Row],[Lower Bound]]</f>
        <v>1702.9000000000005</v>
      </c>
      <c r="G8" s="20">
        <f>(Table2457[[#This Row],[Upper Bound]]-Table2457[[#This Row],[Lower Bound]])/$M$1</f>
        <v>0</v>
      </c>
    </row>
    <row r="9" spans="1:13" x14ac:dyDescent="0.25">
      <c r="A9" s="25">
        <v>1997</v>
      </c>
      <c r="B9" s="21">
        <f>'GDP VAR'!B9</f>
        <v>1735.7999999999993</v>
      </c>
      <c r="C9" s="21"/>
      <c r="D9" s="21">
        <v>0</v>
      </c>
      <c r="E9" s="21">
        <v>0</v>
      </c>
      <c r="F9" s="21">
        <f>Table2457[[#This Row],[Total Expenditures]]+Table2457[[#This Row],[Lower Bound]]</f>
        <v>1735.7999999999993</v>
      </c>
      <c r="G9" s="20">
        <f>(Table2457[[#This Row],[Upper Bound]]-Table2457[[#This Row],[Lower Bound]])/$M$1</f>
        <v>0</v>
      </c>
    </row>
    <row r="10" spans="1:13" x14ac:dyDescent="0.25">
      <c r="A10" s="25">
        <v>1998</v>
      </c>
      <c r="B10" s="21">
        <f>'GDP VAR'!B10</f>
        <v>1828.4999999999998</v>
      </c>
      <c r="C10" s="21"/>
      <c r="D10" s="21">
        <v>0</v>
      </c>
      <c r="E10" s="21">
        <v>0</v>
      </c>
      <c r="F10" s="21">
        <f>Table2457[[#This Row],[Total Expenditures]]+Table2457[[#This Row],[Lower Bound]]</f>
        <v>1828.4999999999998</v>
      </c>
      <c r="G10" s="20">
        <f>(Table2457[[#This Row],[Upper Bound]]-Table2457[[#This Row],[Lower Bound]])/$M$1</f>
        <v>0</v>
      </c>
    </row>
    <row r="11" spans="1:13" x14ac:dyDescent="0.25">
      <c r="A11" s="25">
        <v>1999</v>
      </c>
      <c r="B11" s="21">
        <f>'GDP VAR'!B11</f>
        <v>1950.0999999999995</v>
      </c>
      <c r="C11" s="21"/>
      <c r="D11" s="21">
        <v>0</v>
      </c>
      <c r="E11" s="21">
        <v>0</v>
      </c>
      <c r="F11" s="21">
        <f>Table2457[[#This Row],[Total Expenditures]]+Table2457[[#This Row],[Lower Bound]]</f>
        <v>1950.0999999999995</v>
      </c>
      <c r="G11" s="20">
        <f>(Table2457[[#This Row],[Upper Bound]]-Table2457[[#This Row],[Lower Bound]])/$M$1</f>
        <v>0</v>
      </c>
    </row>
    <row r="12" spans="1:13" x14ac:dyDescent="0.25">
      <c r="A12" s="25">
        <v>2000</v>
      </c>
      <c r="B12" s="21">
        <f>'GDP VAR'!B12</f>
        <v>2232</v>
      </c>
      <c r="C12" s="21"/>
      <c r="D12" s="21">
        <v>0</v>
      </c>
      <c r="E12" s="21">
        <v>0</v>
      </c>
      <c r="F12" s="21">
        <f>Table2457[[#This Row],[Total Expenditures]]+Table2457[[#This Row],[Lower Bound]]</f>
        <v>2232</v>
      </c>
      <c r="G12" s="20">
        <f>(Table2457[[#This Row],[Upper Bound]]-Table2457[[#This Row],[Lower Bound]])/$M$1</f>
        <v>0</v>
      </c>
    </row>
    <row r="13" spans="1:13" x14ac:dyDescent="0.25">
      <c r="A13" s="25">
        <v>2001</v>
      </c>
      <c r="B13" s="21">
        <f>'GDP VAR'!B13</f>
        <v>2326.4</v>
      </c>
      <c r="C13" s="21"/>
      <c r="D13" s="21">
        <v>0</v>
      </c>
      <c r="E13" s="21">
        <v>0</v>
      </c>
      <c r="F13" s="21">
        <f>Table2457[[#This Row],[Total Expenditures]]+Table2457[[#This Row],[Lower Bound]]</f>
        <v>2326.4</v>
      </c>
      <c r="G13" s="20">
        <f>(Table2457[[#This Row],[Upper Bound]]-Table2457[[#This Row],[Lower Bound]])/$M$1</f>
        <v>0</v>
      </c>
    </row>
    <row r="14" spans="1:13" x14ac:dyDescent="0.25">
      <c r="A14" s="25">
        <v>2002</v>
      </c>
      <c r="B14" s="21">
        <f>'GDP VAR'!B14</f>
        <v>2465.5000000000005</v>
      </c>
      <c r="C14" s="21"/>
      <c r="D14" s="21">
        <v>0</v>
      </c>
      <c r="E14" s="21">
        <v>0</v>
      </c>
      <c r="F14" s="21">
        <f>Table2457[[#This Row],[Total Expenditures]]+Table2457[[#This Row],[Lower Bound]]</f>
        <v>2465.5000000000005</v>
      </c>
      <c r="G14" s="20">
        <f>(Table2457[[#This Row],[Upper Bound]]-Table2457[[#This Row],[Lower Bound]])/$M$1</f>
        <v>0</v>
      </c>
    </row>
    <row r="15" spans="1:13" x14ac:dyDescent="0.25">
      <c r="A15" s="25">
        <v>2003</v>
      </c>
      <c r="B15" s="21">
        <f>'GDP VAR'!B15</f>
        <v>2596.2000000000007</v>
      </c>
      <c r="C15" s="21"/>
      <c r="D15" s="21">
        <v>0</v>
      </c>
      <c r="E15" s="21">
        <v>0</v>
      </c>
      <c r="F15" s="21">
        <f>Table2457[[#This Row],[Total Expenditures]]+Table2457[[#This Row],[Lower Bound]]</f>
        <v>2596.2000000000007</v>
      </c>
      <c r="G15" s="20">
        <f>(Table2457[[#This Row],[Upper Bound]]-Table2457[[#This Row],[Lower Bound]])/$M$1</f>
        <v>0</v>
      </c>
    </row>
    <row r="16" spans="1:13" x14ac:dyDescent="0.25">
      <c r="A16" s="25">
        <v>2004</v>
      </c>
      <c r="B16" s="21">
        <f>'GDP VAR'!B16</f>
        <v>2779.4000000000005</v>
      </c>
      <c r="C16" s="21"/>
      <c r="D16" s="21">
        <v>0</v>
      </c>
      <c r="E16" s="21">
        <v>0</v>
      </c>
      <c r="F16" s="21">
        <f>Table2457[[#This Row],[Total Expenditures]]+Table2457[[#This Row],[Lower Bound]]</f>
        <v>2779.4000000000005</v>
      </c>
      <c r="G16" s="20">
        <f>(Table2457[[#This Row],[Upper Bound]]-Table2457[[#This Row],[Lower Bound]])/$M$1</f>
        <v>0</v>
      </c>
    </row>
    <row r="17" spans="1:7" x14ac:dyDescent="0.25">
      <c r="A17" s="25">
        <v>2005</v>
      </c>
      <c r="B17" s="21">
        <f>'GDP VAR'!B17</f>
        <v>2923.0999999999995</v>
      </c>
      <c r="C17" s="21"/>
      <c r="D17" s="21">
        <v>0</v>
      </c>
      <c r="E17" s="21">
        <v>0</v>
      </c>
      <c r="F17" s="21">
        <f>Table2457[[#This Row],[Total Expenditures]]+Table2457[[#This Row],[Lower Bound]]</f>
        <v>2923.0999999999995</v>
      </c>
      <c r="G17" s="20">
        <f>(Table2457[[#This Row],[Upper Bound]]-Table2457[[#This Row],[Lower Bound]])/$M$1</f>
        <v>0</v>
      </c>
    </row>
    <row r="18" spans="1:7" x14ac:dyDescent="0.25">
      <c r="A18" s="25">
        <v>2006</v>
      </c>
      <c r="B18" s="21">
        <f>'GDP VAR'!B18</f>
        <v>3161.9999999999986</v>
      </c>
      <c r="C18" s="21"/>
      <c r="D18" s="21">
        <v>0</v>
      </c>
      <c r="E18" s="21">
        <v>0</v>
      </c>
      <c r="F18" s="21">
        <f>Table2457[[#This Row],[Total Expenditures]]+Table2457[[#This Row],[Lower Bound]]</f>
        <v>3161.9999999999986</v>
      </c>
      <c r="G18" s="20">
        <f>(Table2457[[#This Row],[Upper Bound]]-Table2457[[#This Row],[Lower Bound]])/$M$1</f>
        <v>0</v>
      </c>
    </row>
    <row r="19" spans="1:7" x14ac:dyDescent="0.25">
      <c r="A19" s="25">
        <v>2007</v>
      </c>
      <c r="B19" s="21">
        <f>'GDP VAR'!B19</f>
        <v>3392.2000000000012</v>
      </c>
      <c r="C19" s="21"/>
      <c r="D19" s="21">
        <v>0</v>
      </c>
      <c r="E19" s="21">
        <v>0</v>
      </c>
      <c r="F19" s="21">
        <f>Table2457[[#This Row],[Total Expenditures]]+Table2457[[#This Row],[Lower Bound]]</f>
        <v>3392.2000000000012</v>
      </c>
      <c r="G19" s="20">
        <f>(Table2457[[#This Row],[Upper Bound]]-Table2457[[#This Row],[Lower Bound]])/$M$1</f>
        <v>0</v>
      </c>
    </row>
    <row r="20" spans="1:7" x14ac:dyDescent="0.25">
      <c r="A20" s="25">
        <v>2008</v>
      </c>
      <c r="B20" s="21">
        <f>'GDP VAR'!B20</f>
        <v>3458.1999999999994</v>
      </c>
      <c r="C20" s="21"/>
      <c r="D20" s="21">
        <v>0</v>
      </c>
      <c r="E20" s="21">
        <v>0</v>
      </c>
      <c r="F20" s="21">
        <f>Table2457[[#This Row],[Total Expenditures]]+Table2457[[#This Row],[Lower Bound]]</f>
        <v>3458.1999999999994</v>
      </c>
      <c r="G20" s="20">
        <f>(Table2457[[#This Row],[Upper Bound]]-Table2457[[#This Row],[Lower Bound]])/$M$1</f>
        <v>0</v>
      </c>
    </row>
    <row r="21" spans="1:7" x14ac:dyDescent="0.25">
      <c r="A21" s="25">
        <v>2009</v>
      </c>
      <c r="B21" s="21">
        <f>'GDP VAR'!B21</f>
        <v>3361.3999999999992</v>
      </c>
      <c r="C21" s="21"/>
      <c r="D21" s="21">
        <v>0</v>
      </c>
      <c r="E21" s="21">
        <v>0</v>
      </c>
      <c r="F21" s="21">
        <f>Table2457[[#This Row],[Total Expenditures]]+Table2457[[#This Row],[Lower Bound]]</f>
        <v>3361.3999999999992</v>
      </c>
      <c r="G21" s="20">
        <f>(Table2457[[#This Row],[Upper Bound]]-Table2457[[#This Row],[Lower Bound]])/$M$1</f>
        <v>0</v>
      </c>
    </row>
    <row r="22" spans="1:7" x14ac:dyDescent="0.25">
      <c r="A22" s="25">
        <v>2010</v>
      </c>
      <c r="B22" s="21">
        <f>'GDP VAR'!B22</f>
        <v>3477.4000000000028</v>
      </c>
      <c r="C22" s="21"/>
      <c r="D22" s="21">
        <v>0</v>
      </c>
      <c r="E22" s="21">
        <v>0</v>
      </c>
      <c r="F22" s="21">
        <f>Table2457[[#This Row],[Total Expenditures]]+Table2457[[#This Row],[Lower Bound]]</f>
        <v>3477.4000000000028</v>
      </c>
      <c r="G22" s="20">
        <f>(Table2457[[#This Row],[Upper Bound]]-Table2457[[#This Row],[Lower Bound]])/$M$1</f>
        <v>0</v>
      </c>
    </row>
    <row r="23" spans="1:7" x14ac:dyDescent="0.25">
      <c r="A23" s="25">
        <v>2011</v>
      </c>
      <c r="B23" s="21">
        <f>'GDP VAR'!B23</f>
        <v>3639.0999999999981</v>
      </c>
      <c r="C23" s="21"/>
      <c r="D23" s="21">
        <v>0</v>
      </c>
      <c r="E23" s="21">
        <v>0</v>
      </c>
      <c r="F23" s="21">
        <f>Table2457[[#This Row],[Total Expenditures]]+Table2457[[#This Row],[Lower Bound]]</f>
        <v>3639.0999999999981</v>
      </c>
      <c r="G23" s="20">
        <f>(Table2457[[#This Row],[Upper Bound]]-Table2457[[#This Row],[Lower Bound]])/$M$1</f>
        <v>0</v>
      </c>
    </row>
    <row r="24" spans="1:7" x14ac:dyDescent="0.25">
      <c r="A24" s="25">
        <v>2012</v>
      </c>
      <c r="B24" s="21">
        <f>'GDP VAR'!B24</f>
        <v>3806.4999999999995</v>
      </c>
      <c r="C24" s="21"/>
      <c r="D24" s="21">
        <v>0</v>
      </c>
      <c r="E24" s="21">
        <v>0</v>
      </c>
      <c r="F24" s="21">
        <f>Table2457[[#This Row],[Total Expenditures]]+Table2457[[#This Row],[Lower Bound]]</f>
        <v>3806.4999999999995</v>
      </c>
      <c r="G24" s="20">
        <f>(Table2457[[#This Row],[Upper Bound]]-Table2457[[#This Row],[Lower Bound]])/$M$1</f>
        <v>0</v>
      </c>
    </row>
    <row r="25" spans="1:7" x14ac:dyDescent="0.25">
      <c r="A25" s="25">
        <v>2013</v>
      </c>
      <c r="B25" s="21">
        <f>'GDP VAR'!B25</f>
        <v>4059.0999999999972</v>
      </c>
      <c r="C25" s="21"/>
      <c r="D25" s="21">
        <v>0</v>
      </c>
      <c r="E25" s="21">
        <v>0</v>
      </c>
      <c r="F25" s="21">
        <f>Table2457[[#This Row],[Total Expenditures]]+Table2457[[#This Row],[Lower Bound]]</f>
        <v>4059.0999999999972</v>
      </c>
      <c r="G25" s="20">
        <f>(Table2457[[#This Row],[Upper Bound]]-Table2457[[#This Row],[Lower Bound]])/$M$1</f>
        <v>0</v>
      </c>
    </row>
    <row r="26" spans="1:7" x14ac:dyDescent="0.25">
      <c r="A26" s="25">
        <v>2014</v>
      </c>
      <c r="B26" s="21">
        <f>'GDP VAR'!B26</f>
        <v>4275.9000000000024</v>
      </c>
      <c r="C26" s="21"/>
      <c r="D26" s="21">
        <v>0</v>
      </c>
      <c r="E26" s="21">
        <v>0</v>
      </c>
      <c r="F26" s="21">
        <f>Table2457[[#This Row],[Total Expenditures]]+Table2457[[#This Row],[Lower Bound]]</f>
        <v>4275.9000000000024</v>
      </c>
      <c r="G26" s="20">
        <f>(Table2457[[#This Row],[Upper Bound]]-Table2457[[#This Row],[Lower Bound]])/$M$1</f>
        <v>0</v>
      </c>
    </row>
    <row r="27" spans="1:7" x14ac:dyDescent="0.25">
      <c r="A27" s="25">
        <v>2015</v>
      </c>
      <c r="B27" s="21">
        <f>'GDP VAR'!B27</f>
        <v>4420.7999999999984</v>
      </c>
      <c r="C27" s="21"/>
      <c r="D27" s="21">
        <v>0</v>
      </c>
      <c r="E27" s="21">
        <v>0</v>
      </c>
      <c r="F27" s="21">
        <f>Table2457[[#This Row],[Total Expenditures]]+Table2457[[#This Row],[Lower Bound]]</f>
        <v>4420.7999999999984</v>
      </c>
      <c r="G27" s="20">
        <f>(Table2457[[#This Row],[Upper Bound]]-Table2457[[#This Row],[Lower Bound]])/$M$1</f>
        <v>0</v>
      </c>
    </row>
    <row r="28" spans="1:7" x14ac:dyDescent="0.25">
      <c r="A28" s="25">
        <v>2016</v>
      </c>
      <c r="B28" s="21">
        <f>'GDP VAR'!B28</f>
        <v>4516.9000000000005</v>
      </c>
      <c r="C28" s="21"/>
      <c r="D28" s="21">
        <v>0</v>
      </c>
      <c r="E28" s="21">
        <v>0</v>
      </c>
      <c r="F28" s="21">
        <f>Table2457[[#This Row],[Total Expenditures]]+Table2457[[#This Row],[Lower Bound]]</f>
        <v>4516.9000000000005</v>
      </c>
      <c r="G28" s="20">
        <f>(Table2457[[#This Row],[Upper Bound]]-Table2457[[#This Row],[Lower Bound]])/$M$1</f>
        <v>0</v>
      </c>
    </row>
    <row r="29" spans="1:7" x14ac:dyDescent="0.25">
      <c r="A29" s="25">
        <v>2017</v>
      </c>
      <c r="B29" s="21">
        <f>'GDP VAR'!B29</f>
        <v>4572.4000000000005</v>
      </c>
      <c r="C29" s="21"/>
      <c r="D29" s="21">
        <v>0</v>
      </c>
      <c r="E29" s="21">
        <v>0</v>
      </c>
      <c r="F29" s="21">
        <f>Table2457[[#This Row],[Total Expenditures]]+Table2457[[#This Row],[Lower Bound]]</f>
        <v>4572.4000000000005</v>
      </c>
      <c r="G29" s="20">
        <f>(Table2457[[#This Row],[Upper Bound]]-Table2457[[#This Row],[Lower Bound]])/$M$1</f>
        <v>0</v>
      </c>
    </row>
    <row r="30" spans="1:7" x14ac:dyDescent="0.25">
      <c r="A30" s="25">
        <v>2018</v>
      </c>
      <c r="B30" s="21">
        <f>'GDP VAR'!B30</f>
        <v>4630.100000000004</v>
      </c>
      <c r="C30" s="21"/>
      <c r="D30" s="21">
        <v>0</v>
      </c>
      <c r="E30" s="21">
        <v>0</v>
      </c>
      <c r="F30" s="21">
        <f>Table2457[[#This Row],[Total Expenditures]]+Table2457[[#This Row],[Lower Bound]]</f>
        <v>4630.100000000004</v>
      </c>
      <c r="G30" s="20">
        <f>(Table2457[[#This Row],[Upper Bound]]-Table2457[[#This Row],[Lower Bound]])/$M$1</f>
        <v>0</v>
      </c>
    </row>
    <row r="31" spans="1:7" x14ac:dyDescent="0.25">
      <c r="A31" s="25">
        <v>2019</v>
      </c>
      <c r="B31" s="21">
        <f>'GDP VAR'!B31</f>
        <v>4833.3</v>
      </c>
      <c r="C31" s="21"/>
      <c r="D31" s="21">
        <v>0</v>
      </c>
      <c r="E31" s="21">
        <v>0</v>
      </c>
      <c r="F31" s="21">
        <f>Table2457[[#This Row],[Total Expenditures]]+Table2457[[#This Row],[Lower Bound]]</f>
        <v>4833.3</v>
      </c>
      <c r="G31" s="20">
        <f>(Table2457[[#This Row],[Upper Bound]]-Table2457[[#This Row],[Lower Bound]])/$M$1</f>
        <v>0</v>
      </c>
    </row>
    <row r="32" spans="1:7" x14ac:dyDescent="0.25">
      <c r="A32" s="25">
        <v>2020</v>
      </c>
      <c r="B32" s="21">
        <f>'GDP VAR'!B32</f>
        <v>4160.2999999999993</v>
      </c>
      <c r="C32" s="21"/>
      <c r="D32" s="21">
        <v>0</v>
      </c>
      <c r="E32" s="21">
        <v>0</v>
      </c>
      <c r="F32" s="21">
        <f>Table2457[[#This Row],[Total Expenditures]]+Table2457[[#This Row],[Lower Bound]]</f>
        <v>4160.2999999999993</v>
      </c>
      <c r="G32" s="20">
        <f>(Table2457[[#This Row],[Upper Bound]]-Table2457[[#This Row],[Lower Bound]])/$M$1</f>
        <v>0</v>
      </c>
    </row>
    <row r="33" spans="1:9" x14ac:dyDescent="0.25">
      <c r="A33" s="25">
        <v>2021</v>
      </c>
      <c r="B33" s="21">
        <f>'GDP VAR'!B33</f>
        <v>4983.3</v>
      </c>
      <c r="C33" s="21"/>
      <c r="D33" s="21">
        <v>0</v>
      </c>
      <c r="E33" s="21">
        <v>0</v>
      </c>
      <c r="F33" s="21">
        <f>Table2457[[#This Row],[Total Expenditures]]+Table2457[[#This Row],[Lower Bound]]</f>
        <v>4983.3</v>
      </c>
      <c r="G33" s="20">
        <f>(Table2457[[#This Row],[Upper Bound]]-Table2457[[#This Row],[Lower Bound]])/$M$1</f>
        <v>0</v>
      </c>
    </row>
    <row r="34" spans="1:9" x14ac:dyDescent="0.25">
      <c r="A34" s="25">
        <v>2022</v>
      </c>
      <c r="B34" s="21">
        <f>'GDP VAR'!B34</f>
        <v>5140.0000000000027</v>
      </c>
      <c r="C34" s="21"/>
      <c r="D34" s="21">
        <v>0</v>
      </c>
      <c r="E34" s="21">
        <v>0</v>
      </c>
      <c r="F34" s="21">
        <f>Table2457[[#This Row],[Total Expenditures]]+Table2457[[#This Row],[Lower Bound]]</f>
        <v>5140.0000000000027</v>
      </c>
      <c r="G34" s="20">
        <f>(Table2457[[#This Row],[Upper Bound]]-Table2457[[#This Row],[Lower Bound]])/$M$1</f>
        <v>0</v>
      </c>
      <c r="I34" s="24"/>
    </row>
    <row r="35" spans="1:9" x14ac:dyDescent="0.25">
      <c r="A35" s="23">
        <v>2023</v>
      </c>
      <c r="B35" s="22"/>
      <c r="C35" s="22">
        <f>'GDP VAR'!B35</f>
        <v>4816.5341795277018</v>
      </c>
      <c r="D35" s="22">
        <f>'GDP VAR'!C35</f>
        <v>4366.0161617927051</v>
      </c>
      <c r="E35" s="22">
        <f>'GDP VAR'!D35</f>
        <v>5313.5399968453221</v>
      </c>
      <c r="F35" s="21">
        <f>Table2457[[#This Row],[Total Expenditures]]+Table2457[[#This Row],[Lower Bound]]</f>
        <v>4366.0161617927051</v>
      </c>
      <c r="G35" s="20">
        <f>(Table2457[[#This Row],[Upper Bound]]-Table2457[[#This Row],[Lower Bound]])/$M$1</f>
        <v>105.28042611695744</v>
      </c>
      <c r="I35" s="24"/>
    </row>
    <row r="36" spans="1:9" x14ac:dyDescent="0.25">
      <c r="A36" s="23">
        <v>2024</v>
      </c>
      <c r="B36" s="22"/>
      <c r="C36" s="22">
        <f>'GDP VAR'!B36</f>
        <v>5105.5021599572237</v>
      </c>
      <c r="D36" s="22">
        <f>'GDP VAR'!C36</f>
        <v>4149.3079227708395</v>
      </c>
      <c r="E36" s="22">
        <f>'GDP VAR'!D36</f>
        <v>6282.0481850190999</v>
      </c>
      <c r="F36" s="21">
        <f>Table2457[[#This Row],[Total Expenditures]]+Table2457[[#This Row],[Lower Bound]]</f>
        <v>4149.3079227708395</v>
      </c>
      <c r="G36" s="20">
        <f>(Table2457[[#This Row],[Upper Bound]]-Table2457[[#This Row],[Lower Bound]])/$M$1</f>
        <v>236.97114024980672</v>
      </c>
      <c r="I36" s="24"/>
    </row>
    <row r="37" spans="1:9" x14ac:dyDescent="0.25">
      <c r="A37" s="23">
        <v>2025</v>
      </c>
      <c r="B37" s="22"/>
      <c r="C37" s="22">
        <f>'GDP VAR'!B37</f>
        <v>5120.3426824335593</v>
      </c>
      <c r="D37" s="22">
        <f>'GDP VAR'!C37</f>
        <v>3722.5787509293964</v>
      </c>
      <c r="E37" s="22">
        <f>'GDP VAR'!D37</f>
        <v>7042.9427930853726</v>
      </c>
      <c r="F37" s="21">
        <f>Table2457[[#This Row],[Total Expenditures]]+Table2457[[#This Row],[Lower Bound]]</f>
        <v>3722.5787509293964</v>
      </c>
      <c r="G37" s="20">
        <f>(Table2457[[#This Row],[Upper Bound]]-Table2457[[#This Row],[Lower Bound]])/$M$1</f>
        <v>368.92933801733068</v>
      </c>
      <c r="I37" s="24"/>
    </row>
    <row r="38" spans="1:9" x14ac:dyDescent="0.25">
      <c r="A38" s="23">
        <v>2026</v>
      </c>
      <c r="B38" s="22"/>
      <c r="C38" s="22">
        <f>'GDP VAR'!B38</f>
        <v>5098.6853815889262</v>
      </c>
      <c r="D38" s="22">
        <f>'GDP VAR'!C38</f>
        <v>3306.3610927874161</v>
      </c>
      <c r="E38" s="22">
        <f>'GDP VAR'!D38</f>
        <v>7862.5993625252759</v>
      </c>
      <c r="F38" s="21">
        <f>Table2457[[#This Row],[Total Expenditures]]+Table2457[[#This Row],[Lower Bound]]</f>
        <v>3306.3610927874161</v>
      </c>
      <c r="G38" s="20">
        <f>(Table2457[[#This Row],[Upper Bound]]-Table2457[[#This Row],[Lower Bound]])/$M$1</f>
        <v>506.24869663753998</v>
      </c>
      <c r="I38" s="24"/>
    </row>
    <row r="39" spans="1:9" x14ac:dyDescent="0.25">
      <c r="A39" s="23">
        <v>2027</v>
      </c>
      <c r="B39" s="22"/>
      <c r="C39" s="22">
        <f>'GDP VAR'!B39</f>
        <v>5241.7245930354356</v>
      </c>
      <c r="D39" s="22">
        <f>'GDP VAR'!C39</f>
        <v>3027.7944695520027</v>
      </c>
      <c r="E39" s="22">
        <f>'GDP VAR'!D39</f>
        <v>9074.4854003574401</v>
      </c>
      <c r="F39" s="21">
        <f>Table2457[[#This Row],[Total Expenditures]]+Table2457[[#This Row],[Lower Bound]]</f>
        <v>3027.7944695520027</v>
      </c>
      <c r="G39" s="20">
        <f>(Table2457[[#This Row],[Upper Bound]]-Table2457[[#This Row],[Lower Bound]])/$M$1</f>
        <v>671.85454786727087</v>
      </c>
      <c r="I39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8AA4-9AFA-422D-83DF-C80B2D5EC4D2}">
  <dimension ref="A1:D39"/>
  <sheetViews>
    <sheetView topLeftCell="A13" zoomScale="90" zoomScaleNormal="90" workbookViewId="0">
      <selection activeCell="C35" sqref="C35:D39"/>
    </sheetView>
  </sheetViews>
  <sheetFormatPr defaultRowHeight="14.3" x14ac:dyDescent="0.25"/>
  <cols>
    <col min="1" max="1" width="9" style="1"/>
    <col min="2" max="2" width="24.125" style="1" bestFit="1" customWidth="1"/>
    <col min="3" max="4" width="12.625" style="1" bestFit="1" customWidth="1"/>
  </cols>
  <sheetData>
    <row r="1" spans="1:4" x14ac:dyDescent="0.25">
      <c r="A1" s="4" t="s">
        <v>4</v>
      </c>
      <c r="B1" s="4" t="s">
        <v>1</v>
      </c>
      <c r="C1" s="4" t="s">
        <v>6</v>
      </c>
      <c r="D1" s="4" t="s">
        <v>7</v>
      </c>
    </row>
    <row r="2" spans="1:4" x14ac:dyDescent="0.25">
      <c r="A2" s="2">
        <v>1990</v>
      </c>
      <c r="B2" s="6">
        <f>'Yearly VEC'!C2</f>
        <v>225.29999999999995</v>
      </c>
      <c r="C2" s="8"/>
      <c r="D2" s="8"/>
    </row>
    <row r="3" spans="1:4" x14ac:dyDescent="0.25">
      <c r="A3" s="2">
        <v>1991</v>
      </c>
      <c r="B3" s="6">
        <f>'Yearly VEC'!C3</f>
        <v>252.40000000000012</v>
      </c>
      <c r="C3" s="8"/>
      <c r="D3" s="8"/>
    </row>
    <row r="4" spans="1:4" x14ac:dyDescent="0.25">
      <c r="A4" s="2">
        <v>1992</v>
      </c>
      <c r="B4" s="6">
        <f>'Yearly VEC'!C4</f>
        <v>281.59999999999991</v>
      </c>
      <c r="C4" s="8"/>
      <c r="D4" s="8"/>
    </row>
    <row r="5" spans="1:4" x14ac:dyDescent="0.25">
      <c r="A5" s="2">
        <v>1993</v>
      </c>
      <c r="B5" s="6">
        <f>'Yearly VEC'!C5</f>
        <v>264.99999999999994</v>
      </c>
      <c r="C5" s="8"/>
      <c r="D5" s="8"/>
    </row>
    <row r="6" spans="1:4" x14ac:dyDescent="0.25">
      <c r="A6" s="2">
        <v>1994</v>
      </c>
      <c r="B6" s="6">
        <f>'Yearly VEC'!C6</f>
        <v>280.59999999999997</v>
      </c>
      <c r="C6" s="8"/>
      <c r="D6" s="8"/>
    </row>
    <row r="7" spans="1:4" x14ac:dyDescent="0.25">
      <c r="A7" s="2">
        <v>1995</v>
      </c>
      <c r="B7" s="6">
        <f>'Yearly VEC'!C7</f>
        <v>271.19999999999993</v>
      </c>
      <c r="C7" s="8"/>
      <c r="D7" s="8"/>
    </row>
    <row r="8" spans="1:4" x14ac:dyDescent="0.25">
      <c r="A8" s="2">
        <v>1996</v>
      </c>
      <c r="B8" s="6">
        <f>'Yearly VEC'!C8</f>
        <v>311.3</v>
      </c>
      <c r="C8" s="8"/>
      <c r="D8" s="8"/>
    </row>
    <row r="9" spans="1:4" x14ac:dyDescent="0.25">
      <c r="A9" s="2">
        <v>1997</v>
      </c>
      <c r="B9" s="6">
        <f>'Yearly VEC'!C9</f>
        <v>313.88724000000002</v>
      </c>
      <c r="C9" s="8"/>
      <c r="D9" s="8"/>
    </row>
    <row r="10" spans="1:4" x14ac:dyDescent="0.25">
      <c r="A10" s="2">
        <v>1998</v>
      </c>
      <c r="B10" s="6">
        <f>'Yearly VEC'!C10</f>
        <v>361.39800000000002</v>
      </c>
      <c r="C10" s="8"/>
      <c r="D10" s="8"/>
    </row>
    <row r="11" spans="1:4" x14ac:dyDescent="0.25">
      <c r="A11" s="2">
        <v>1999</v>
      </c>
      <c r="B11" s="6">
        <f>'Yearly VEC'!C11</f>
        <v>421.41723000000002</v>
      </c>
      <c r="C11" s="8"/>
      <c r="D11" s="8"/>
    </row>
    <row r="12" spans="1:4" x14ac:dyDescent="0.25">
      <c r="A12" s="2">
        <v>2000</v>
      </c>
      <c r="B12" s="6">
        <f>'Yearly VEC'!C12</f>
        <v>434.27355800000004</v>
      </c>
      <c r="C12" s="6"/>
      <c r="D12" s="6"/>
    </row>
    <row r="13" spans="1:4" x14ac:dyDescent="0.25">
      <c r="A13" s="2">
        <v>2001</v>
      </c>
      <c r="B13" s="6">
        <f>'Yearly VEC'!C13</f>
        <v>441.68775000000011</v>
      </c>
      <c r="C13" s="6"/>
      <c r="D13" s="6"/>
    </row>
    <row r="14" spans="1:4" x14ac:dyDescent="0.25">
      <c r="A14" s="2">
        <v>2002</v>
      </c>
      <c r="B14" s="6">
        <f>'Yearly VEC'!C14</f>
        <v>452.06414999999993</v>
      </c>
      <c r="C14" s="6"/>
      <c r="D14" s="6"/>
    </row>
    <row r="15" spans="1:4" x14ac:dyDescent="0.25">
      <c r="A15" s="2">
        <v>2003</v>
      </c>
      <c r="B15" s="6">
        <f>'Yearly VEC'!C15</f>
        <v>494.7131389999999</v>
      </c>
      <c r="C15" s="6"/>
      <c r="D15" s="6"/>
    </row>
    <row r="16" spans="1:4" x14ac:dyDescent="0.25">
      <c r="A16" s="2">
        <v>2004</v>
      </c>
      <c r="B16" s="6">
        <f>'Yearly VEC'!C16</f>
        <v>482.23982850999988</v>
      </c>
      <c r="C16" s="6"/>
      <c r="D16" s="6"/>
    </row>
    <row r="17" spans="1:4" x14ac:dyDescent="0.25">
      <c r="A17" s="2">
        <v>2005</v>
      </c>
      <c r="B17" s="6">
        <f>'Yearly VEC'!C17</f>
        <v>559.90598327999976</v>
      </c>
      <c r="C17" s="6"/>
      <c r="D17" s="6"/>
    </row>
    <row r="18" spans="1:4" x14ac:dyDescent="0.25">
      <c r="A18" s="2">
        <v>2006</v>
      </c>
      <c r="B18" s="6">
        <f>'Yearly VEC'!C18</f>
        <v>634.64696407000008</v>
      </c>
      <c r="C18" s="6"/>
      <c r="D18" s="6"/>
    </row>
    <row r="19" spans="1:4" x14ac:dyDescent="0.25">
      <c r="A19" s="2">
        <v>2007</v>
      </c>
      <c r="B19" s="6">
        <f>'Yearly VEC'!C19</f>
        <v>767.6879603316421</v>
      </c>
      <c r="C19" s="6"/>
      <c r="D19" s="6"/>
    </row>
    <row r="20" spans="1:4" x14ac:dyDescent="0.25">
      <c r="A20" s="2">
        <v>2008</v>
      </c>
      <c r="B20" s="6">
        <f>'Yearly VEC'!C20</f>
        <v>784.03159880439796</v>
      </c>
      <c r="C20" s="6"/>
      <c r="D20" s="6"/>
    </row>
    <row r="21" spans="1:4" x14ac:dyDescent="0.25">
      <c r="A21" s="2">
        <v>2009</v>
      </c>
      <c r="B21" s="6">
        <f>'Yearly VEC'!C21</f>
        <v>735.16716452859578</v>
      </c>
      <c r="C21" s="6"/>
      <c r="D21" s="6"/>
    </row>
    <row r="22" spans="1:4" x14ac:dyDescent="0.25">
      <c r="A22" s="2">
        <v>2010</v>
      </c>
      <c r="B22" s="6">
        <f>'Yearly VEC'!C22</f>
        <v>782.9760241712321</v>
      </c>
      <c r="C22" s="6"/>
      <c r="D22" s="6"/>
    </row>
    <row r="23" spans="1:4" x14ac:dyDescent="0.25">
      <c r="A23" s="2">
        <v>2011</v>
      </c>
      <c r="B23" s="6">
        <f>'Yearly VEC'!C23</f>
        <v>846.24377912</v>
      </c>
      <c r="C23" s="6"/>
      <c r="D23" s="6"/>
    </row>
    <row r="24" spans="1:4" x14ac:dyDescent="0.25">
      <c r="A24" s="2">
        <v>2012</v>
      </c>
      <c r="B24" s="6">
        <f>'Yearly VEC'!C24</f>
        <v>840.32247317000019</v>
      </c>
      <c r="C24" s="6"/>
      <c r="D24" s="6"/>
    </row>
    <row r="25" spans="1:4" x14ac:dyDescent="0.25">
      <c r="A25" s="2">
        <v>2013</v>
      </c>
      <c r="B25" s="6">
        <f>'Yearly VEC'!C25</f>
        <v>947.96494198000016</v>
      </c>
      <c r="C25" s="6"/>
      <c r="D25" s="6"/>
    </row>
    <row r="26" spans="1:4" x14ac:dyDescent="0.25">
      <c r="A26" s="2">
        <v>2014</v>
      </c>
      <c r="B26" s="6">
        <f>'Yearly VEC'!C26</f>
        <v>1000.9031711510003</v>
      </c>
      <c r="C26" s="6"/>
      <c r="D26" s="6"/>
    </row>
    <row r="27" spans="1:4" x14ac:dyDescent="0.25">
      <c r="A27" s="2">
        <v>2015</v>
      </c>
      <c r="B27" s="6">
        <f>'Yearly VEC'!C27</f>
        <v>1000.7241056300004</v>
      </c>
      <c r="C27" s="6"/>
      <c r="D27" s="6"/>
    </row>
    <row r="28" spans="1:4" x14ac:dyDescent="0.25">
      <c r="A28" s="2">
        <v>2016</v>
      </c>
      <c r="B28" s="6">
        <f>'Yearly VEC'!C28</f>
        <v>1052.1325670799997</v>
      </c>
      <c r="C28" s="6"/>
      <c r="D28" s="6"/>
    </row>
    <row r="29" spans="1:4" x14ac:dyDescent="0.25">
      <c r="A29" s="2">
        <v>2017</v>
      </c>
      <c r="B29" s="6">
        <f>'Yearly VEC'!C29</f>
        <v>1097.5448899599999</v>
      </c>
      <c r="C29" s="6"/>
      <c r="D29" s="6"/>
    </row>
    <row r="30" spans="1:4" x14ac:dyDescent="0.25">
      <c r="A30" s="2">
        <v>2018</v>
      </c>
      <c r="B30" s="6">
        <f>'Yearly VEC'!C30</f>
        <v>1186.7892890699995</v>
      </c>
      <c r="C30" s="6"/>
      <c r="D30" s="6"/>
    </row>
    <row r="31" spans="1:4" x14ac:dyDescent="0.25">
      <c r="A31" s="2">
        <v>2019</v>
      </c>
      <c r="B31" s="6">
        <f>'Yearly VEC'!C31</f>
        <v>1167.8966808600003</v>
      </c>
      <c r="C31" s="6"/>
      <c r="D31" s="6"/>
    </row>
    <row r="32" spans="1:4" x14ac:dyDescent="0.25">
      <c r="A32" s="2">
        <v>2020</v>
      </c>
      <c r="B32" s="6">
        <f>'Yearly VEC'!C32</f>
        <v>917.25747535999972</v>
      </c>
      <c r="C32" s="6"/>
      <c r="D32" s="6"/>
    </row>
    <row r="33" spans="1:4" x14ac:dyDescent="0.25">
      <c r="A33" s="2">
        <v>2021</v>
      </c>
      <c r="B33" s="6">
        <f>'Yearly VEC'!C33</f>
        <v>1202.5749269599996</v>
      </c>
      <c r="C33" s="6"/>
      <c r="D33" s="6"/>
    </row>
    <row r="34" spans="1:4" x14ac:dyDescent="0.25">
      <c r="A34" s="5">
        <v>2022</v>
      </c>
      <c r="B34" s="6">
        <f>'Yearly VEC'!C34</f>
        <v>1349.5069016086334</v>
      </c>
      <c r="C34" s="7">
        <v>1349.5069016086334</v>
      </c>
      <c r="D34" s="7">
        <v>1349.5069016086334</v>
      </c>
    </row>
    <row r="35" spans="1:4" x14ac:dyDescent="0.25">
      <c r="A35" s="3">
        <v>2023</v>
      </c>
      <c r="B35" s="9">
        <f>'Yearly VEC'!C35</f>
        <v>1324.2619711462617</v>
      </c>
      <c r="C35" s="9">
        <v>1093.4206880697534</v>
      </c>
      <c r="D35" s="9">
        <v>1603.8381085691597</v>
      </c>
    </row>
    <row r="36" spans="1:4" x14ac:dyDescent="0.25">
      <c r="A36" s="3">
        <v>2024</v>
      </c>
      <c r="B36" s="9">
        <f>'Yearly VEC'!C36</f>
        <v>1313.5811708125448</v>
      </c>
      <c r="C36" s="9">
        <v>1000.8579638377247</v>
      </c>
      <c r="D36" s="9">
        <v>1724.0163486304848</v>
      </c>
    </row>
    <row r="37" spans="1:4" x14ac:dyDescent="0.25">
      <c r="A37" s="3">
        <v>2025</v>
      </c>
      <c r="B37" s="9">
        <f>'Yearly VEC'!C37</f>
        <v>1338.0695117987175</v>
      </c>
      <c r="C37" s="9">
        <v>968.83507673701229</v>
      </c>
      <c r="D37" s="9">
        <v>1848.0235299028773</v>
      </c>
    </row>
    <row r="38" spans="1:4" x14ac:dyDescent="0.25">
      <c r="A38" s="3">
        <v>2026</v>
      </c>
      <c r="B38" s="9">
        <f>'Yearly VEC'!C38</f>
        <v>1359.6770031928925</v>
      </c>
      <c r="C38" s="9">
        <v>934.7085180593416</v>
      </c>
      <c r="D38" s="9">
        <v>1977.8588910797066</v>
      </c>
    </row>
    <row r="39" spans="1:4" x14ac:dyDescent="0.25">
      <c r="A39" s="3">
        <v>2027</v>
      </c>
      <c r="B39" s="9">
        <f>'Yearly VEC'!C39</f>
        <v>1371.534053812584</v>
      </c>
      <c r="C39" s="9">
        <v>892.11341583612989</v>
      </c>
      <c r="D39" s="9">
        <v>2108.5947452146779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E33F-663A-4C3A-9BCD-BC12832425C2}">
  <sheetPr>
    <tabColor theme="4" tint="-0.249977111117893"/>
  </sheetPr>
  <dimension ref="A1:M39"/>
  <sheetViews>
    <sheetView workbookViewId="0">
      <selection activeCell="G39" sqref="A1:G39"/>
    </sheetView>
  </sheetViews>
  <sheetFormatPr defaultRowHeight="14.3" x14ac:dyDescent="0.25"/>
  <cols>
    <col min="1" max="1" width="9" style="19"/>
    <col min="2" max="3" width="17.375" style="19" customWidth="1"/>
    <col min="4" max="5" width="14.375" style="19" customWidth="1"/>
    <col min="6" max="6" width="9" style="18"/>
    <col min="7" max="7" width="9.75" style="18" customWidth="1"/>
    <col min="8" max="16384" width="9" style="18"/>
  </cols>
  <sheetData>
    <row r="1" spans="1:13" x14ac:dyDescent="0.25">
      <c r="A1" s="28" t="s">
        <v>4</v>
      </c>
      <c r="B1" s="27" t="s">
        <v>15</v>
      </c>
      <c r="C1" s="27" t="s">
        <v>14</v>
      </c>
      <c r="D1" s="27" t="s">
        <v>6</v>
      </c>
      <c r="E1" s="27" t="s">
        <v>7</v>
      </c>
      <c r="F1" s="27" t="s">
        <v>13</v>
      </c>
      <c r="G1" s="26" t="s">
        <v>12</v>
      </c>
      <c r="L1" s="18" t="s">
        <v>11</v>
      </c>
      <c r="M1" s="18">
        <v>9</v>
      </c>
    </row>
    <row r="2" spans="1:13" x14ac:dyDescent="0.25">
      <c r="A2" s="25">
        <v>1990</v>
      </c>
      <c r="B2" s="21">
        <f>'Total Revenue VEC'!B2</f>
        <v>225.29999999999995</v>
      </c>
      <c r="C2" s="21"/>
      <c r="D2" s="21">
        <v>0</v>
      </c>
      <c r="E2" s="21">
        <v>0</v>
      </c>
      <c r="F2" s="21">
        <f>Table2[[#This Row],[Total Revenue]]+Table2[[#This Row],[Lower Bound]]</f>
        <v>225.29999999999995</v>
      </c>
      <c r="G2" s="20">
        <f>(Table2[[#This Row],[Upper Bound]]-Table2[[#This Row],[Lower Bound]])/$M$1</f>
        <v>0</v>
      </c>
    </row>
    <row r="3" spans="1:13" x14ac:dyDescent="0.25">
      <c r="A3" s="25">
        <v>1991</v>
      </c>
      <c r="B3" s="21">
        <f>'Total Revenue VEC'!B3</f>
        <v>252.40000000000012</v>
      </c>
      <c r="C3" s="21"/>
      <c r="D3" s="21">
        <v>0</v>
      </c>
      <c r="E3" s="21">
        <v>0</v>
      </c>
      <c r="F3" s="21">
        <f>Table2[[#This Row],[Total Revenue]]+Table2[[#This Row],[Lower Bound]]</f>
        <v>252.40000000000012</v>
      </c>
      <c r="G3" s="20">
        <f>(Table2[[#This Row],[Upper Bound]]-Table2[[#This Row],[Lower Bound]])/$M$1</f>
        <v>0</v>
      </c>
    </row>
    <row r="4" spans="1:13" x14ac:dyDescent="0.25">
      <c r="A4" s="25">
        <v>1992</v>
      </c>
      <c r="B4" s="21">
        <f>'Total Revenue VEC'!B4</f>
        <v>281.59999999999991</v>
      </c>
      <c r="C4" s="21"/>
      <c r="D4" s="21">
        <v>0</v>
      </c>
      <c r="E4" s="21">
        <v>0</v>
      </c>
      <c r="F4" s="21">
        <f>Table2[[#This Row],[Total Revenue]]+Table2[[#This Row],[Lower Bound]]</f>
        <v>281.59999999999991</v>
      </c>
      <c r="G4" s="20">
        <f>(Table2[[#This Row],[Upper Bound]]-Table2[[#This Row],[Lower Bound]])/$M$1</f>
        <v>0</v>
      </c>
    </row>
    <row r="5" spans="1:13" x14ac:dyDescent="0.25">
      <c r="A5" s="25">
        <v>1993</v>
      </c>
      <c r="B5" s="21">
        <f>'Total Revenue VEC'!B5</f>
        <v>264.99999999999994</v>
      </c>
      <c r="C5" s="21"/>
      <c r="D5" s="21">
        <v>0</v>
      </c>
      <c r="E5" s="21">
        <v>0</v>
      </c>
      <c r="F5" s="21">
        <f>Table2[[#This Row],[Total Revenue]]+Table2[[#This Row],[Lower Bound]]</f>
        <v>264.99999999999994</v>
      </c>
      <c r="G5" s="20">
        <f>(Table2[[#This Row],[Upper Bound]]-Table2[[#This Row],[Lower Bound]])/$M$1</f>
        <v>0</v>
      </c>
    </row>
    <row r="6" spans="1:13" x14ac:dyDescent="0.25">
      <c r="A6" s="25">
        <v>1994</v>
      </c>
      <c r="B6" s="21">
        <f>'Total Revenue VEC'!B6</f>
        <v>280.59999999999997</v>
      </c>
      <c r="C6" s="21"/>
      <c r="D6" s="21">
        <v>0</v>
      </c>
      <c r="E6" s="21">
        <v>0</v>
      </c>
      <c r="F6" s="21">
        <f>Table2[[#This Row],[Total Revenue]]+Table2[[#This Row],[Lower Bound]]</f>
        <v>280.59999999999997</v>
      </c>
      <c r="G6" s="20">
        <f>(Table2[[#This Row],[Upper Bound]]-Table2[[#This Row],[Lower Bound]])/$M$1</f>
        <v>0</v>
      </c>
    </row>
    <row r="7" spans="1:13" x14ac:dyDescent="0.25">
      <c r="A7" s="25">
        <v>1995</v>
      </c>
      <c r="B7" s="21">
        <f>'Total Revenue VEC'!B7</f>
        <v>271.19999999999993</v>
      </c>
      <c r="C7" s="21"/>
      <c r="D7" s="21">
        <v>0</v>
      </c>
      <c r="E7" s="21">
        <v>0</v>
      </c>
      <c r="F7" s="21">
        <f>Table2[[#This Row],[Total Revenue]]+Table2[[#This Row],[Lower Bound]]</f>
        <v>271.19999999999993</v>
      </c>
      <c r="G7" s="20">
        <f>(Table2[[#This Row],[Upper Bound]]-Table2[[#This Row],[Lower Bound]])/$M$1</f>
        <v>0</v>
      </c>
    </row>
    <row r="8" spans="1:13" x14ac:dyDescent="0.25">
      <c r="A8" s="25">
        <v>1996</v>
      </c>
      <c r="B8" s="21">
        <f>'Total Revenue VEC'!B8</f>
        <v>311.3</v>
      </c>
      <c r="C8" s="21"/>
      <c r="D8" s="21">
        <v>0</v>
      </c>
      <c r="E8" s="21">
        <v>0</v>
      </c>
      <c r="F8" s="21">
        <f>Table2[[#This Row],[Total Revenue]]+Table2[[#This Row],[Lower Bound]]</f>
        <v>311.3</v>
      </c>
      <c r="G8" s="20">
        <f>(Table2[[#This Row],[Upper Bound]]-Table2[[#This Row],[Lower Bound]])/$M$1</f>
        <v>0</v>
      </c>
    </row>
    <row r="9" spans="1:13" x14ac:dyDescent="0.25">
      <c r="A9" s="25">
        <v>1997</v>
      </c>
      <c r="B9" s="21">
        <f>'Total Revenue VEC'!B9</f>
        <v>313.88724000000002</v>
      </c>
      <c r="C9" s="21"/>
      <c r="D9" s="21">
        <v>0</v>
      </c>
      <c r="E9" s="21">
        <v>0</v>
      </c>
      <c r="F9" s="21">
        <f>Table2[[#This Row],[Total Revenue]]+Table2[[#This Row],[Lower Bound]]</f>
        <v>313.88724000000002</v>
      </c>
      <c r="G9" s="20">
        <f>(Table2[[#This Row],[Upper Bound]]-Table2[[#This Row],[Lower Bound]])/$M$1</f>
        <v>0</v>
      </c>
    </row>
    <row r="10" spans="1:13" x14ac:dyDescent="0.25">
      <c r="A10" s="25">
        <v>1998</v>
      </c>
      <c r="B10" s="21">
        <f>'Total Revenue VEC'!B10</f>
        <v>361.39800000000002</v>
      </c>
      <c r="C10" s="21"/>
      <c r="D10" s="21">
        <v>0</v>
      </c>
      <c r="E10" s="21">
        <v>0</v>
      </c>
      <c r="F10" s="21">
        <f>Table2[[#This Row],[Total Revenue]]+Table2[[#This Row],[Lower Bound]]</f>
        <v>361.39800000000002</v>
      </c>
      <c r="G10" s="20">
        <f>(Table2[[#This Row],[Upper Bound]]-Table2[[#This Row],[Lower Bound]])/$M$1</f>
        <v>0</v>
      </c>
    </row>
    <row r="11" spans="1:13" x14ac:dyDescent="0.25">
      <c r="A11" s="25">
        <v>1999</v>
      </c>
      <c r="B11" s="21">
        <f>'Total Revenue VEC'!B11</f>
        <v>421.41723000000002</v>
      </c>
      <c r="C11" s="21"/>
      <c r="D11" s="21">
        <v>0</v>
      </c>
      <c r="E11" s="21">
        <v>0</v>
      </c>
      <c r="F11" s="21">
        <f>Table2[[#This Row],[Total Revenue]]+Table2[[#This Row],[Lower Bound]]</f>
        <v>421.41723000000002</v>
      </c>
      <c r="G11" s="20">
        <f>(Table2[[#This Row],[Upper Bound]]-Table2[[#This Row],[Lower Bound]])/$M$1</f>
        <v>0</v>
      </c>
    </row>
    <row r="12" spans="1:13" x14ac:dyDescent="0.25">
      <c r="A12" s="25">
        <v>2000</v>
      </c>
      <c r="B12" s="21">
        <f>'Total Revenue VEC'!B12</f>
        <v>434.27355800000004</v>
      </c>
      <c r="C12" s="21"/>
      <c r="D12" s="21">
        <v>0</v>
      </c>
      <c r="E12" s="21">
        <v>0</v>
      </c>
      <c r="F12" s="21">
        <f>Table2[[#This Row],[Total Revenue]]+Table2[[#This Row],[Lower Bound]]</f>
        <v>434.27355800000004</v>
      </c>
      <c r="G12" s="20">
        <f>(Table2[[#This Row],[Upper Bound]]-Table2[[#This Row],[Lower Bound]])/$M$1</f>
        <v>0</v>
      </c>
    </row>
    <row r="13" spans="1:13" x14ac:dyDescent="0.25">
      <c r="A13" s="25">
        <v>2001</v>
      </c>
      <c r="B13" s="21">
        <f>'Total Revenue VEC'!B13</f>
        <v>441.68775000000011</v>
      </c>
      <c r="C13" s="21"/>
      <c r="D13" s="21">
        <v>0</v>
      </c>
      <c r="E13" s="21">
        <v>0</v>
      </c>
      <c r="F13" s="21">
        <f>Table2[[#This Row],[Total Revenue]]+Table2[[#This Row],[Lower Bound]]</f>
        <v>441.68775000000011</v>
      </c>
      <c r="G13" s="20">
        <f>(Table2[[#This Row],[Upper Bound]]-Table2[[#This Row],[Lower Bound]])/$M$1</f>
        <v>0</v>
      </c>
    </row>
    <row r="14" spans="1:13" x14ac:dyDescent="0.25">
      <c r="A14" s="25">
        <v>2002</v>
      </c>
      <c r="B14" s="21">
        <f>'Total Revenue VEC'!B14</f>
        <v>452.06414999999993</v>
      </c>
      <c r="C14" s="21"/>
      <c r="D14" s="21">
        <v>0</v>
      </c>
      <c r="E14" s="21">
        <v>0</v>
      </c>
      <c r="F14" s="21">
        <f>Table2[[#This Row],[Total Revenue]]+Table2[[#This Row],[Lower Bound]]</f>
        <v>452.06414999999993</v>
      </c>
      <c r="G14" s="20">
        <f>(Table2[[#This Row],[Upper Bound]]-Table2[[#This Row],[Lower Bound]])/$M$1</f>
        <v>0</v>
      </c>
    </row>
    <row r="15" spans="1:13" x14ac:dyDescent="0.25">
      <c r="A15" s="25">
        <v>2003</v>
      </c>
      <c r="B15" s="21">
        <f>'Total Revenue VEC'!B15</f>
        <v>494.7131389999999</v>
      </c>
      <c r="C15" s="21"/>
      <c r="D15" s="21">
        <v>0</v>
      </c>
      <c r="E15" s="21">
        <v>0</v>
      </c>
      <c r="F15" s="21">
        <f>Table2[[#This Row],[Total Revenue]]+Table2[[#This Row],[Lower Bound]]</f>
        <v>494.7131389999999</v>
      </c>
      <c r="G15" s="20">
        <f>(Table2[[#This Row],[Upper Bound]]-Table2[[#This Row],[Lower Bound]])/$M$1</f>
        <v>0</v>
      </c>
    </row>
    <row r="16" spans="1:13" x14ac:dyDescent="0.25">
      <c r="A16" s="25">
        <v>2004</v>
      </c>
      <c r="B16" s="21">
        <f>'Total Revenue VEC'!B16</f>
        <v>482.23982850999988</v>
      </c>
      <c r="C16" s="21"/>
      <c r="D16" s="21">
        <v>0</v>
      </c>
      <c r="E16" s="21">
        <v>0</v>
      </c>
      <c r="F16" s="21">
        <f>Table2[[#This Row],[Total Revenue]]+Table2[[#This Row],[Lower Bound]]</f>
        <v>482.23982850999988</v>
      </c>
      <c r="G16" s="20">
        <f>(Table2[[#This Row],[Upper Bound]]-Table2[[#This Row],[Lower Bound]])/$M$1</f>
        <v>0</v>
      </c>
    </row>
    <row r="17" spans="1:7" x14ac:dyDescent="0.25">
      <c r="A17" s="25">
        <v>2005</v>
      </c>
      <c r="B17" s="21">
        <f>'Total Revenue VEC'!B17</f>
        <v>559.90598327999976</v>
      </c>
      <c r="C17" s="21"/>
      <c r="D17" s="21">
        <v>0</v>
      </c>
      <c r="E17" s="21">
        <v>0</v>
      </c>
      <c r="F17" s="21">
        <f>Table2[[#This Row],[Total Revenue]]+Table2[[#This Row],[Lower Bound]]</f>
        <v>559.90598327999976</v>
      </c>
      <c r="G17" s="20">
        <f>(Table2[[#This Row],[Upper Bound]]-Table2[[#This Row],[Lower Bound]])/$M$1</f>
        <v>0</v>
      </c>
    </row>
    <row r="18" spans="1:7" x14ac:dyDescent="0.25">
      <c r="A18" s="25">
        <v>2006</v>
      </c>
      <c r="B18" s="21">
        <f>'Total Revenue VEC'!B18</f>
        <v>634.64696407000008</v>
      </c>
      <c r="C18" s="21"/>
      <c r="D18" s="21">
        <v>0</v>
      </c>
      <c r="E18" s="21">
        <v>0</v>
      </c>
      <c r="F18" s="21">
        <f>Table2[[#This Row],[Total Revenue]]+Table2[[#This Row],[Lower Bound]]</f>
        <v>634.64696407000008</v>
      </c>
      <c r="G18" s="20">
        <f>(Table2[[#This Row],[Upper Bound]]-Table2[[#This Row],[Lower Bound]])/$M$1</f>
        <v>0</v>
      </c>
    </row>
    <row r="19" spans="1:7" x14ac:dyDescent="0.25">
      <c r="A19" s="25">
        <v>2007</v>
      </c>
      <c r="B19" s="21">
        <f>'Total Revenue VEC'!B19</f>
        <v>767.6879603316421</v>
      </c>
      <c r="C19" s="21"/>
      <c r="D19" s="21">
        <v>0</v>
      </c>
      <c r="E19" s="21">
        <v>0</v>
      </c>
      <c r="F19" s="21">
        <f>Table2[[#This Row],[Total Revenue]]+Table2[[#This Row],[Lower Bound]]</f>
        <v>767.6879603316421</v>
      </c>
      <c r="G19" s="20">
        <f>(Table2[[#This Row],[Upper Bound]]-Table2[[#This Row],[Lower Bound]])/$M$1</f>
        <v>0</v>
      </c>
    </row>
    <row r="20" spans="1:7" x14ac:dyDescent="0.25">
      <c r="A20" s="25">
        <v>2008</v>
      </c>
      <c r="B20" s="21">
        <f>'Total Revenue VEC'!B20</f>
        <v>784.03159880439796</v>
      </c>
      <c r="C20" s="21"/>
      <c r="D20" s="21">
        <v>0</v>
      </c>
      <c r="E20" s="21">
        <v>0</v>
      </c>
      <c r="F20" s="21">
        <f>Table2[[#This Row],[Total Revenue]]+Table2[[#This Row],[Lower Bound]]</f>
        <v>784.03159880439796</v>
      </c>
      <c r="G20" s="20">
        <f>(Table2[[#This Row],[Upper Bound]]-Table2[[#This Row],[Lower Bound]])/$M$1</f>
        <v>0</v>
      </c>
    </row>
    <row r="21" spans="1:7" x14ac:dyDescent="0.25">
      <c r="A21" s="25">
        <v>2009</v>
      </c>
      <c r="B21" s="21">
        <f>'Total Revenue VEC'!B21</f>
        <v>735.16716452859578</v>
      </c>
      <c r="C21" s="21"/>
      <c r="D21" s="21">
        <v>0</v>
      </c>
      <c r="E21" s="21">
        <v>0</v>
      </c>
      <c r="F21" s="21">
        <f>Table2[[#This Row],[Total Revenue]]+Table2[[#This Row],[Lower Bound]]</f>
        <v>735.16716452859578</v>
      </c>
      <c r="G21" s="20">
        <f>(Table2[[#This Row],[Upper Bound]]-Table2[[#This Row],[Lower Bound]])/$M$1</f>
        <v>0</v>
      </c>
    </row>
    <row r="22" spans="1:7" x14ac:dyDescent="0.25">
      <c r="A22" s="25">
        <v>2010</v>
      </c>
      <c r="B22" s="21">
        <f>'Total Revenue VEC'!B22</f>
        <v>782.9760241712321</v>
      </c>
      <c r="C22" s="21"/>
      <c r="D22" s="21">
        <v>0</v>
      </c>
      <c r="E22" s="21">
        <v>0</v>
      </c>
      <c r="F22" s="21">
        <f>Table2[[#This Row],[Total Revenue]]+Table2[[#This Row],[Lower Bound]]</f>
        <v>782.9760241712321</v>
      </c>
      <c r="G22" s="20">
        <f>(Table2[[#This Row],[Upper Bound]]-Table2[[#This Row],[Lower Bound]])/$M$1</f>
        <v>0</v>
      </c>
    </row>
    <row r="23" spans="1:7" x14ac:dyDescent="0.25">
      <c r="A23" s="25">
        <v>2011</v>
      </c>
      <c r="B23" s="21">
        <f>'Total Revenue VEC'!B23</f>
        <v>846.24377912</v>
      </c>
      <c r="C23" s="21"/>
      <c r="D23" s="21">
        <v>0</v>
      </c>
      <c r="E23" s="21">
        <v>0</v>
      </c>
      <c r="F23" s="21">
        <f>Table2[[#This Row],[Total Revenue]]+Table2[[#This Row],[Lower Bound]]</f>
        <v>846.24377912</v>
      </c>
      <c r="G23" s="20">
        <f>(Table2[[#This Row],[Upper Bound]]-Table2[[#This Row],[Lower Bound]])/$M$1</f>
        <v>0</v>
      </c>
    </row>
    <row r="24" spans="1:7" x14ac:dyDescent="0.25">
      <c r="A24" s="25">
        <v>2012</v>
      </c>
      <c r="B24" s="21">
        <f>'Total Revenue VEC'!B24</f>
        <v>840.32247317000019</v>
      </c>
      <c r="C24" s="21"/>
      <c r="D24" s="21">
        <v>0</v>
      </c>
      <c r="E24" s="21">
        <v>0</v>
      </c>
      <c r="F24" s="21">
        <f>Table2[[#This Row],[Total Revenue]]+Table2[[#This Row],[Lower Bound]]</f>
        <v>840.32247317000019</v>
      </c>
      <c r="G24" s="20">
        <f>(Table2[[#This Row],[Upper Bound]]-Table2[[#This Row],[Lower Bound]])/$M$1</f>
        <v>0</v>
      </c>
    </row>
    <row r="25" spans="1:7" x14ac:dyDescent="0.25">
      <c r="A25" s="25">
        <v>2013</v>
      </c>
      <c r="B25" s="21">
        <f>'Total Revenue VEC'!B25</f>
        <v>947.96494198000016</v>
      </c>
      <c r="C25" s="21"/>
      <c r="D25" s="21">
        <v>0</v>
      </c>
      <c r="E25" s="21">
        <v>0</v>
      </c>
      <c r="F25" s="21">
        <f>Table2[[#This Row],[Total Revenue]]+Table2[[#This Row],[Lower Bound]]</f>
        <v>947.96494198000016</v>
      </c>
      <c r="G25" s="20">
        <f>(Table2[[#This Row],[Upper Bound]]-Table2[[#This Row],[Lower Bound]])/$M$1</f>
        <v>0</v>
      </c>
    </row>
    <row r="26" spans="1:7" x14ac:dyDescent="0.25">
      <c r="A26" s="25">
        <v>2014</v>
      </c>
      <c r="B26" s="21">
        <f>'Total Revenue VEC'!B26</f>
        <v>1000.9031711510003</v>
      </c>
      <c r="C26" s="21"/>
      <c r="D26" s="21">
        <v>0</v>
      </c>
      <c r="E26" s="21">
        <v>0</v>
      </c>
      <c r="F26" s="21">
        <f>Table2[[#This Row],[Total Revenue]]+Table2[[#This Row],[Lower Bound]]</f>
        <v>1000.9031711510003</v>
      </c>
      <c r="G26" s="20">
        <f>(Table2[[#This Row],[Upper Bound]]-Table2[[#This Row],[Lower Bound]])/$M$1</f>
        <v>0</v>
      </c>
    </row>
    <row r="27" spans="1:7" x14ac:dyDescent="0.25">
      <c r="A27" s="25">
        <v>2015</v>
      </c>
      <c r="B27" s="21">
        <f>'Total Revenue VEC'!B27</f>
        <v>1000.7241056300004</v>
      </c>
      <c r="C27" s="21"/>
      <c r="D27" s="21">
        <v>0</v>
      </c>
      <c r="E27" s="21">
        <v>0</v>
      </c>
      <c r="F27" s="21">
        <f>Table2[[#This Row],[Total Revenue]]+Table2[[#This Row],[Lower Bound]]</f>
        <v>1000.7241056300004</v>
      </c>
      <c r="G27" s="20">
        <f>(Table2[[#This Row],[Upper Bound]]-Table2[[#This Row],[Lower Bound]])/$M$1</f>
        <v>0</v>
      </c>
    </row>
    <row r="28" spans="1:7" x14ac:dyDescent="0.25">
      <c r="A28" s="25">
        <v>2016</v>
      </c>
      <c r="B28" s="21">
        <f>'Total Revenue VEC'!B28</f>
        <v>1052.1325670799997</v>
      </c>
      <c r="C28" s="21"/>
      <c r="D28" s="21">
        <v>0</v>
      </c>
      <c r="E28" s="21">
        <v>0</v>
      </c>
      <c r="F28" s="21">
        <f>Table2[[#This Row],[Total Revenue]]+Table2[[#This Row],[Lower Bound]]</f>
        <v>1052.1325670799997</v>
      </c>
      <c r="G28" s="20">
        <f>(Table2[[#This Row],[Upper Bound]]-Table2[[#This Row],[Lower Bound]])/$M$1</f>
        <v>0</v>
      </c>
    </row>
    <row r="29" spans="1:7" x14ac:dyDescent="0.25">
      <c r="A29" s="25">
        <v>2017</v>
      </c>
      <c r="B29" s="21">
        <f>'Total Revenue VEC'!B29</f>
        <v>1097.5448899599999</v>
      </c>
      <c r="C29" s="21"/>
      <c r="D29" s="21">
        <v>0</v>
      </c>
      <c r="E29" s="21">
        <v>0</v>
      </c>
      <c r="F29" s="21">
        <f>Table2[[#This Row],[Total Revenue]]+Table2[[#This Row],[Lower Bound]]</f>
        <v>1097.5448899599999</v>
      </c>
      <c r="G29" s="20">
        <f>(Table2[[#This Row],[Upper Bound]]-Table2[[#This Row],[Lower Bound]])/$M$1</f>
        <v>0</v>
      </c>
    </row>
    <row r="30" spans="1:7" x14ac:dyDescent="0.25">
      <c r="A30" s="25">
        <v>2018</v>
      </c>
      <c r="B30" s="21">
        <f>'Total Revenue VEC'!B30</f>
        <v>1186.7892890699995</v>
      </c>
      <c r="C30" s="21"/>
      <c r="D30" s="21">
        <v>0</v>
      </c>
      <c r="E30" s="21">
        <v>0</v>
      </c>
      <c r="F30" s="21">
        <f>Table2[[#This Row],[Total Revenue]]+Table2[[#This Row],[Lower Bound]]</f>
        <v>1186.7892890699995</v>
      </c>
      <c r="G30" s="20">
        <f>(Table2[[#This Row],[Upper Bound]]-Table2[[#This Row],[Lower Bound]])/$M$1</f>
        <v>0</v>
      </c>
    </row>
    <row r="31" spans="1:7" x14ac:dyDescent="0.25">
      <c r="A31" s="25">
        <v>2019</v>
      </c>
      <c r="B31" s="21">
        <f>'Total Revenue VEC'!B31</f>
        <v>1167.8966808600003</v>
      </c>
      <c r="C31" s="21"/>
      <c r="D31" s="21">
        <v>0</v>
      </c>
      <c r="E31" s="21">
        <v>0</v>
      </c>
      <c r="F31" s="21">
        <f>Table2[[#This Row],[Total Revenue]]+Table2[[#This Row],[Lower Bound]]</f>
        <v>1167.8966808600003</v>
      </c>
      <c r="G31" s="20">
        <f>(Table2[[#This Row],[Upper Bound]]-Table2[[#This Row],[Lower Bound]])/$M$1</f>
        <v>0</v>
      </c>
    </row>
    <row r="32" spans="1:7" x14ac:dyDescent="0.25">
      <c r="A32" s="25">
        <v>2020</v>
      </c>
      <c r="B32" s="21">
        <f>'Total Revenue VEC'!B32</f>
        <v>917.25747535999972</v>
      </c>
      <c r="C32" s="21"/>
      <c r="D32" s="21">
        <v>0</v>
      </c>
      <c r="E32" s="21">
        <v>0</v>
      </c>
      <c r="F32" s="21">
        <f>Table2[[#This Row],[Total Revenue]]+Table2[[#This Row],[Lower Bound]]</f>
        <v>917.25747535999972</v>
      </c>
      <c r="G32" s="20">
        <f>(Table2[[#This Row],[Upper Bound]]-Table2[[#This Row],[Lower Bound]])/$M$1</f>
        <v>0</v>
      </c>
    </row>
    <row r="33" spans="1:9" x14ac:dyDescent="0.25">
      <c r="A33" s="25">
        <v>2021</v>
      </c>
      <c r="B33" s="21">
        <f>'Total Revenue VEC'!B33</f>
        <v>1202.5749269599996</v>
      </c>
      <c r="C33" s="21"/>
      <c r="D33" s="21">
        <v>0</v>
      </c>
      <c r="E33" s="21">
        <v>0</v>
      </c>
      <c r="F33" s="21">
        <f>Table2[[#This Row],[Total Revenue]]+Table2[[#This Row],[Lower Bound]]</f>
        <v>1202.5749269599996</v>
      </c>
      <c r="G33" s="20">
        <f>(Table2[[#This Row],[Upper Bound]]-Table2[[#This Row],[Lower Bound]])/$M$1</f>
        <v>0</v>
      </c>
    </row>
    <row r="34" spans="1:9" x14ac:dyDescent="0.25">
      <c r="A34" s="25">
        <v>2022</v>
      </c>
      <c r="B34" s="21">
        <f>'Total Revenue VEC'!B34</f>
        <v>1349.5069016086334</v>
      </c>
      <c r="C34" s="21"/>
      <c r="D34" s="21">
        <v>0</v>
      </c>
      <c r="E34" s="21">
        <v>0</v>
      </c>
      <c r="F34" s="21">
        <f>Table2[[#This Row],[Total Revenue]]+Table2[[#This Row],[Lower Bound]]</f>
        <v>1349.5069016086334</v>
      </c>
      <c r="G34" s="20">
        <f>(Table2[[#This Row],[Upper Bound]]-Table2[[#This Row],[Lower Bound]])/$M$1</f>
        <v>0</v>
      </c>
      <c r="I34" s="24"/>
    </row>
    <row r="35" spans="1:9" x14ac:dyDescent="0.25">
      <c r="A35" s="23">
        <v>2023</v>
      </c>
      <c r="B35" s="22"/>
      <c r="C35" s="22">
        <f>'Yearly VEC'!C35</f>
        <v>1324.2619711462617</v>
      </c>
      <c r="D35" s="22">
        <f>'Total Revenue VEC'!C35</f>
        <v>1093.4206880697534</v>
      </c>
      <c r="E35" s="22">
        <f>'Total Revenue VEC'!D35</f>
        <v>1603.8381085691597</v>
      </c>
      <c r="F35" s="21">
        <f>Table2[[#This Row],[Total Revenue]]+Table2[[#This Row],[Lower Bound]]</f>
        <v>1093.4206880697534</v>
      </c>
      <c r="G35" s="20">
        <f>(Table2[[#This Row],[Upper Bound]]-Table2[[#This Row],[Lower Bound]])/$M$1</f>
        <v>56.71304672215625</v>
      </c>
      <c r="I35" s="24"/>
    </row>
    <row r="36" spans="1:9" x14ac:dyDescent="0.25">
      <c r="A36" s="23">
        <v>2024</v>
      </c>
      <c r="B36" s="22"/>
      <c r="C36" s="22">
        <f>'Yearly VEC'!C36</f>
        <v>1313.5811708125448</v>
      </c>
      <c r="D36" s="22">
        <f>'Total Revenue VEC'!C36</f>
        <v>1000.8579638377247</v>
      </c>
      <c r="E36" s="22">
        <f>'Total Revenue VEC'!D36</f>
        <v>1724.0163486304848</v>
      </c>
      <c r="F36" s="21">
        <f>Table2[[#This Row],[Total Revenue]]+Table2[[#This Row],[Lower Bound]]</f>
        <v>1000.8579638377247</v>
      </c>
      <c r="G36" s="20">
        <f>(Table2[[#This Row],[Upper Bound]]-Table2[[#This Row],[Lower Bound]])/$M$1</f>
        <v>80.35093164364001</v>
      </c>
      <c r="I36" s="24"/>
    </row>
    <row r="37" spans="1:9" x14ac:dyDescent="0.25">
      <c r="A37" s="23">
        <v>2025</v>
      </c>
      <c r="B37" s="22"/>
      <c r="C37" s="22">
        <f>'Yearly VEC'!C37</f>
        <v>1338.0695117987175</v>
      </c>
      <c r="D37" s="22">
        <f>'Total Revenue VEC'!C37</f>
        <v>968.83507673701229</v>
      </c>
      <c r="E37" s="22">
        <f>'Total Revenue VEC'!D37</f>
        <v>1848.0235299028773</v>
      </c>
      <c r="F37" s="21">
        <f>Table2[[#This Row],[Total Revenue]]+Table2[[#This Row],[Lower Bound]]</f>
        <v>968.83507673701229</v>
      </c>
      <c r="G37" s="20">
        <f>(Table2[[#This Row],[Upper Bound]]-Table2[[#This Row],[Lower Bound]])/$M$1</f>
        <v>97.687605907318328</v>
      </c>
      <c r="I37" s="24"/>
    </row>
    <row r="38" spans="1:9" x14ac:dyDescent="0.25">
      <c r="A38" s="23">
        <v>2026</v>
      </c>
      <c r="B38" s="22"/>
      <c r="C38" s="22">
        <f>'Yearly VEC'!C38</f>
        <v>1359.6770031928925</v>
      </c>
      <c r="D38" s="22">
        <f>'Total Revenue VEC'!C38</f>
        <v>934.7085180593416</v>
      </c>
      <c r="E38" s="22">
        <f>'Total Revenue VEC'!D38</f>
        <v>1977.8588910797066</v>
      </c>
      <c r="F38" s="21">
        <f>Table2[[#This Row],[Total Revenue]]+Table2[[#This Row],[Lower Bound]]</f>
        <v>934.7085180593416</v>
      </c>
      <c r="G38" s="20">
        <f>(Table2[[#This Row],[Upper Bound]]-Table2[[#This Row],[Lower Bound]])/$M$1</f>
        <v>115.90559700226277</v>
      </c>
      <c r="I38" s="24"/>
    </row>
    <row r="39" spans="1:9" x14ac:dyDescent="0.25">
      <c r="A39" s="23">
        <v>2027</v>
      </c>
      <c r="B39" s="22"/>
      <c r="C39" s="22">
        <f>'Yearly VEC'!C39</f>
        <v>1371.534053812584</v>
      </c>
      <c r="D39" s="22">
        <f>'Total Revenue VEC'!C39</f>
        <v>892.11341583612989</v>
      </c>
      <c r="E39" s="22">
        <f>'Total Revenue VEC'!D39</f>
        <v>2108.5947452146779</v>
      </c>
      <c r="F39" s="21">
        <f>Table2[[#This Row],[Total Revenue]]+Table2[[#This Row],[Lower Bound]]</f>
        <v>892.11341583612989</v>
      </c>
      <c r="G39" s="20">
        <f>(Table2[[#This Row],[Upper Bound]]-Table2[[#This Row],[Lower Bound]])/$M$1</f>
        <v>135.16459215317201</v>
      </c>
      <c r="I39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68F4-CD04-4185-B7B2-454FF4DD3991}">
  <dimension ref="A1:D39"/>
  <sheetViews>
    <sheetView topLeftCell="A13" workbookViewId="0">
      <selection activeCell="C37" sqref="C37"/>
    </sheetView>
  </sheetViews>
  <sheetFormatPr defaultRowHeight="14.3" x14ac:dyDescent="0.25"/>
  <cols>
    <col min="1" max="1" width="9" style="1"/>
    <col min="2" max="2" width="24.125" style="1" bestFit="1" customWidth="1"/>
    <col min="3" max="4" width="12.625" style="1" bestFit="1" customWidth="1"/>
  </cols>
  <sheetData>
    <row r="1" spans="1:4" x14ac:dyDescent="0.25">
      <c r="A1" s="4" t="s">
        <v>4</v>
      </c>
      <c r="B1" s="4" t="s">
        <v>3</v>
      </c>
      <c r="C1" s="4" t="s">
        <v>6</v>
      </c>
      <c r="D1" s="4" t="s">
        <v>7</v>
      </c>
    </row>
    <row r="2" spans="1:4" x14ac:dyDescent="0.25">
      <c r="A2" s="2">
        <v>1990</v>
      </c>
      <c r="B2" s="6">
        <f>'Yearly VEC'!E2</f>
        <v>223.6</v>
      </c>
      <c r="C2" s="8"/>
      <c r="D2" s="8"/>
    </row>
    <row r="3" spans="1:4" x14ac:dyDescent="0.25">
      <c r="A3" s="2">
        <v>1991</v>
      </c>
      <c r="B3" s="6">
        <f>'Yearly VEC'!E3</f>
        <v>292.89999999999992</v>
      </c>
      <c r="C3" s="8"/>
      <c r="D3" s="8"/>
    </row>
    <row r="4" spans="1:4" x14ac:dyDescent="0.25">
      <c r="A4" s="2">
        <v>1992</v>
      </c>
      <c r="B4" s="6">
        <f>'Yearly VEC'!E4</f>
        <v>334.9</v>
      </c>
      <c r="C4" s="8"/>
      <c r="D4" s="8"/>
    </row>
    <row r="5" spans="1:4" x14ac:dyDescent="0.25">
      <c r="A5" s="2">
        <v>1993</v>
      </c>
      <c r="B5" s="6">
        <f>'Yearly VEC'!E5</f>
        <v>332.2</v>
      </c>
      <c r="C5" s="8"/>
      <c r="D5" s="8"/>
    </row>
    <row r="6" spans="1:4" x14ac:dyDescent="0.25">
      <c r="A6" s="2">
        <v>1994</v>
      </c>
      <c r="B6" s="6">
        <f>'Yearly VEC'!E6</f>
        <v>351.29999999999995</v>
      </c>
      <c r="C6" s="8"/>
      <c r="D6" s="8"/>
    </row>
    <row r="7" spans="1:4" x14ac:dyDescent="0.25">
      <c r="A7" s="2">
        <v>1995</v>
      </c>
      <c r="B7" s="6">
        <f>'Yearly VEC'!E7</f>
        <v>310.79999999999995</v>
      </c>
      <c r="C7" s="8"/>
      <c r="D7" s="8"/>
    </row>
    <row r="8" spans="1:4" x14ac:dyDescent="0.25">
      <c r="A8" s="2">
        <v>1996</v>
      </c>
      <c r="B8" s="6">
        <f>'Yearly VEC'!E8</f>
        <v>321.49999999999989</v>
      </c>
      <c r="C8" s="8"/>
      <c r="D8" s="8"/>
    </row>
    <row r="9" spans="1:4" x14ac:dyDescent="0.25">
      <c r="A9" s="2">
        <v>1997</v>
      </c>
      <c r="B9" s="6">
        <f>'Yearly VEC'!E9</f>
        <v>331.07972000000007</v>
      </c>
      <c r="C9" s="8"/>
      <c r="D9" s="8"/>
    </row>
    <row r="10" spans="1:4" x14ac:dyDescent="0.25">
      <c r="A10" s="2">
        <v>1998</v>
      </c>
      <c r="B10" s="6">
        <f>'Yearly VEC'!E10</f>
        <v>381.4957</v>
      </c>
      <c r="C10" s="8"/>
      <c r="D10" s="8"/>
    </row>
    <row r="11" spans="1:4" x14ac:dyDescent="0.25">
      <c r="A11" s="2">
        <v>1999</v>
      </c>
      <c r="B11" s="6">
        <f>'Yearly VEC'!E11</f>
        <v>477.03990000000016</v>
      </c>
      <c r="C11" s="8"/>
      <c r="D11" s="8"/>
    </row>
    <row r="12" spans="1:4" x14ac:dyDescent="0.25">
      <c r="A12" s="2">
        <v>2000</v>
      </c>
      <c r="B12" s="6">
        <f>'Yearly VEC'!E12</f>
        <v>527.18992000000003</v>
      </c>
      <c r="C12" s="6"/>
      <c r="D12" s="6"/>
    </row>
    <row r="13" spans="1:4" x14ac:dyDescent="0.25">
      <c r="A13" s="2">
        <v>2001</v>
      </c>
      <c r="B13" s="6">
        <f>'Yearly VEC'!E13</f>
        <v>606.10556999999994</v>
      </c>
      <c r="C13" s="6"/>
      <c r="D13" s="6"/>
    </row>
    <row r="14" spans="1:4" x14ac:dyDescent="0.25">
      <c r="A14" s="2">
        <v>2002</v>
      </c>
      <c r="B14" s="6">
        <f>'Yearly VEC'!E14</f>
        <v>588.7636</v>
      </c>
      <c r="C14" s="6"/>
      <c r="D14" s="6"/>
    </row>
    <row r="15" spans="1:4" x14ac:dyDescent="0.25">
      <c r="A15" s="2">
        <v>2003</v>
      </c>
      <c r="B15" s="6">
        <f>'Yearly VEC'!E15</f>
        <v>649.0441800000001</v>
      </c>
      <c r="C15" s="6"/>
      <c r="D15" s="6"/>
    </row>
    <row r="16" spans="1:4" x14ac:dyDescent="0.25">
      <c r="A16" s="2">
        <v>2004</v>
      </c>
      <c r="B16" s="6">
        <f>'Yearly VEC'!E16</f>
        <v>666.66147089999981</v>
      </c>
      <c r="C16" s="6"/>
      <c r="D16" s="6"/>
    </row>
    <row r="17" spans="1:4" x14ac:dyDescent="0.25">
      <c r="A17" s="2">
        <v>2005</v>
      </c>
      <c r="B17" s="6">
        <f>'Yearly VEC'!E17</f>
        <v>640.04791856223903</v>
      </c>
      <c r="C17" s="6"/>
      <c r="D17" s="6"/>
    </row>
    <row r="18" spans="1:4" x14ac:dyDescent="0.25">
      <c r="A18" s="2">
        <v>2006</v>
      </c>
      <c r="B18" s="6">
        <f>'Yearly VEC'!E18</f>
        <v>735.26248878000013</v>
      </c>
      <c r="C18" s="6"/>
      <c r="D18" s="6"/>
    </row>
    <row r="19" spans="1:4" x14ac:dyDescent="0.25">
      <c r="A19" s="2">
        <v>2007</v>
      </c>
      <c r="B19" s="6">
        <f>'Yearly VEC'!E19</f>
        <v>771.69563268000024</v>
      </c>
      <c r="C19" s="6"/>
      <c r="D19" s="6"/>
    </row>
    <row r="20" spans="1:4" x14ac:dyDescent="0.25">
      <c r="A20" s="2">
        <v>2008</v>
      </c>
      <c r="B20" s="6">
        <f>'Yearly VEC'!E20</f>
        <v>767.55685706999975</v>
      </c>
      <c r="C20" s="6"/>
      <c r="D20" s="6"/>
    </row>
    <row r="21" spans="1:4" x14ac:dyDescent="0.25">
      <c r="A21" s="2">
        <v>2009</v>
      </c>
      <c r="B21" s="6">
        <f>'Yearly VEC'!E21</f>
        <v>768.02195973000016</v>
      </c>
      <c r="C21" s="6"/>
      <c r="D21" s="6"/>
    </row>
    <row r="22" spans="1:4" x14ac:dyDescent="0.25">
      <c r="A22" s="2">
        <v>2010</v>
      </c>
      <c r="B22" s="6">
        <f>'Yearly VEC'!E22</f>
        <v>817.09716878499989</v>
      </c>
      <c r="C22" s="6"/>
      <c r="D22" s="6"/>
    </row>
    <row r="23" spans="1:4" x14ac:dyDescent="0.25">
      <c r="A23" s="2">
        <v>2011</v>
      </c>
      <c r="B23" s="6">
        <f>'Yearly VEC'!E23</f>
        <v>889.29559805832469</v>
      </c>
      <c r="C23" s="6"/>
      <c r="D23" s="6"/>
    </row>
    <row r="24" spans="1:4" x14ac:dyDescent="0.25">
      <c r="A24" s="2">
        <v>2012</v>
      </c>
      <c r="B24" s="6">
        <f>'Yearly VEC'!E24</f>
        <v>852.13213559999986</v>
      </c>
      <c r="C24" s="6"/>
      <c r="D24" s="6"/>
    </row>
    <row r="25" spans="1:4" x14ac:dyDescent="0.25">
      <c r="A25" s="2">
        <v>2013</v>
      </c>
      <c r="B25" s="6">
        <f>'Yearly VEC'!E25</f>
        <v>998.19363742999974</v>
      </c>
      <c r="C25" s="6"/>
      <c r="D25" s="6"/>
    </row>
    <row r="26" spans="1:4" x14ac:dyDescent="0.25">
      <c r="A26" s="2">
        <v>2014</v>
      </c>
      <c r="B26" s="6">
        <f>'Yearly VEC'!E26</f>
        <v>1136.3720733600003</v>
      </c>
      <c r="C26" s="6"/>
      <c r="D26" s="6"/>
    </row>
    <row r="27" spans="1:4" x14ac:dyDescent="0.25">
      <c r="A27" s="2">
        <v>2015</v>
      </c>
      <c r="B27" s="6">
        <f>'Yearly VEC'!E27</f>
        <v>1262.6756147000003</v>
      </c>
      <c r="C27" s="6"/>
      <c r="D27" s="6"/>
    </row>
    <row r="28" spans="1:4" x14ac:dyDescent="0.25">
      <c r="A28" s="2">
        <v>2016</v>
      </c>
      <c r="B28" s="6">
        <f>'Yearly VEC'!E28</f>
        <v>1197.7601467500006</v>
      </c>
      <c r="C28" s="6"/>
      <c r="D28" s="6"/>
    </row>
    <row r="29" spans="1:4" x14ac:dyDescent="0.25">
      <c r="A29" s="2">
        <v>2017</v>
      </c>
      <c r="B29" s="6">
        <f>'Yearly VEC'!E29</f>
        <v>1192.7399536099995</v>
      </c>
      <c r="C29" s="6"/>
      <c r="D29" s="6"/>
    </row>
    <row r="30" spans="1:4" x14ac:dyDescent="0.25">
      <c r="A30" s="2">
        <v>2018</v>
      </c>
      <c r="B30" s="6">
        <f>'Yearly VEC'!E30</f>
        <v>1226.634724888967</v>
      </c>
      <c r="C30" s="6"/>
      <c r="D30" s="6"/>
    </row>
    <row r="31" spans="1:4" x14ac:dyDescent="0.25">
      <c r="A31" s="2">
        <v>2019</v>
      </c>
      <c r="B31" s="6">
        <f>'Yearly VEC'!E31</f>
        <v>1346.7050314299995</v>
      </c>
      <c r="C31" s="6"/>
      <c r="D31" s="6"/>
    </row>
    <row r="32" spans="1:4" x14ac:dyDescent="0.25">
      <c r="A32" s="2">
        <v>2020</v>
      </c>
      <c r="B32" s="6">
        <f>'Yearly VEC'!E32</f>
        <v>1280.0619914200004</v>
      </c>
      <c r="C32" s="6"/>
      <c r="D32" s="6"/>
    </row>
    <row r="33" spans="1:4" x14ac:dyDescent="0.25">
      <c r="A33" s="2">
        <v>2021</v>
      </c>
      <c r="B33" s="6">
        <f>'Yearly VEC'!E33</f>
        <v>1198.3838383400002</v>
      </c>
      <c r="C33" s="6"/>
      <c r="D33" s="6"/>
    </row>
    <row r="34" spans="1:4" x14ac:dyDescent="0.25">
      <c r="A34" s="5">
        <v>2022</v>
      </c>
      <c r="B34" s="7">
        <f>'Yearly VEC'!E34</f>
        <v>1375.457196730536</v>
      </c>
      <c r="C34" s="7">
        <v>1375.457196730536</v>
      </c>
      <c r="D34" s="7">
        <v>1375.457196730536</v>
      </c>
    </row>
    <row r="35" spans="1:4" x14ac:dyDescent="0.25">
      <c r="A35" s="3">
        <v>2023</v>
      </c>
      <c r="B35" s="9">
        <f>'Yearly VEC'!E35</f>
        <v>1446.5436789886278</v>
      </c>
      <c r="C35" s="9">
        <v>1246.7856817197007</v>
      </c>
      <c r="D35" s="9">
        <v>1678.3065813971884</v>
      </c>
    </row>
    <row r="36" spans="1:4" x14ac:dyDescent="0.25">
      <c r="A36" s="3">
        <v>2024</v>
      </c>
      <c r="B36" s="9">
        <f>'Yearly VEC'!E36</f>
        <v>1460.4444804461029</v>
      </c>
      <c r="C36" s="9">
        <v>1121.0867223647688</v>
      </c>
      <c r="D36" s="9">
        <v>1902.5272870652243</v>
      </c>
    </row>
    <row r="37" spans="1:4" x14ac:dyDescent="0.25">
      <c r="A37" s="3">
        <v>2025</v>
      </c>
      <c r="B37" s="9">
        <f>'Yearly VEC'!E37</f>
        <v>1454.6243899298736</v>
      </c>
      <c r="C37" s="9">
        <v>1022.1380151486803</v>
      </c>
      <c r="D37" s="9">
        <v>2070.1041194237091</v>
      </c>
    </row>
    <row r="38" spans="1:4" x14ac:dyDescent="0.25">
      <c r="A38" s="3">
        <v>2026</v>
      </c>
      <c r="B38" s="9">
        <f>'Yearly VEC'!E38</f>
        <v>1471.9442406313792</v>
      </c>
      <c r="C38" s="9">
        <v>962.28485559006742</v>
      </c>
      <c r="D38" s="9">
        <v>2251.5368863405097</v>
      </c>
    </row>
    <row r="39" spans="1:4" x14ac:dyDescent="0.25">
      <c r="A39" s="3">
        <v>2027</v>
      </c>
      <c r="B39" s="9">
        <f>'Yearly VEC'!E39</f>
        <v>1484.0680690189927</v>
      </c>
      <c r="C39" s="9">
        <v>904.67678101016304</v>
      </c>
      <c r="D39" s="9">
        <v>2434.524771402329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1F4A-7E56-48B8-A4D3-59FD4DAFC926}">
  <sheetPr>
    <tabColor theme="4" tint="-0.249977111117893"/>
  </sheetPr>
  <dimension ref="A1:M39"/>
  <sheetViews>
    <sheetView workbookViewId="0">
      <selection activeCell="E35" sqref="E35:E39"/>
    </sheetView>
  </sheetViews>
  <sheetFormatPr defaultRowHeight="14.3" x14ac:dyDescent="0.25"/>
  <cols>
    <col min="1" max="1" width="9" style="19"/>
    <col min="2" max="3" width="17.375" style="19" customWidth="1"/>
    <col min="4" max="5" width="14.375" style="19" customWidth="1"/>
    <col min="6" max="6" width="9" style="18"/>
    <col min="7" max="7" width="9.75" style="18" customWidth="1"/>
    <col min="8" max="16384" width="9" style="18"/>
  </cols>
  <sheetData>
    <row r="1" spans="1:13" x14ac:dyDescent="0.25">
      <c r="A1" s="28" t="s">
        <v>4</v>
      </c>
      <c r="B1" s="27" t="s">
        <v>16</v>
      </c>
      <c r="C1" s="27" t="s">
        <v>14</v>
      </c>
      <c r="D1" s="27" t="s">
        <v>6</v>
      </c>
      <c r="E1" s="27" t="s">
        <v>7</v>
      </c>
      <c r="F1" s="27" t="s">
        <v>13</v>
      </c>
      <c r="G1" s="26" t="s">
        <v>12</v>
      </c>
      <c r="L1" s="18" t="s">
        <v>11</v>
      </c>
      <c r="M1" s="18">
        <v>9</v>
      </c>
    </row>
    <row r="2" spans="1:13" x14ac:dyDescent="0.25">
      <c r="A2" s="25">
        <v>1990</v>
      </c>
      <c r="B2" s="21">
        <f>' Total Expenditure VEC'!B2</f>
        <v>223.6</v>
      </c>
      <c r="C2" s="21"/>
      <c r="D2" s="21">
        <v>0</v>
      </c>
      <c r="E2" s="21">
        <v>0</v>
      </c>
      <c r="F2" s="21">
        <f>Table243[[#This Row],[Total Expenditures]]+Table243[[#This Row],[Lower Bound]]</f>
        <v>223.6</v>
      </c>
      <c r="G2" s="20">
        <f>(Table243[[#This Row],[Upper Bound]]-Table243[[#This Row],[Lower Bound]])/$M$1</f>
        <v>0</v>
      </c>
    </row>
    <row r="3" spans="1:13" x14ac:dyDescent="0.25">
      <c r="A3" s="25">
        <v>1991</v>
      </c>
      <c r="B3" s="21">
        <f>' Total Expenditure VEC'!B3</f>
        <v>292.89999999999992</v>
      </c>
      <c r="C3" s="21"/>
      <c r="D3" s="21">
        <v>0</v>
      </c>
      <c r="E3" s="21">
        <v>0</v>
      </c>
      <c r="F3" s="21">
        <f>Table243[[#This Row],[Total Expenditures]]+Table243[[#This Row],[Lower Bound]]</f>
        <v>292.89999999999992</v>
      </c>
      <c r="G3" s="20">
        <f>(Table243[[#This Row],[Upper Bound]]-Table243[[#This Row],[Lower Bound]])/$M$1</f>
        <v>0</v>
      </c>
    </row>
    <row r="4" spans="1:13" x14ac:dyDescent="0.25">
      <c r="A4" s="25">
        <v>1992</v>
      </c>
      <c r="B4" s="21">
        <f>' Total Expenditure VEC'!B4</f>
        <v>334.9</v>
      </c>
      <c r="C4" s="21"/>
      <c r="D4" s="21">
        <v>0</v>
      </c>
      <c r="E4" s="21">
        <v>0</v>
      </c>
      <c r="F4" s="21">
        <f>Table243[[#This Row],[Total Expenditures]]+Table243[[#This Row],[Lower Bound]]</f>
        <v>334.9</v>
      </c>
      <c r="G4" s="20">
        <f>(Table243[[#This Row],[Upper Bound]]-Table243[[#This Row],[Lower Bound]])/$M$1</f>
        <v>0</v>
      </c>
    </row>
    <row r="5" spans="1:13" x14ac:dyDescent="0.25">
      <c r="A5" s="25">
        <v>1993</v>
      </c>
      <c r="B5" s="21">
        <f>' Total Expenditure VEC'!B5</f>
        <v>332.2</v>
      </c>
      <c r="C5" s="21"/>
      <c r="D5" s="21">
        <v>0</v>
      </c>
      <c r="E5" s="21">
        <v>0</v>
      </c>
      <c r="F5" s="21">
        <f>Table243[[#This Row],[Total Expenditures]]+Table243[[#This Row],[Lower Bound]]</f>
        <v>332.2</v>
      </c>
      <c r="G5" s="20">
        <f>(Table243[[#This Row],[Upper Bound]]-Table243[[#This Row],[Lower Bound]])/$M$1</f>
        <v>0</v>
      </c>
    </row>
    <row r="6" spans="1:13" x14ac:dyDescent="0.25">
      <c r="A6" s="25">
        <v>1994</v>
      </c>
      <c r="B6" s="21">
        <f>' Total Expenditure VEC'!B6</f>
        <v>351.29999999999995</v>
      </c>
      <c r="C6" s="21"/>
      <c r="D6" s="21">
        <v>0</v>
      </c>
      <c r="E6" s="21">
        <v>0</v>
      </c>
      <c r="F6" s="21">
        <f>Table243[[#This Row],[Total Expenditures]]+Table243[[#This Row],[Lower Bound]]</f>
        <v>351.29999999999995</v>
      </c>
      <c r="G6" s="20">
        <f>(Table243[[#This Row],[Upper Bound]]-Table243[[#This Row],[Lower Bound]])/$M$1</f>
        <v>0</v>
      </c>
    </row>
    <row r="7" spans="1:13" x14ac:dyDescent="0.25">
      <c r="A7" s="25">
        <v>1995</v>
      </c>
      <c r="B7" s="21">
        <f>' Total Expenditure VEC'!B7</f>
        <v>310.79999999999995</v>
      </c>
      <c r="C7" s="21"/>
      <c r="D7" s="21">
        <v>0</v>
      </c>
      <c r="E7" s="21">
        <v>0</v>
      </c>
      <c r="F7" s="21">
        <f>Table243[[#This Row],[Total Expenditures]]+Table243[[#This Row],[Lower Bound]]</f>
        <v>310.79999999999995</v>
      </c>
      <c r="G7" s="20">
        <f>(Table243[[#This Row],[Upper Bound]]-Table243[[#This Row],[Lower Bound]])/$M$1</f>
        <v>0</v>
      </c>
    </row>
    <row r="8" spans="1:13" x14ac:dyDescent="0.25">
      <c r="A8" s="25">
        <v>1996</v>
      </c>
      <c r="B8" s="21">
        <f>' Total Expenditure VEC'!B8</f>
        <v>321.49999999999989</v>
      </c>
      <c r="C8" s="21"/>
      <c r="D8" s="21">
        <v>0</v>
      </c>
      <c r="E8" s="21">
        <v>0</v>
      </c>
      <c r="F8" s="21">
        <f>Table243[[#This Row],[Total Expenditures]]+Table243[[#This Row],[Lower Bound]]</f>
        <v>321.49999999999989</v>
      </c>
      <c r="G8" s="20">
        <f>(Table243[[#This Row],[Upper Bound]]-Table243[[#This Row],[Lower Bound]])/$M$1</f>
        <v>0</v>
      </c>
    </row>
    <row r="9" spans="1:13" x14ac:dyDescent="0.25">
      <c r="A9" s="25">
        <v>1997</v>
      </c>
      <c r="B9" s="21">
        <f>' Total Expenditure VEC'!B9</f>
        <v>331.07972000000007</v>
      </c>
      <c r="C9" s="21"/>
      <c r="D9" s="21">
        <v>0</v>
      </c>
      <c r="E9" s="21">
        <v>0</v>
      </c>
      <c r="F9" s="21">
        <f>Table243[[#This Row],[Total Expenditures]]+Table243[[#This Row],[Lower Bound]]</f>
        <v>331.07972000000007</v>
      </c>
      <c r="G9" s="20">
        <f>(Table243[[#This Row],[Upper Bound]]-Table243[[#This Row],[Lower Bound]])/$M$1</f>
        <v>0</v>
      </c>
    </row>
    <row r="10" spans="1:13" x14ac:dyDescent="0.25">
      <c r="A10" s="25">
        <v>1998</v>
      </c>
      <c r="B10" s="21">
        <f>' Total Expenditure VEC'!B10</f>
        <v>381.4957</v>
      </c>
      <c r="C10" s="21"/>
      <c r="D10" s="21">
        <v>0</v>
      </c>
      <c r="E10" s="21">
        <v>0</v>
      </c>
      <c r="F10" s="21">
        <f>Table243[[#This Row],[Total Expenditures]]+Table243[[#This Row],[Lower Bound]]</f>
        <v>381.4957</v>
      </c>
      <c r="G10" s="20">
        <f>(Table243[[#This Row],[Upper Bound]]-Table243[[#This Row],[Lower Bound]])/$M$1</f>
        <v>0</v>
      </c>
    </row>
    <row r="11" spans="1:13" x14ac:dyDescent="0.25">
      <c r="A11" s="25">
        <v>1999</v>
      </c>
      <c r="B11" s="21">
        <f>' Total Expenditure VEC'!B11</f>
        <v>477.03990000000016</v>
      </c>
      <c r="C11" s="21"/>
      <c r="D11" s="21">
        <v>0</v>
      </c>
      <c r="E11" s="21">
        <v>0</v>
      </c>
      <c r="F11" s="21">
        <f>Table243[[#This Row],[Total Expenditures]]+Table243[[#This Row],[Lower Bound]]</f>
        <v>477.03990000000016</v>
      </c>
      <c r="G11" s="20">
        <f>(Table243[[#This Row],[Upper Bound]]-Table243[[#This Row],[Lower Bound]])/$M$1</f>
        <v>0</v>
      </c>
    </row>
    <row r="12" spans="1:13" x14ac:dyDescent="0.25">
      <c r="A12" s="25">
        <v>2000</v>
      </c>
      <c r="B12" s="21">
        <f>' Total Expenditure VEC'!B12</f>
        <v>527.18992000000003</v>
      </c>
      <c r="C12" s="21"/>
      <c r="D12" s="21">
        <v>0</v>
      </c>
      <c r="E12" s="21">
        <v>0</v>
      </c>
      <c r="F12" s="21">
        <f>Table243[[#This Row],[Total Expenditures]]+Table243[[#This Row],[Lower Bound]]</f>
        <v>527.18992000000003</v>
      </c>
      <c r="G12" s="20">
        <f>(Table243[[#This Row],[Upper Bound]]-Table243[[#This Row],[Lower Bound]])/$M$1</f>
        <v>0</v>
      </c>
    </row>
    <row r="13" spans="1:13" x14ac:dyDescent="0.25">
      <c r="A13" s="25">
        <v>2001</v>
      </c>
      <c r="B13" s="21">
        <f>' Total Expenditure VEC'!B13</f>
        <v>606.10556999999994</v>
      </c>
      <c r="C13" s="21"/>
      <c r="D13" s="21">
        <v>0</v>
      </c>
      <c r="E13" s="21">
        <v>0</v>
      </c>
      <c r="F13" s="21">
        <f>Table243[[#This Row],[Total Expenditures]]+Table243[[#This Row],[Lower Bound]]</f>
        <v>606.10556999999994</v>
      </c>
      <c r="G13" s="20">
        <f>(Table243[[#This Row],[Upper Bound]]-Table243[[#This Row],[Lower Bound]])/$M$1</f>
        <v>0</v>
      </c>
    </row>
    <row r="14" spans="1:13" x14ac:dyDescent="0.25">
      <c r="A14" s="25">
        <v>2002</v>
      </c>
      <c r="B14" s="21">
        <f>' Total Expenditure VEC'!B14</f>
        <v>588.7636</v>
      </c>
      <c r="C14" s="21"/>
      <c r="D14" s="21">
        <v>0</v>
      </c>
      <c r="E14" s="21">
        <v>0</v>
      </c>
      <c r="F14" s="21">
        <f>Table243[[#This Row],[Total Expenditures]]+Table243[[#This Row],[Lower Bound]]</f>
        <v>588.7636</v>
      </c>
      <c r="G14" s="20">
        <f>(Table243[[#This Row],[Upper Bound]]-Table243[[#This Row],[Lower Bound]])/$M$1</f>
        <v>0</v>
      </c>
    </row>
    <row r="15" spans="1:13" x14ac:dyDescent="0.25">
      <c r="A15" s="25">
        <v>2003</v>
      </c>
      <c r="B15" s="21">
        <f>' Total Expenditure VEC'!B15</f>
        <v>649.0441800000001</v>
      </c>
      <c r="C15" s="21"/>
      <c r="D15" s="21">
        <v>0</v>
      </c>
      <c r="E15" s="21">
        <v>0</v>
      </c>
      <c r="F15" s="21">
        <f>Table243[[#This Row],[Total Expenditures]]+Table243[[#This Row],[Lower Bound]]</f>
        <v>649.0441800000001</v>
      </c>
      <c r="G15" s="20">
        <f>(Table243[[#This Row],[Upper Bound]]-Table243[[#This Row],[Lower Bound]])/$M$1</f>
        <v>0</v>
      </c>
    </row>
    <row r="16" spans="1:13" x14ac:dyDescent="0.25">
      <c r="A16" s="25">
        <v>2004</v>
      </c>
      <c r="B16" s="21">
        <f>' Total Expenditure VEC'!B16</f>
        <v>666.66147089999981</v>
      </c>
      <c r="C16" s="21"/>
      <c r="D16" s="21">
        <v>0</v>
      </c>
      <c r="E16" s="21">
        <v>0</v>
      </c>
      <c r="F16" s="21">
        <f>Table243[[#This Row],[Total Expenditures]]+Table243[[#This Row],[Lower Bound]]</f>
        <v>666.66147089999981</v>
      </c>
      <c r="G16" s="20">
        <f>(Table243[[#This Row],[Upper Bound]]-Table243[[#This Row],[Lower Bound]])/$M$1</f>
        <v>0</v>
      </c>
    </row>
    <row r="17" spans="1:7" x14ac:dyDescent="0.25">
      <c r="A17" s="25">
        <v>2005</v>
      </c>
      <c r="B17" s="21">
        <f>' Total Expenditure VEC'!B17</f>
        <v>640.04791856223903</v>
      </c>
      <c r="C17" s="21"/>
      <c r="D17" s="21">
        <v>0</v>
      </c>
      <c r="E17" s="21">
        <v>0</v>
      </c>
      <c r="F17" s="21">
        <f>Table243[[#This Row],[Total Expenditures]]+Table243[[#This Row],[Lower Bound]]</f>
        <v>640.04791856223903</v>
      </c>
      <c r="G17" s="20">
        <f>(Table243[[#This Row],[Upper Bound]]-Table243[[#This Row],[Lower Bound]])/$M$1</f>
        <v>0</v>
      </c>
    </row>
    <row r="18" spans="1:7" x14ac:dyDescent="0.25">
      <c r="A18" s="25">
        <v>2006</v>
      </c>
      <c r="B18" s="21">
        <f>' Total Expenditure VEC'!B18</f>
        <v>735.26248878000013</v>
      </c>
      <c r="C18" s="21"/>
      <c r="D18" s="21">
        <v>0</v>
      </c>
      <c r="E18" s="21">
        <v>0</v>
      </c>
      <c r="F18" s="21">
        <f>Table243[[#This Row],[Total Expenditures]]+Table243[[#This Row],[Lower Bound]]</f>
        <v>735.26248878000013</v>
      </c>
      <c r="G18" s="20">
        <f>(Table243[[#This Row],[Upper Bound]]-Table243[[#This Row],[Lower Bound]])/$M$1</f>
        <v>0</v>
      </c>
    </row>
    <row r="19" spans="1:7" x14ac:dyDescent="0.25">
      <c r="A19" s="25">
        <v>2007</v>
      </c>
      <c r="B19" s="21">
        <f>' Total Expenditure VEC'!B19</f>
        <v>771.69563268000024</v>
      </c>
      <c r="C19" s="21"/>
      <c r="D19" s="21">
        <v>0</v>
      </c>
      <c r="E19" s="21">
        <v>0</v>
      </c>
      <c r="F19" s="21">
        <f>Table243[[#This Row],[Total Expenditures]]+Table243[[#This Row],[Lower Bound]]</f>
        <v>771.69563268000024</v>
      </c>
      <c r="G19" s="20">
        <f>(Table243[[#This Row],[Upper Bound]]-Table243[[#This Row],[Lower Bound]])/$M$1</f>
        <v>0</v>
      </c>
    </row>
    <row r="20" spans="1:7" x14ac:dyDescent="0.25">
      <c r="A20" s="25">
        <v>2008</v>
      </c>
      <c r="B20" s="21">
        <f>' Total Expenditure VEC'!B20</f>
        <v>767.55685706999975</v>
      </c>
      <c r="C20" s="21"/>
      <c r="D20" s="21">
        <v>0</v>
      </c>
      <c r="E20" s="21">
        <v>0</v>
      </c>
      <c r="F20" s="21">
        <f>Table243[[#This Row],[Total Expenditures]]+Table243[[#This Row],[Lower Bound]]</f>
        <v>767.55685706999975</v>
      </c>
      <c r="G20" s="20">
        <f>(Table243[[#This Row],[Upper Bound]]-Table243[[#This Row],[Lower Bound]])/$M$1</f>
        <v>0</v>
      </c>
    </row>
    <row r="21" spans="1:7" x14ac:dyDescent="0.25">
      <c r="A21" s="25">
        <v>2009</v>
      </c>
      <c r="B21" s="21">
        <f>' Total Expenditure VEC'!B21</f>
        <v>768.02195973000016</v>
      </c>
      <c r="C21" s="21"/>
      <c r="D21" s="21">
        <v>0</v>
      </c>
      <c r="E21" s="21">
        <v>0</v>
      </c>
      <c r="F21" s="21">
        <f>Table243[[#This Row],[Total Expenditures]]+Table243[[#This Row],[Lower Bound]]</f>
        <v>768.02195973000016</v>
      </c>
      <c r="G21" s="20">
        <f>(Table243[[#This Row],[Upper Bound]]-Table243[[#This Row],[Lower Bound]])/$M$1</f>
        <v>0</v>
      </c>
    </row>
    <row r="22" spans="1:7" x14ac:dyDescent="0.25">
      <c r="A22" s="25">
        <v>2010</v>
      </c>
      <c r="B22" s="21">
        <f>' Total Expenditure VEC'!B22</f>
        <v>817.09716878499989</v>
      </c>
      <c r="C22" s="21"/>
      <c r="D22" s="21">
        <v>0</v>
      </c>
      <c r="E22" s="21">
        <v>0</v>
      </c>
      <c r="F22" s="21">
        <f>Table243[[#This Row],[Total Expenditures]]+Table243[[#This Row],[Lower Bound]]</f>
        <v>817.09716878499989</v>
      </c>
      <c r="G22" s="20">
        <f>(Table243[[#This Row],[Upper Bound]]-Table243[[#This Row],[Lower Bound]])/$M$1</f>
        <v>0</v>
      </c>
    </row>
    <row r="23" spans="1:7" x14ac:dyDescent="0.25">
      <c r="A23" s="25">
        <v>2011</v>
      </c>
      <c r="B23" s="21">
        <f>' Total Expenditure VEC'!B23</f>
        <v>889.29559805832469</v>
      </c>
      <c r="C23" s="21"/>
      <c r="D23" s="21">
        <v>0</v>
      </c>
      <c r="E23" s="21">
        <v>0</v>
      </c>
      <c r="F23" s="21">
        <f>Table243[[#This Row],[Total Expenditures]]+Table243[[#This Row],[Lower Bound]]</f>
        <v>889.29559805832469</v>
      </c>
      <c r="G23" s="20">
        <f>(Table243[[#This Row],[Upper Bound]]-Table243[[#This Row],[Lower Bound]])/$M$1</f>
        <v>0</v>
      </c>
    </row>
    <row r="24" spans="1:7" x14ac:dyDescent="0.25">
      <c r="A24" s="25">
        <v>2012</v>
      </c>
      <c r="B24" s="21">
        <f>' Total Expenditure VEC'!B24</f>
        <v>852.13213559999986</v>
      </c>
      <c r="C24" s="21"/>
      <c r="D24" s="21">
        <v>0</v>
      </c>
      <c r="E24" s="21">
        <v>0</v>
      </c>
      <c r="F24" s="21">
        <f>Table243[[#This Row],[Total Expenditures]]+Table243[[#This Row],[Lower Bound]]</f>
        <v>852.13213559999986</v>
      </c>
      <c r="G24" s="20">
        <f>(Table243[[#This Row],[Upper Bound]]-Table243[[#This Row],[Lower Bound]])/$M$1</f>
        <v>0</v>
      </c>
    </row>
    <row r="25" spans="1:7" x14ac:dyDescent="0.25">
      <c r="A25" s="25">
        <v>2013</v>
      </c>
      <c r="B25" s="21">
        <f>' Total Expenditure VEC'!B25</f>
        <v>998.19363742999974</v>
      </c>
      <c r="C25" s="21"/>
      <c r="D25" s="21">
        <v>0</v>
      </c>
      <c r="E25" s="21">
        <v>0</v>
      </c>
      <c r="F25" s="21">
        <f>Table243[[#This Row],[Total Expenditures]]+Table243[[#This Row],[Lower Bound]]</f>
        <v>998.19363742999974</v>
      </c>
      <c r="G25" s="20">
        <f>(Table243[[#This Row],[Upper Bound]]-Table243[[#This Row],[Lower Bound]])/$M$1</f>
        <v>0</v>
      </c>
    </row>
    <row r="26" spans="1:7" x14ac:dyDescent="0.25">
      <c r="A26" s="25">
        <v>2014</v>
      </c>
      <c r="B26" s="21">
        <f>' Total Expenditure VEC'!B26</f>
        <v>1136.3720733600003</v>
      </c>
      <c r="C26" s="21"/>
      <c r="D26" s="21">
        <v>0</v>
      </c>
      <c r="E26" s="21">
        <v>0</v>
      </c>
      <c r="F26" s="21">
        <f>Table243[[#This Row],[Total Expenditures]]+Table243[[#This Row],[Lower Bound]]</f>
        <v>1136.3720733600003</v>
      </c>
      <c r="G26" s="20">
        <f>(Table243[[#This Row],[Upper Bound]]-Table243[[#This Row],[Lower Bound]])/$M$1</f>
        <v>0</v>
      </c>
    </row>
    <row r="27" spans="1:7" x14ac:dyDescent="0.25">
      <c r="A27" s="25">
        <v>2015</v>
      </c>
      <c r="B27" s="21">
        <f>' Total Expenditure VEC'!B27</f>
        <v>1262.6756147000003</v>
      </c>
      <c r="C27" s="21"/>
      <c r="D27" s="21">
        <v>0</v>
      </c>
      <c r="E27" s="21">
        <v>0</v>
      </c>
      <c r="F27" s="21">
        <f>Table243[[#This Row],[Total Expenditures]]+Table243[[#This Row],[Lower Bound]]</f>
        <v>1262.6756147000003</v>
      </c>
      <c r="G27" s="20">
        <f>(Table243[[#This Row],[Upper Bound]]-Table243[[#This Row],[Lower Bound]])/$M$1</f>
        <v>0</v>
      </c>
    </row>
    <row r="28" spans="1:7" x14ac:dyDescent="0.25">
      <c r="A28" s="25">
        <v>2016</v>
      </c>
      <c r="B28" s="21">
        <f>' Total Expenditure VEC'!B28</f>
        <v>1197.7601467500006</v>
      </c>
      <c r="C28" s="21"/>
      <c r="D28" s="21">
        <v>0</v>
      </c>
      <c r="E28" s="21">
        <v>0</v>
      </c>
      <c r="F28" s="21">
        <f>Table243[[#This Row],[Total Expenditures]]+Table243[[#This Row],[Lower Bound]]</f>
        <v>1197.7601467500006</v>
      </c>
      <c r="G28" s="20">
        <f>(Table243[[#This Row],[Upper Bound]]-Table243[[#This Row],[Lower Bound]])/$M$1</f>
        <v>0</v>
      </c>
    </row>
    <row r="29" spans="1:7" x14ac:dyDescent="0.25">
      <c r="A29" s="25">
        <v>2017</v>
      </c>
      <c r="B29" s="21">
        <f>' Total Expenditure VEC'!B29</f>
        <v>1192.7399536099995</v>
      </c>
      <c r="C29" s="21"/>
      <c r="D29" s="21">
        <v>0</v>
      </c>
      <c r="E29" s="21">
        <v>0</v>
      </c>
      <c r="F29" s="21">
        <f>Table243[[#This Row],[Total Expenditures]]+Table243[[#This Row],[Lower Bound]]</f>
        <v>1192.7399536099995</v>
      </c>
      <c r="G29" s="20">
        <f>(Table243[[#This Row],[Upper Bound]]-Table243[[#This Row],[Lower Bound]])/$M$1</f>
        <v>0</v>
      </c>
    </row>
    <row r="30" spans="1:7" x14ac:dyDescent="0.25">
      <c r="A30" s="25">
        <v>2018</v>
      </c>
      <c r="B30" s="21">
        <f>' Total Expenditure VEC'!B30</f>
        <v>1226.634724888967</v>
      </c>
      <c r="C30" s="21"/>
      <c r="D30" s="21">
        <v>0</v>
      </c>
      <c r="E30" s="21">
        <v>0</v>
      </c>
      <c r="F30" s="21">
        <f>Table243[[#This Row],[Total Expenditures]]+Table243[[#This Row],[Lower Bound]]</f>
        <v>1226.634724888967</v>
      </c>
      <c r="G30" s="20">
        <f>(Table243[[#This Row],[Upper Bound]]-Table243[[#This Row],[Lower Bound]])/$M$1</f>
        <v>0</v>
      </c>
    </row>
    <row r="31" spans="1:7" x14ac:dyDescent="0.25">
      <c r="A31" s="25">
        <v>2019</v>
      </c>
      <c r="B31" s="21">
        <f>' Total Expenditure VEC'!B31</f>
        <v>1346.7050314299995</v>
      </c>
      <c r="C31" s="21"/>
      <c r="D31" s="21">
        <v>0</v>
      </c>
      <c r="E31" s="21">
        <v>0</v>
      </c>
      <c r="F31" s="21">
        <f>Table243[[#This Row],[Total Expenditures]]+Table243[[#This Row],[Lower Bound]]</f>
        <v>1346.7050314299995</v>
      </c>
      <c r="G31" s="20">
        <f>(Table243[[#This Row],[Upper Bound]]-Table243[[#This Row],[Lower Bound]])/$M$1</f>
        <v>0</v>
      </c>
    </row>
    <row r="32" spans="1:7" x14ac:dyDescent="0.25">
      <c r="A32" s="25">
        <v>2020</v>
      </c>
      <c r="B32" s="21">
        <f>' Total Expenditure VEC'!B32</f>
        <v>1280.0619914200004</v>
      </c>
      <c r="C32" s="21"/>
      <c r="D32" s="21">
        <v>0</v>
      </c>
      <c r="E32" s="21">
        <v>0</v>
      </c>
      <c r="F32" s="21">
        <f>Table243[[#This Row],[Total Expenditures]]+Table243[[#This Row],[Lower Bound]]</f>
        <v>1280.0619914200004</v>
      </c>
      <c r="G32" s="20">
        <f>(Table243[[#This Row],[Upper Bound]]-Table243[[#This Row],[Lower Bound]])/$M$1</f>
        <v>0</v>
      </c>
    </row>
    <row r="33" spans="1:9" x14ac:dyDescent="0.25">
      <c r="A33" s="25">
        <v>2021</v>
      </c>
      <c r="B33" s="21">
        <f>' Total Expenditure VEC'!B33</f>
        <v>1198.3838383400002</v>
      </c>
      <c r="C33" s="21"/>
      <c r="D33" s="21">
        <v>0</v>
      </c>
      <c r="E33" s="21">
        <v>0</v>
      </c>
      <c r="F33" s="21">
        <f>Table243[[#This Row],[Total Expenditures]]+Table243[[#This Row],[Lower Bound]]</f>
        <v>1198.3838383400002</v>
      </c>
      <c r="G33" s="20">
        <f>(Table243[[#This Row],[Upper Bound]]-Table243[[#This Row],[Lower Bound]])/$M$1</f>
        <v>0</v>
      </c>
    </row>
    <row r="34" spans="1:9" x14ac:dyDescent="0.25">
      <c r="A34" s="25">
        <v>2022</v>
      </c>
      <c r="B34" s="21">
        <f>' Total Expenditure VEC'!B34</f>
        <v>1375.457196730536</v>
      </c>
      <c r="C34" s="21"/>
      <c r="D34" s="21">
        <v>0</v>
      </c>
      <c r="E34" s="21">
        <v>0</v>
      </c>
      <c r="F34" s="21">
        <f>Table243[[#This Row],[Total Expenditures]]+Table243[[#This Row],[Lower Bound]]</f>
        <v>1375.457196730536</v>
      </c>
      <c r="G34" s="20">
        <f>(Table243[[#This Row],[Upper Bound]]-Table243[[#This Row],[Lower Bound]])/$M$1</f>
        <v>0</v>
      </c>
      <c r="I34" s="24"/>
    </row>
    <row r="35" spans="1:9" x14ac:dyDescent="0.25">
      <c r="A35" s="23">
        <v>2023</v>
      </c>
      <c r="B35" s="22"/>
      <c r="C35" s="22">
        <f>' Total Expenditure VEC'!B35</f>
        <v>1446.5436789886278</v>
      </c>
      <c r="D35" s="22">
        <f>' Total Expenditure VEC'!C35</f>
        <v>1246.7856817197007</v>
      </c>
      <c r="E35" s="22">
        <f>' Total Expenditure VEC'!D35</f>
        <v>1678.3065813971884</v>
      </c>
      <c r="F35" s="21">
        <f>Table243[[#This Row],[Total Expenditures]]+Table243[[#This Row],[Lower Bound]]</f>
        <v>1246.7856817197007</v>
      </c>
      <c r="G35" s="20">
        <f>(Table243[[#This Row],[Upper Bound]]-Table243[[#This Row],[Lower Bound]])/$M$1</f>
        <v>47.946766630831966</v>
      </c>
      <c r="I35" s="24"/>
    </row>
    <row r="36" spans="1:9" x14ac:dyDescent="0.25">
      <c r="A36" s="23">
        <v>2024</v>
      </c>
      <c r="B36" s="22"/>
      <c r="C36" s="22">
        <f>' Total Expenditure VEC'!B36</f>
        <v>1460.4444804461029</v>
      </c>
      <c r="D36" s="22">
        <f>' Total Expenditure VEC'!C36</f>
        <v>1121.0867223647688</v>
      </c>
      <c r="E36" s="22">
        <f>' Total Expenditure VEC'!D36</f>
        <v>1902.5272870652243</v>
      </c>
      <c r="F36" s="21">
        <f>Table243[[#This Row],[Total Expenditures]]+Table243[[#This Row],[Lower Bound]]</f>
        <v>1121.0867223647688</v>
      </c>
      <c r="G36" s="20">
        <f>(Table243[[#This Row],[Upper Bound]]-Table243[[#This Row],[Lower Bound]])/$M$1</f>
        <v>86.826729411161722</v>
      </c>
      <c r="I36" s="24"/>
    </row>
    <row r="37" spans="1:9" x14ac:dyDescent="0.25">
      <c r="A37" s="23">
        <v>2025</v>
      </c>
      <c r="B37" s="22"/>
      <c r="C37" s="22">
        <f>' Total Expenditure VEC'!B37</f>
        <v>1454.6243899298736</v>
      </c>
      <c r="D37" s="22">
        <f>' Total Expenditure VEC'!C37</f>
        <v>1022.1380151486803</v>
      </c>
      <c r="E37" s="22">
        <f>' Total Expenditure VEC'!D37</f>
        <v>2070.1041194237091</v>
      </c>
      <c r="F37" s="21">
        <f>Table243[[#This Row],[Total Expenditures]]+Table243[[#This Row],[Lower Bound]]</f>
        <v>1022.1380151486803</v>
      </c>
      <c r="G37" s="20">
        <f>(Table243[[#This Row],[Upper Bound]]-Table243[[#This Row],[Lower Bound]])/$M$1</f>
        <v>116.44067825278097</v>
      </c>
      <c r="I37" s="24"/>
    </row>
    <row r="38" spans="1:9" x14ac:dyDescent="0.25">
      <c r="A38" s="23">
        <v>2026</v>
      </c>
      <c r="B38" s="22"/>
      <c r="C38" s="22">
        <f>' Total Expenditure VEC'!B38</f>
        <v>1471.9442406313792</v>
      </c>
      <c r="D38" s="22">
        <f>' Total Expenditure VEC'!C38</f>
        <v>962.28485559006742</v>
      </c>
      <c r="E38" s="22">
        <f>' Total Expenditure VEC'!D38</f>
        <v>2251.5368863405097</v>
      </c>
      <c r="F38" s="21">
        <f>Table243[[#This Row],[Total Expenditures]]+Table243[[#This Row],[Lower Bound]]</f>
        <v>962.28485559006742</v>
      </c>
      <c r="G38" s="20">
        <f>(Table243[[#This Row],[Upper Bound]]-Table243[[#This Row],[Lower Bound]])/$M$1</f>
        <v>143.25022563893805</v>
      </c>
      <c r="I38" s="24"/>
    </row>
    <row r="39" spans="1:9" x14ac:dyDescent="0.25">
      <c r="A39" s="23">
        <v>2027</v>
      </c>
      <c r="B39" s="22"/>
      <c r="C39" s="22">
        <f>' Total Expenditure VEC'!B39</f>
        <v>1484.0680690189927</v>
      </c>
      <c r="D39" s="22">
        <f>' Total Expenditure VEC'!C39</f>
        <v>904.67678101016304</v>
      </c>
      <c r="E39" s="22">
        <f>' Total Expenditure VEC'!D39</f>
        <v>2434.524771402329</v>
      </c>
      <c r="F39" s="21">
        <f>Table243[[#This Row],[Total Expenditures]]+Table243[[#This Row],[Lower Bound]]</f>
        <v>904.67678101016304</v>
      </c>
      <c r="G39" s="20">
        <f>(Table243[[#This Row],[Upper Bound]]-Table243[[#This Row],[Lower Bound]])/$M$1</f>
        <v>169.98311004357399</v>
      </c>
      <c r="I39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4F5F-E9AB-44BE-B5BA-5ACF7527F116}">
  <dimension ref="A1:D39"/>
  <sheetViews>
    <sheetView topLeftCell="A13" workbookViewId="0">
      <selection activeCell="C35" sqref="B35:C39"/>
    </sheetView>
  </sheetViews>
  <sheetFormatPr defaultRowHeight="14.3" x14ac:dyDescent="0.25"/>
  <cols>
    <col min="2" max="2" width="23.375" bestFit="1" customWidth="1"/>
    <col min="3" max="4" width="12.25" bestFit="1" customWidth="1"/>
  </cols>
  <sheetData>
    <row r="1" spans="1:4" x14ac:dyDescent="0.25">
      <c r="A1" s="4" t="s">
        <v>4</v>
      </c>
      <c r="B1" s="4" t="s">
        <v>0</v>
      </c>
      <c r="C1" s="4" t="s">
        <v>6</v>
      </c>
      <c r="D1" s="4" t="s">
        <v>7</v>
      </c>
    </row>
    <row r="2" spans="1:4" x14ac:dyDescent="0.25">
      <c r="A2" s="2">
        <v>1990</v>
      </c>
      <c r="B2" s="10">
        <f>'Yearly VEC'!F2</f>
        <v>1098.9999999999998</v>
      </c>
      <c r="C2" s="12"/>
      <c r="D2" s="12"/>
    </row>
    <row r="3" spans="1:4" x14ac:dyDescent="0.25">
      <c r="A3" s="2">
        <v>1991</v>
      </c>
      <c r="B3" s="10">
        <f>'Yearly VEC'!F3</f>
        <v>1197.8999999999999</v>
      </c>
      <c r="C3" s="12"/>
      <c r="D3" s="12"/>
    </row>
    <row r="4" spans="1:4" x14ac:dyDescent="0.25">
      <c r="A4" s="2">
        <v>1992</v>
      </c>
      <c r="B4" s="10">
        <f>'Yearly VEC'!F4</f>
        <v>1386.9999999999995</v>
      </c>
      <c r="C4" s="12"/>
      <c r="D4" s="12"/>
    </row>
    <row r="5" spans="1:4" x14ac:dyDescent="0.25">
      <c r="A5" s="2">
        <v>1993</v>
      </c>
      <c r="B5" s="10">
        <f>'Yearly VEC'!F5</f>
        <v>1501.7999999999993</v>
      </c>
      <c r="C5" s="12"/>
      <c r="D5" s="12"/>
    </row>
    <row r="6" spans="1:4" x14ac:dyDescent="0.25">
      <c r="A6" s="2">
        <v>1994</v>
      </c>
      <c r="B6" s="10">
        <f>'Yearly VEC'!F6</f>
        <v>1543.3</v>
      </c>
      <c r="C6" s="12"/>
      <c r="D6" s="12"/>
    </row>
    <row r="7" spans="1:4" x14ac:dyDescent="0.25">
      <c r="A7" s="2">
        <v>1995</v>
      </c>
      <c r="B7" s="10">
        <f>'Yearly VEC'!F7</f>
        <v>1637.3</v>
      </c>
      <c r="C7" s="12"/>
      <c r="D7" s="12"/>
    </row>
    <row r="8" spans="1:4" x14ac:dyDescent="0.25">
      <c r="A8" s="2">
        <v>1996</v>
      </c>
      <c r="B8" s="10">
        <f>'Yearly VEC'!F8</f>
        <v>1702.9000000000005</v>
      </c>
      <c r="C8" s="12"/>
      <c r="D8" s="12"/>
    </row>
    <row r="9" spans="1:4" x14ac:dyDescent="0.25">
      <c r="A9" s="2">
        <v>1997</v>
      </c>
      <c r="B9" s="10">
        <f>'Yearly VEC'!F9</f>
        <v>1735.7999999999993</v>
      </c>
      <c r="C9" s="12"/>
      <c r="D9" s="12"/>
    </row>
    <row r="10" spans="1:4" x14ac:dyDescent="0.25">
      <c r="A10" s="2">
        <v>1998</v>
      </c>
      <c r="B10" s="10">
        <f>'Yearly VEC'!F10</f>
        <v>1828.4999999999998</v>
      </c>
      <c r="C10" s="12"/>
      <c r="D10" s="12"/>
    </row>
    <row r="11" spans="1:4" x14ac:dyDescent="0.25">
      <c r="A11" s="2">
        <v>1999</v>
      </c>
      <c r="B11" s="10">
        <f>'Yearly VEC'!F11</f>
        <v>1950.0999999999995</v>
      </c>
      <c r="C11" s="12"/>
      <c r="D11" s="12"/>
    </row>
    <row r="12" spans="1:4" x14ac:dyDescent="0.25">
      <c r="A12" s="2">
        <v>2000</v>
      </c>
      <c r="B12" s="10">
        <f>'Yearly VEC'!F12</f>
        <v>2232</v>
      </c>
      <c r="C12" s="10"/>
      <c r="D12" s="10"/>
    </row>
    <row r="13" spans="1:4" x14ac:dyDescent="0.25">
      <c r="A13" s="2">
        <v>2001</v>
      </c>
      <c r="B13" s="10">
        <f>'Yearly VEC'!F13</f>
        <v>2326.4</v>
      </c>
      <c r="C13" s="10"/>
      <c r="D13" s="10"/>
    </row>
    <row r="14" spans="1:4" x14ac:dyDescent="0.25">
      <c r="A14" s="2">
        <v>2002</v>
      </c>
      <c r="B14" s="10">
        <f>'Yearly VEC'!F14</f>
        <v>2465.5000000000005</v>
      </c>
      <c r="C14" s="10"/>
      <c r="D14" s="10"/>
    </row>
    <row r="15" spans="1:4" x14ac:dyDescent="0.25">
      <c r="A15" s="2">
        <v>2003</v>
      </c>
      <c r="B15" s="10">
        <f>'Yearly VEC'!F15</f>
        <v>2596.2000000000007</v>
      </c>
      <c r="C15" s="10"/>
      <c r="D15" s="10"/>
    </row>
    <row r="16" spans="1:4" x14ac:dyDescent="0.25">
      <c r="A16" s="2">
        <v>2004</v>
      </c>
      <c r="B16" s="10">
        <f>'Yearly VEC'!F16</f>
        <v>2779.4000000000005</v>
      </c>
      <c r="C16" s="10"/>
      <c r="D16" s="10"/>
    </row>
    <row r="17" spans="1:4" x14ac:dyDescent="0.25">
      <c r="A17" s="2">
        <v>2005</v>
      </c>
      <c r="B17" s="10">
        <f>'Yearly VEC'!F17</f>
        <v>2923.0999999999995</v>
      </c>
      <c r="C17" s="10"/>
      <c r="D17" s="10"/>
    </row>
    <row r="18" spans="1:4" x14ac:dyDescent="0.25">
      <c r="A18" s="2">
        <v>2006</v>
      </c>
      <c r="B18" s="10">
        <f>'Yearly VEC'!F18</f>
        <v>3161.9999999999986</v>
      </c>
      <c r="C18" s="10"/>
      <c r="D18" s="10"/>
    </row>
    <row r="19" spans="1:4" x14ac:dyDescent="0.25">
      <c r="A19" s="2">
        <v>2007</v>
      </c>
      <c r="B19" s="10">
        <f>'Yearly VEC'!F19</f>
        <v>3392.2000000000012</v>
      </c>
      <c r="C19" s="10"/>
      <c r="D19" s="10"/>
    </row>
    <row r="20" spans="1:4" x14ac:dyDescent="0.25">
      <c r="A20" s="2">
        <v>2008</v>
      </c>
      <c r="B20" s="10">
        <f>'Yearly VEC'!F20</f>
        <v>3458.1999999999994</v>
      </c>
      <c r="C20" s="10"/>
      <c r="D20" s="10"/>
    </row>
    <row r="21" spans="1:4" x14ac:dyDescent="0.25">
      <c r="A21" s="2">
        <v>2009</v>
      </c>
      <c r="B21" s="10">
        <f>'Yearly VEC'!F21</f>
        <v>3361.3999999999992</v>
      </c>
      <c r="C21" s="10"/>
      <c r="D21" s="10"/>
    </row>
    <row r="22" spans="1:4" x14ac:dyDescent="0.25">
      <c r="A22" s="2">
        <v>2010</v>
      </c>
      <c r="B22" s="10">
        <f>'Yearly VEC'!F22</f>
        <v>3477.4000000000028</v>
      </c>
      <c r="C22" s="10"/>
      <c r="D22" s="10"/>
    </row>
    <row r="23" spans="1:4" x14ac:dyDescent="0.25">
      <c r="A23" s="2">
        <v>2011</v>
      </c>
      <c r="B23" s="10">
        <f>'Yearly VEC'!F23</f>
        <v>3639.0999999999981</v>
      </c>
      <c r="C23" s="10"/>
      <c r="D23" s="10"/>
    </row>
    <row r="24" spans="1:4" x14ac:dyDescent="0.25">
      <c r="A24" s="2">
        <v>2012</v>
      </c>
      <c r="B24" s="10">
        <f>'Yearly VEC'!F24</f>
        <v>3806.4999999999995</v>
      </c>
      <c r="C24" s="10"/>
      <c r="D24" s="10"/>
    </row>
    <row r="25" spans="1:4" x14ac:dyDescent="0.25">
      <c r="A25" s="2">
        <v>2013</v>
      </c>
      <c r="B25" s="10">
        <f>'Yearly VEC'!F25</f>
        <v>4059.0999999999972</v>
      </c>
      <c r="C25" s="10"/>
      <c r="D25" s="10"/>
    </row>
    <row r="26" spans="1:4" x14ac:dyDescent="0.25">
      <c r="A26" s="2">
        <v>2014</v>
      </c>
      <c r="B26" s="10">
        <f>'Yearly VEC'!F26</f>
        <v>4275.9000000000024</v>
      </c>
      <c r="C26" s="10"/>
      <c r="D26" s="10"/>
    </row>
    <row r="27" spans="1:4" x14ac:dyDescent="0.25">
      <c r="A27" s="2">
        <v>2015</v>
      </c>
      <c r="B27" s="10">
        <f>'Yearly VEC'!F27</f>
        <v>4420.7999999999984</v>
      </c>
      <c r="C27" s="10"/>
      <c r="D27" s="10"/>
    </row>
    <row r="28" spans="1:4" x14ac:dyDescent="0.25">
      <c r="A28" s="2">
        <v>2016</v>
      </c>
      <c r="B28" s="10">
        <f>'Yearly VEC'!F28</f>
        <v>4516.9000000000005</v>
      </c>
      <c r="C28" s="10"/>
      <c r="D28" s="10"/>
    </row>
    <row r="29" spans="1:4" x14ac:dyDescent="0.25">
      <c r="A29" s="2">
        <v>2017</v>
      </c>
      <c r="B29" s="10">
        <f>'Yearly VEC'!F29</f>
        <v>4572.4000000000005</v>
      </c>
      <c r="C29" s="10"/>
      <c r="D29" s="10"/>
    </row>
    <row r="30" spans="1:4" x14ac:dyDescent="0.25">
      <c r="A30" s="2">
        <v>2018</v>
      </c>
      <c r="B30" s="10">
        <f>'Yearly VEC'!F30</f>
        <v>4630.100000000004</v>
      </c>
      <c r="C30" s="10"/>
      <c r="D30" s="10"/>
    </row>
    <row r="31" spans="1:4" x14ac:dyDescent="0.25">
      <c r="A31" s="2">
        <v>2019</v>
      </c>
      <c r="B31" s="10">
        <f>'Yearly VEC'!F31</f>
        <v>4833.3</v>
      </c>
      <c r="C31" s="10"/>
      <c r="D31" s="10"/>
    </row>
    <row r="32" spans="1:4" x14ac:dyDescent="0.25">
      <c r="A32" s="2">
        <v>2020</v>
      </c>
      <c r="B32" s="10">
        <f>'Yearly VEC'!F32</f>
        <v>4160.2999999999993</v>
      </c>
      <c r="C32" s="10"/>
      <c r="D32" s="10"/>
    </row>
    <row r="33" spans="1:4" x14ac:dyDescent="0.25">
      <c r="A33" s="2">
        <v>2021</v>
      </c>
      <c r="B33" s="10">
        <f>'Yearly VEC'!F33</f>
        <v>4983.3</v>
      </c>
      <c r="C33" s="10"/>
      <c r="D33" s="10"/>
    </row>
    <row r="34" spans="1:4" x14ac:dyDescent="0.25">
      <c r="A34" s="5">
        <v>2022</v>
      </c>
      <c r="B34" s="10">
        <f>'Yearly VEC'!F34</f>
        <v>5140.0000000000027</v>
      </c>
      <c r="C34" s="10">
        <v>5140.0000000000027</v>
      </c>
      <c r="D34" s="10">
        <v>5140.0000000000027</v>
      </c>
    </row>
    <row r="35" spans="1:4" x14ac:dyDescent="0.25">
      <c r="A35" s="3">
        <v>2023</v>
      </c>
      <c r="B35" s="11">
        <f>'Yearly VEC'!F35</f>
        <v>5241.5923999859961</v>
      </c>
      <c r="C35" s="11">
        <v>4785.2244639203327</v>
      </c>
      <c r="D35" s="11">
        <v>5741.4842490131432</v>
      </c>
    </row>
    <row r="36" spans="1:4" x14ac:dyDescent="0.25">
      <c r="A36" s="3">
        <v>2024</v>
      </c>
      <c r="B36" s="11">
        <f>'Yearly VEC'!F36</f>
        <v>5250.2762988572103</v>
      </c>
      <c r="C36" s="11">
        <v>4587.3374062409766</v>
      </c>
      <c r="D36" s="11">
        <v>6009.0197805898515</v>
      </c>
    </row>
    <row r="37" spans="1:4" x14ac:dyDescent="0.25">
      <c r="A37" s="3">
        <v>2025</v>
      </c>
      <c r="B37" s="11">
        <f>'Yearly VEC'!F37</f>
        <v>5367.0946843122147</v>
      </c>
      <c r="C37" s="11">
        <v>4503.058008039483</v>
      </c>
      <c r="D37" s="11">
        <v>6396.9207811546048</v>
      </c>
    </row>
    <row r="38" spans="1:4" x14ac:dyDescent="0.25">
      <c r="A38" s="3">
        <v>2026</v>
      </c>
      <c r="B38" s="11">
        <f>'Yearly VEC'!F38</f>
        <v>5429.8522786185495</v>
      </c>
      <c r="C38" s="11">
        <v>4336.4796830444511</v>
      </c>
      <c r="D38" s="11">
        <v>6798.9009340682833</v>
      </c>
    </row>
    <row r="39" spans="1:4" x14ac:dyDescent="0.25">
      <c r="A39" s="3">
        <v>2027</v>
      </c>
      <c r="B39" s="11">
        <f>'Yearly VEC'!F39</f>
        <v>5489.3814590152933</v>
      </c>
      <c r="C39" s="11">
        <v>4162.1595799588331</v>
      </c>
      <c r="D39" s="11">
        <v>7239.8254376587156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1C73-BB8C-4013-8F7F-736BBFCC5CFA}">
  <sheetPr>
    <tabColor theme="4" tint="-0.249977111117893"/>
  </sheetPr>
  <dimension ref="A1:M39"/>
  <sheetViews>
    <sheetView workbookViewId="0">
      <selection activeCell="N2" sqref="N2"/>
    </sheetView>
  </sheetViews>
  <sheetFormatPr defaultRowHeight="14.3" x14ac:dyDescent="0.25"/>
  <cols>
    <col min="1" max="1" width="9" style="19"/>
    <col min="2" max="3" width="17.375" style="19" customWidth="1"/>
    <col min="4" max="5" width="14.375" style="19" customWidth="1"/>
    <col min="6" max="6" width="9" style="18"/>
    <col min="7" max="7" width="9.75" style="18" customWidth="1"/>
    <col min="8" max="16384" width="9" style="18"/>
  </cols>
  <sheetData>
    <row r="1" spans="1:13" x14ac:dyDescent="0.25">
      <c r="A1" s="28" t="s">
        <v>4</v>
      </c>
      <c r="B1" s="27" t="s">
        <v>16</v>
      </c>
      <c r="C1" s="27" t="s">
        <v>14</v>
      </c>
      <c r="D1" s="27" t="s">
        <v>6</v>
      </c>
      <c r="E1" s="27" t="s">
        <v>7</v>
      </c>
      <c r="F1" s="27" t="s">
        <v>13</v>
      </c>
      <c r="G1" s="26" t="s">
        <v>12</v>
      </c>
      <c r="L1" s="18" t="s">
        <v>11</v>
      </c>
      <c r="M1" s="18">
        <v>9</v>
      </c>
    </row>
    <row r="2" spans="1:13" x14ac:dyDescent="0.25">
      <c r="A2" s="25">
        <v>1990</v>
      </c>
      <c r="B2" s="21">
        <f>'GDP VEC'!B2</f>
        <v>1098.9999999999998</v>
      </c>
      <c r="C2" s="21"/>
      <c r="D2" s="21">
        <v>0</v>
      </c>
      <c r="E2" s="21">
        <v>0</v>
      </c>
      <c r="F2" s="21">
        <f>Table245[[#This Row],[Total Expenditures]]+Table245[[#This Row],[Lower Bound]]</f>
        <v>1098.9999999999998</v>
      </c>
      <c r="G2" s="20">
        <f>(Table245[[#This Row],[Upper Bound]]-Table245[[#This Row],[Lower Bound]])/$M$1</f>
        <v>0</v>
      </c>
    </row>
    <row r="3" spans="1:13" x14ac:dyDescent="0.25">
      <c r="A3" s="25">
        <v>1991</v>
      </c>
      <c r="B3" s="21">
        <f>'GDP VEC'!B3</f>
        <v>1197.8999999999999</v>
      </c>
      <c r="C3" s="21"/>
      <c r="D3" s="21">
        <v>0</v>
      </c>
      <c r="E3" s="21">
        <v>0</v>
      </c>
      <c r="F3" s="21">
        <f>Table245[[#This Row],[Total Expenditures]]+Table245[[#This Row],[Lower Bound]]</f>
        <v>1197.8999999999999</v>
      </c>
      <c r="G3" s="20">
        <f>(Table245[[#This Row],[Upper Bound]]-Table245[[#This Row],[Lower Bound]])/$M$1</f>
        <v>0</v>
      </c>
    </row>
    <row r="4" spans="1:13" x14ac:dyDescent="0.25">
      <c r="A4" s="25">
        <v>1992</v>
      </c>
      <c r="B4" s="21">
        <f>'GDP VEC'!B4</f>
        <v>1386.9999999999995</v>
      </c>
      <c r="C4" s="21"/>
      <c r="D4" s="21">
        <v>0</v>
      </c>
      <c r="E4" s="21">
        <v>0</v>
      </c>
      <c r="F4" s="21">
        <f>Table245[[#This Row],[Total Expenditures]]+Table245[[#This Row],[Lower Bound]]</f>
        <v>1386.9999999999995</v>
      </c>
      <c r="G4" s="20">
        <f>(Table245[[#This Row],[Upper Bound]]-Table245[[#This Row],[Lower Bound]])/$M$1</f>
        <v>0</v>
      </c>
    </row>
    <row r="5" spans="1:13" x14ac:dyDescent="0.25">
      <c r="A5" s="25">
        <v>1993</v>
      </c>
      <c r="B5" s="21">
        <f>'GDP VEC'!B5</f>
        <v>1501.7999999999993</v>
      </c>
      <c r="C5" s="21"/>
      <c r="D5" s="21">
        <v>0</v>
      </c>
      <c r="E5" s="21">
        <v>0</v>
      </c>
      <c r="F5" s="21">
        <f>Table245[[#This Row],[Total Expenditures]]+Table245[[#This Row],[Lower Bound]]</f>
        <v>1501.7999999999993</v>
      </c>
      <c r="G5" s="20">
        <f>(Table245[[#This Row],[Upper Bound]]-Table245[[#This Row],[Lower Bound]])/$M$1</f>
        <v>0</v>
      </c>
    </row>
    <row r="6" spans="1:13" x14ac:dyDescent="0.25">
      <c r="A6" s="25">
        <v>1994</v>
      </c>
      <c r="B6" s="21">
        <f>'GDP VEC'!B6</f>
        <v>1543.3</v>
      </c>
      <c r="C6" s="21"/>
      <c r="D6" s="21">
        <v>0</v>
      </c>
      <c r="E6" s="21">
        <v>0</v>
      </c>
      <c r="F6" s="21">
        <f>Table245[[#This Row],[Total Expenditures]]+Table245[[#This Row],[Lower Bound]]</f>
        <v>1543.3</v>
      </c>
      <c r="G6" s="20">
        <f>(Table245[[#This Row],[Upper Bound]]-Table245[[#This Row],[Lower Bound]])/$M$1</f>
        <v>0</v>
      </c>
    </row>
    <row r="7" spans="1:13" x14ac:dyDescent="0.25">
      <c r="A7" s="25">
        <v>1995</v>
      </c>
      <c r="B7" s="21">
        <f>'GDP VEC'!B7</f>
        <v>1637.3</v>
      </c>
      <c r="C7" s="21"/>
      <c r="D7" s="21">
        <v>0</v>
      </c>
      <c r="E7" s="21">
        <v>0</v>
      </c>
      <c r="F7" s="21">
        <f>Table245[[#This Row],[Total Expenditures]]+Table245[[#This Row],[Lower Bound]]</f>
        <v>1637.3</v>
      </c>
      <c r="G7" s="20">
        <f>(Table245[[#This Row],[Upper Bound]]-Table245[[#This Row],[Lower Bound]])/$M$1</f>
        <v>0</v>
      </c>
    </row>
    <row r="8" spans="1:13" x14ac:dyDescent="0.25">
      <c r="A8" s="25">
        <v>1996</v>
      </c>
      <c r="B8" s="21">
        <f>'GDP VEC'!B8</f>
        <v>1702.9000000000005</v>
      </c>
      <c r="C8" s="21"/>
      <c r="D8" s="21">
        <v>0</v>
      </c>
      <c r="E8" s="21">
        <v>0</v>
      </c>
      <c r="F8" s="21">
        <f>Table245[[#This Row],[Total Expenditures]]+Table245[[#This Row],[Lower Bound]]</f>
        <v>1702.9000000000005</v>
      </c>
      <c r="G8" s="20">
        <f>(Table245[[#This Row],[Upper Bound]]-Table245[[#This Row],[Lower Bound]])/$M$1</f>
        <v>0</v>
      </c>
    </row>
    <row r="9" spans="1:13" x14ac:dyDescent="0.25">
      <c r="A9" s="25">
        <v>1997</v>
      </c>
      <c r="B9" s="21">
        <f>'GDP VEC'!B9</f>
        <v>1735.7999999999993</v>
      </c>
      <c r="C9" s="21"/>
      <c r="D9" s="21">
        <v>0</v>
      </c>
      <c r="E9" s="21">
        <v>0</v>
      </c>
      <c r="F9" s="21">
        <f>Table245[[#This Row],[Total Expenditures]]+Table245[[#This Row],[Lower Bound]]</f>
        <v>1735.7999999999993</v>
      </c>
      <c r="G9" s="20">
        <f>(Table245[[#This Row],[Upper Bound]]-Table245[[#This Row],[Lower Bound]])/$M$1</f>
        <v>0</v>
      </c>
    </row>
    <row r="10" spans="1:13" x14ac:dyDescent="0.25">
      <c r="A10" s="25">
        <v>1998</v>
      </c>
      <c r="B10" s="21">
        <f>'GDP VEC'!B10</f>
        <v>1828.4999999999998</v>
      </c>
      <c r="C10" s="21"/>
      <c r="D10" s="21">
        <v>0</v>
      </c>
      <c r="E10" s="21">
        <v>0</v>
      </c>
      <c r="F10" s="21">
        <f>Table245[[#This Row],[Total Expenditures]]+Table245[[#This Row],[Lower Bound]]</f>
        <v>1828.4999999999998</v>
      </c>
      <c r="G10" s="20">
        <f>(Table245[[#This Row],[Upper Bound]]-Table245[[#This Row],[Lower Bound]])/$M$1</f>
        <v>0</v>
      </c>
    </row>
    <row r="11" spans="1:13" x14ac:dyDescent="0.25">
      <c r="A11" s="25">
        <v>1999</v>
      </c>
      <c r="B11" s="21">
        <f>'GDP VEC'!B11</f>
        <v>1950.0999999999995</v>
      </c>
      <c r="C11" s="21"/>
      <c r="D11" s="21">
        <v>0</v>
      </c>
      <c r="E11" s="21">
        <v>0</v>
      </c>
      <c r="F11" s="21">
        <f>Table245[[#This Row],[Total Expenditures]]+Table245[[#This Row],[Lower Bound]]</f>
        <v>1950.0999999999995</v>
      </c>
      <c r="G11" s="20">
        <f>(Table245[[#This Row],[Upper Bound]]-Table245[[#This Row],[Lower Bound]])/$M$1</f>
        <v>0</v>
      </c>
    </row>
    <row r="12" spans="1:13" x14ac:dyDescent="0.25">
      <c r="A12" s="25">
        <v>2000</v>
      </c>
      <c r="B12" s="21">
        <f>'GDP VEC'!B12</f>
        <v>2232</v>
      </c>
      <c r="C12" s="21"/>
      <c r="D12" s="21">
        <v>0</v>
      </c>
      <c r="E12" s="21">
        <v>0</v>
      </c>
      <c r="F12" s="21">
        <f>Table245[[#This Row],[Total Expenditures]]+Table245[[#This Row],[Lower Bound]]</f>
        <v>2232</v>
      </c>
      <c r="G12" s="20">
        <f>(Table245[[#This Row],[Upper Bound]]-Table245[[#This Row],[Lower Bound]])/$M$1</f>
        <v>0</v>
      </c>
    </row>
    <row r="13" spans="1:13" x14ac:dyDescent="0.25">
      <c r="A13" s="25">
        <v>2001</v>
      </c>
      <c r="B13" s="21">
        <f>'GDP VEC'!B13</f>
        <v>2326.4</v>
      </c>
      <c r="C13" s="21"/>
      <c r="D13" s="21">
        <v>0</v>
      </c>
      <c r="E13" s="21">
        <v>0</v>
      </c>
      <c r="F13" s="21">
        <f>Table245[[#This Row],[Total Expenditures]]+Table245[[#This Row],[Lower Bound]]</f>
        <v>2326.4</v>
      </c>
      <c r="G13" s="20">
        <f>(Table245[[#This Row],[Upper Bound]]-Table245[[#This Row],[Lower Bound]])/$M$1</f>
        <v>0</v>
      </c>
    </row>
    <row r="14" spans="1:13" x14ac:dyDescent="0.25">
      <c r="A14" s="25">
        <v>2002</v>
      </c>
      <c r="B14" s="21">
        <f>'GDP VEC'!B14</f>
        <v>2465.5000000000005</v>
      </c>
      <c r="C14" s="21"/>
      <c r="D14" s="21">
        <v>0</v>
      </c>
      <c r="E14" s="21">
        <v>0</v>
      </c>
      <c r="F14" s="21">
        <f>Table245[[#This Row],[Total Expenditures]]+Table245[[#This Row],[Lower Bound]]</f>
        <v>2465.5000000000005</v>
      </c>
      <c r="G14" s="20">
        <f>(Table245[[#This Row],[Upper Bound]]-Table245[[#This Row],[Lower Bound]])/$M$1</f>
        <v>0</v>
      </c>
    </row>
    <row r="15" spans="1:13" x14ac:dyDescent="0.25">
      <c r="A15" s="25">
        <v>2003</v>
      </c>
      <c r="B15" s="21">
        <f>'GDP VEC'!B15</f>
        <v>2596.2000000000007</v>
      </c>
      <c r="C15" s="21"/>
      <c r="D15" s="21">
        <v>0</v>
      </c>
      <c r="E15" s="21">
        <v>0</v>
      </c>
      <c r="F15" s="21">
        <f>Table245[[#This Row],[Total Expenditures]]+Table245[[#This Row],[Lower Bound]]</f>
        <v>2596.2000000000007</v>
      </c>
      <c r="G15" s="20">
        <f>(Table245[[#This Row],[Upper Bound]]-Table245[[#This Row],[Lower Bound]])/$M$1</f>
        <v>0</v>
      </c>
    </row>
    <row r="16" spans="1:13" x14ac:dyDescent="0.25">
      <c r="A16" s="25">
        <v>2004</v>
      </c>
      <c r="B16" s="21">
        <f>'GDP VEC'!B16</f>
        <v>2779.4000000000005</v>
      </c>
      <c r="C16" s="21"/>
      <c r="D16" s="21">
        <v>0</v>
      </c>
      <c r="E16" s="21">
        <v>0</v>
      </c>
      <c r="F16" s="21">
        <f>Table245[[#This Row],[Total Expenditures]]+Table245[[#This Row],[Lower Bound]]</f>
        <v>2779.4000000000005</v>
      </c>
      <c r="G16" s="20">
        <f>(Table245[[#This Row],[Upper Bound]]-Table245[[#This Row],[Lower Bound]])/$M$1</f>
        <v>0</v>
      </c>
    </row>
    <row r="17" spans="1:7" x14ac:dyDescent="0.25">
      <c r="A17" s="25">
        <v>2005</v>
      </c>
      <c r="B17" s="21">
        <f>'GDP VEC'!B17</f>
        <v>2923.0999999999995</v>
      </c>
      <c r="C17" s="21"/>
      <c r="D17" s="21">
        <v>0</v>
      </c>
      <c r="E17" s="21">
        <v>0</v>
      </c>
      <c r="F17" s="21">
        <f>Table245[[#This Row],[Total Expenditures]]+Table245[[#This Row],[Lower Bound]]</f>
        <v>2923.0999999999995</v>
      </c>
      <c r="G17" s="20">
        <f>(Table245[[#This Row],[Upper Bound]]-Table245[[#This Row],[Lower Bound]])/$M$1</f>
        <v>0</v>
      </c>
    </row>
    <row r="18" spans="1:7" x14ac:dyDescent="0.25">
      <c r="A18" s="25">
        <v>2006</v>
      </c>
      <c r="B18" s="21">
        <f>'GDP VEC'!B18</f>
        <v>3161.9999999999986</v>
      </c>
      <c r="C18" s="21"/>
      <c r="D18" s="21">
        <v>0</v>
      </c>
      <c r="E18" s="21">
        <v>0</v>
      </c>
      <c r="F18" s="21">
        <f>Table245[[#This Row],[Total Expenditures]]+Table245[[#This Row],[Lower Bound]]</f>
        <v>3161.9999999999986</v>
      </c>
      <c r="G18" s="20">
        <f>(Table245[[#This Row],[Upper Bound]]-Table245[[#This Row],[Lower Bound]])/$M$1</f>
        <v>0</v>
      </c>
    </row>
    <row r="19" spans="1:7" x14ac:dyDescent="0.25">
      <c r="A19" s="25">
        <v>2007</v>
      </c>
      <c r="B19" s="21">
        <f>'GDP VEC'!B19</f>
        <v>3392.2000000000012</v>
      </c>
      <c r="C19" s="21"/>
      <c r="D19" s="21">
        <v>0</v>
      </c>
      <c r="E19" s="21">
        <v>0</v>
      </c>
      <c r="F19" s="21">
        <f>Table245[[#This Row],[Total Expenditures]]+Table245[[#This Row],[Lower Bound]]</f>
        <v>3392.2000000000012</v>
      </c>
      <c r="G19" s="20">
        <f>(Table245[[#This Row],[Upper Bound]]-Table245[[#This Row],[Lower Bound]])/$M$1</f>
        <v>0</v>
      </c>
    </row>
    <row r="20" spans="1:7" x14ac:dyDescent="0.25">
      <c r="A20" s="25">
        <v>2008</v>
      </c>
      <c r="B20" s="21">
        <f>'GDP VEC'!B20</f>
        <v>3458.1999999999994</v>
      </c>
      <c r="C20" s="21"/>
      <c r="D20" s="21">
        <v>0</v>
      </c>
      <c r="E20" s="21">
        <v>0</v>
      </c>
      <c r="F20" s="21">
        <f>Table245[[#This Row],[Total Expenditures]]+Table245[[#This Row],[Lower Bound]]</f>
        <v>3458.1999999999994</v>
      </c>
      <c r="G20" s="20">
        <f>(Table245[[#This Row],[Upper Bound]]-Table245[[#This Row],[Lower Bound]])/$M$1</f>
        <v>0</v>
      </c>
    </row>
    <row r="21" spans="1:7" x14ac:dyDescent="0.25">
      <c r="A21" s="25">
        <v>2009</v>
      </c>
      <c r="B21" s="21">
        <f>'GDP VEC'!B21</f>
        <v>3361.3999999999992</v>
      </c>
      <c r="C21" s="21"/>
      <c r="D21" s="21">
        <v>0</v>
      </c>
      <c r="E21" s="21">
        <v>0</v>
      </c>
      <c r="F21" s="21">
        <f>Table245[[#This Row],[Total Expenditures]]+Table245[[#This Row],[Lower Bound]]</f>
        <v>3361.3999999999992</v>
      </c>
      <c r="G21" s="20">
        <f>(Table245[[#This Row],[Upper Bound]]-Table245[[#This Row],[Lower Bound]])/$M$1</f>
        <v>0</v>
      </c>
    </row>
    <row r="22" spans="1:7" x14ac:dyDescent="0.25">
      <c r="A22" s="25">
        <v>2010</v>
      </c>
      <c r="B22" s="21">
        <f>'GDP VEC'!B22</f>
        <v>3477.4000000000028</v>
      </c>
      <c r="C22" s="21"/>
      <c r="D22" s="21">
        <v>0</v>
      </c>
      <c r="E22" s="21">
        <v>0</v>
      </c>
      <c r="F22" s="21">
        <f>Table245[[#This Row],[Total Expenditures]]+Table245[[#This Row],[Lower Bound]]</f>
        <v>3477.4000000000028</v>
      </c>
      <c r="G22" s="20">
        <f>(Table245[[#This Row],[Upper Bound]]-Table245[[#This Row],[Lower Bound]])/$M$1</f>
        <v>0</v>
      </c>
    </row>
    <row r="23" spans="1:7" x14ac:dyDescent="0.25">
      <c r="A23" s="25">
        <v>2011</v>
      </c>
      <c r="B23" s="21">
        <f>'GDP VEC'!B23</f>
        <v>3639.0999999999981</v>
      </c>
      <c r="C23" s="21"/>
      <c r="D23" s="21">
        <v>0</v>
      </c>
      <c r="E23" s="21">
        <v>0</v>
      </c>
      <c r="F23" s="21">
        <f>Table245[[#This Row],[Total Expenditures]]+Table245[[#This Row],[Lower Bound]]</f>
        <v>3639.0999999999981</v>
      </c>
      <c r="G23" s="20">
        <f>(Table245[[#This Row],[Upper Bound]]-Table245[[#This Row],[Lower Bound]])/$M$1</f>
        <v>0</v>
      </c>
    </row>
    <row r="24" spans="1:7" x14ac:dyDescent="0.25">
      <c r="A24" s="25">
        <v>2012</v>
      </c>
      <c r="B24" s="21">
        <f>'GDP VEC'!B24</f>
        <v>3806.4999999999995</v>
      </c>
      <c r="C24" s="21"/>
      <c r="D24" s="21">
        <v>0</v>
      </c>
      <c r="E24" s="21">
        <v>0</v>
      </c>
      <c r="F24" s="21">
        <f>Table245[[#This Row],[Total Expenditures]]+Table245[[#This Row],[Lower Bound]]</f>
        <v>3806.4999999999995</v>
      </c>
      <c r="G24" s="20">
        <f>(Table245[[#This Row],[Upper Bound]]-Table245[[#This Row],[Lower Bound]])/$M$1</f>
        <v>0</v>
      </c>
    </row>
    <row r="25" spans="1:7" x14ac:dyDescent="0.25">
      <c r="A25" s="25">
        <v>2013</v>
      </c>
      <c r="B25" s="21">
        <f>'GDP VEC'!B25</f>
        <v>4059.0999999999972</v>
      </c>
      <c r="C25" s="21"/>
      <c r="D25" s="21">
        <v>0</v>
      </c>
      <c r="E25" s="21">
        <v>0</v>
      </c>
      <c r="F25" s="21">
        <f>Table245[[#This Row],[Total Expenditures]]+Table245[[#This Row],[Lower Bound]]</f>
        <v>4059.0999999999972</v>
      </c>
      <c r="G25" s="20">
        <f>(Table245[[#This Row],[Upper Bound]]-Table245[[#This Row],[Lower Bound]])/$M$1</f>
        <v>0</v>
      </c>
    </row>
    <row r="26" spans="1:7" x14ac:dyDescent="0.25">
      <c r="A26" s="25">
        <v>2014</v>
      </c>
      <c r="B26" s="21">
        <f>'GDP VEC'!B26</f>
        <v>4275.9000000000024</v>
      </c>
      <c r="C26" s="21"/>
      <c r="D26" s="21">
        <v>0</v>
      </c>
      <c r="E26" s="21">
        <v>0</v>
      </c>
      <c r="F26" s="21">
        <f>Table245[[#This Row],[Total Expenditures]]+Table245[[#This Row],[Lower Bound]]</f>
        <v>4275.9000000000024</v>
      </c>
      <c r="G26" s="20">
        <f>(Table245[[#This Row],[Upper Bound]]-Table245[[#This Row],[Lower Bound]])/$M$1</f>
        <v>0</v>
      </c>
    </row>
    <row r="27" spans="1:7" x14ac:dyDescent="0.25">
      <c r="A27" s="25">
        <v>2015</v>
      </c>
      <c r="B27" s="21">
        <f>'GDP VEC'!B27</f>
        <v>4420.7999999999984</v>
      </c>
      <c r="C27" s="21"/>
      <c r="D27" s="21">
        <v>0</v>
      </c>
      <c r="E27" s="21">
        <v>0</v>
      </c>
      <c r="F27" s="21">
        <f>Table245[[#This Row],[Total Expenditures]]+Table245[[#This Row],[Lower Bound]]</f>
        <v>4420.7999999999984</v>
      </c>
      <c r="G27" s="20">
        <f>(Table245[[#This Row],[Upper Bound]]-Table245[[#This Row],[Lower Bound]])/$M$1</f>
        <v>0</v>
      </c>
    </row>
    <row r="28" spans="1:7" x14ac:dyDescent="0.25">
      <c r="A28" s="25">
        <v>2016</v>
      </c>
      <c r="B28" s="21">
        <f>'GDP VEC'!B28</f>
        <v>4516.9000000000005</v>
      </c>
      <c r="C28" s="21"/>
      <c r="D28" s="21">
        <v>0</v>
      </c>
      <c r="E28" s="21">
        <v>0</v>
      </c>
      <c r="F28" s="21">
        <f>Table245[[#This Row],[Total Expenditures]]+Table245[[#This Row],[Lower Bound]]</f>
        <v>4516.9000000000005</v>
      </c>
      <c r="G28" s="20">
        <f>(Table245[[#This Row],[Upper Bound]]-Table245[[#This Row],[Lower Bound]])/$M$1</f>
        <v>0</v>
      </c>
    </row>
    <row r="29" spans="1:7" x14ac:dyDescent="0.25">
      <c r="A29" s="25">
        <v>2017</v>
      </c>
      <c r="B29" s="21">
        <f>'GDP VEC'!B29</f>
        <v>4572.4000000000005</v>
      </c>
      <c r="C29" s="21"/>
      <c r="D29" s="21">
        <v>0</v>
      </c>
      <c r="E29" s="21">
        <v>0</v>
      </c>
      <c r="F29" s="21">
        <f>Table245[[#This Row],[Total Expenditures]]+Table245[[#This Row],[Lower Bound]]</f>
        <v>4572.4000000000005</v>
      </c>
      <c r="G29" s="20">
        <f>(Table245[[#This Row],[Upper Bound]]-Table245[[#This Row],[Lower Bound]])/$M$1</f>
        <v>0</v>
      </c>
    </row>
    <row r="30" spans="1:7" x14ac:dyDescent="0.25">
      <c r="A30" s="25">
        <v>2018</v>
      </c>
      <c r="B30" s="21">
        <f>'GDP VEC'!B30</f>
        <v>4630.100000000004</v>
      </c>
      <c r="C30" s="21"/>
      <c r="D30" s="21">
        <v>0</v>
      </c>
      <c r="E30" s="21">
        <v>0</v>
      </c>
      <c r="F30" s="21">
        <f>Table245[[#This Row],[Total Expenditures]]+Table245[[#This Row],[Lower Bound]]</f>
        <v>4630.100000000004</v>
      </c>
      <c r="G30" s="20">
        <f>(Table245[[#This Row],[Upper Bound]]-Table245[[#This Row],[Lower Bound]])/$M$1</f>
        <v>0</v>
      </c>
    </row>
    <row r="31" spans="1:7" x14ac:dyDescent="0.25">
      <c r="A31" s="25">
        <v>2019</v>
      </c>
      <c r="B31" s="21">
        <f>'GDP VEC'!B31</f>
        <v>4833.3</v>
      </c>
      <c r="C31" s="21"/>
      <c r="D31" s="21">
        <v>0</v>
      </c>
      <c r="E31" s="21">
        <v>0</v>
      </c>
      <c r="F31" s="21">
        <f>Table245[[#This Row],[Total Expenditures]]+Table245[[#This Row],[Lower Bound]]</f>
        <v>4833.3</v>
      </c>
      <c r="G31" s="20">
        <f>(Table245[[#This Row],[Upper Bound]]-Table245[[#This Row],[Lower Bound]])/$M$1</f>
        <v>0</v>
      </c>
    </row>
    <row r="32" spans="1:7" x14ac:dyDescent="0.25">
      <c r="A32" s="25">
        <v>2020</v>
      </c>
      <c r="B32" s="21">
        <f>'GDP VEC'!B32</f>
        <v>4160.2999999999993</v>
      </c>
      <c r="C32" s="21"/>
      <c r="D32" s="21">
        <v>0</v>
      </c>
      <c r="E32" s="21">
        <v>0</v>
      </c>
      <c r="F32" s="21">
        <f>Table245[[#This Row],[Total Expenditures]]+Table245[[#This Row],[Lower Bound]]</f>
        <v>4160.2999999999993</v>
      </c>
      <c r="G32" s="20">
        <f>(Table245[[#This Row],[Upper Bound]]-Table245[[#This Row],[Lower Bound]])/$M$1</f>
        <v>0</v>
      </c>
    </row>
    <row r="33" spans="1:9" x14ac:dyDescent="0.25">
      <c r="A33" s="25">
        <v>2021</v>
      </c>
      <c r="B33" s="21">
        <f>'GDP VEC'!B33</f>
        <v>4983.3</v>
      </c>
      <c r="C33" s="21"/>
      <c r="D33" s="21">
        <v>0</v>
      </c>
      <c r="E33" s="21">
        <v>0</v>
      </c>
      <c r="F33" s="21">
        <f>Table245[[#This Row],[Total Expenditures]]+Table245[[#This Row],[Lower Bound]]</f>
        <v>4983.3</v>
      </c>
      <c r="G33" s="20">
        <f>(Table245[[#This Row],[Upper Bound]]-Table245[[#This Row],[Lower Bound]])/$M$1</f>
        <v>0</v>
      </c>
    </row>
    <row r="34" spans="1:9" x14ac:dyDescent="0.25">
      <c r="A34" s="25">
        <v>2022</v>
      </c>
      <c r="B34" s="21">
        <f>'GDP VEC'!B34</f>
        <v>5140.0000000000027</v>
      </c>
      <c r="C34" s="21"/>
      <c r="D34" s="21">
        <v>0</v>
      </c>
      <c r="E34" s="21">
        <v>0</v>
      </c>
      <c r="F34" s="21">
        <f>Table245[[#This Row],[Total Expenditures]]+Table245[[#This Row],[Lower Bound]]</f>
        <v>5140.0000000000027</v>
      </c>
      <c r="G34" s="20">
        <f>(Table245[[#This Row],[Upper Bound]]-Table245[[#This Row],[Lower Bound]])/$M$1</f>
        <v>0</v>
      </c>
      <c r="I34" s="24"/>
    </row>
    <row r="35" spans="1:9" x14ac:dyDescent="0.25">
      <c r="A35" s="23">
        <v>2023</v>
      </c>
      <c r="B35" s="22"/>
      <c r="C35" s="22">
        <f>'GDP VEC'!B35</f>
        <v>5241.5923999859961</v>
      </c>
      <c r="D35" s="22">
        <f>'GDP VEC'!C35</f>
        <v>4785.2244639203327</v>
      </c>
      <c r="E35" s="22">
        <f>'GDP VEC'!D35</f>
        <v>5741.4842490131432</v>
      </c>
      <c r="F35" s="21">
        <f>Table245[[#This Row],[Total Expenditures]]+Table245[[#This Row],[Lower Bound]]</f>
        <v>4785.2244639203327</v>
      </c>
      <c r="G35" s="20">
        <f>(Table245[[#This Row],[Upper Bound]]-Table245[[#This Row],[Lower Bound]])/$M$1</f>
        <v>106.2510872325345</v>
      </c>
      <c r="I35" s="24"/>
    </row>
    <row r="36" spans="1:9" x14ac:dyDescent="0.25">
      <c r="A36" s="23">
        <v>2024</v>
      </c>
      <c r="B36" s="22"/>
      <c r="C36" s="22">
        <f>'GDP VEC'!B36</f>
        <v>5250.2762988572103</v>
      </c>
      <c r="D36" s="22">
        <f>'GDP VEC'!C36</f>
        <v>4587.3374062409766</v>
      </c>
      <c r="E36" s="22">
        <f>'GDP VEC'!D36</f>
        <v>6009.0197805898515</v>
      </c>
      <c r="F36" s="21">
        <f>Table245[[#This Row],[Total Expenditures]]+Table245[[#This Row],[Lower Bound]]</f>
        <v>4587.3374062409766</v>
      </c>
      <c r="G36" s="20">
        <f>(Table245[[#This Row],[Upper Bound]]-Table245[[#This Row],[Lower Bound]])/$M$1</f>
        <v>157.9647082609861</v>
      </c>
      <c r="I36" s="24"/>
    </row>
    <row r="37" spans="1:9" x14ac:dyDescent="0.25">
      <c r="A37" s="23">
        <v>2025</v>
      </c>
      <c r="B37" s="22"/>
      <c r="C37" s="22">
        <f>'GDP VEC'!B37</f>
        <v>5367.0946843122147</v>
      </c>
      <c r="D37" s="22">
        <f>'GDP VEC'!C37</f>
        <v>4503.058008039483</v>
      </c>
      <c r="E37" s="22">
        <f>'GDP VEC'!D37</f>
        <v>6396.9207811546048</v>
      </c>
      <c r="F37" s="21">
        <f>Table245[[#This Row],[Total Expenditures]]+Table245[[#This Row],[Lower Bound]]</f>
        <v>4503.058008039483</v>
      </c>
      <c r="G37" s="20">
        <f>(Table245[[#This Row],[Upper Bound]]-Table245[[#This Row],[Lower Bound]])/$M$1</f>
        <v>210.42919701279132</v>
      </c>
      <c r="I37" s="24"/>
    </row>
    <row r="38" spans="1:9" x14ac:dyDescent="0.25">
      <c r="A38" s="23">
        <v>2026</v>
      </c>
      <c r="B38" s="22"/>
      <c r="C38" s="22">
        <f>'GDP VEC'!B38</f>
        <v>5429.8522786185495</v>
      </c>
      <c r="D38" s="22">
        <f>'GDP VEC'!C38</f>
        <v>4336.4796830444511</v>
      </c>
      <c r="E38" s="22">
        <f>'GDP VEC'!D38</f>
        <v>6798.9009340682833</v>
      </c>
      <c r="F38" s="21">
        <f>Table245[[#This Row],[Total Expenditures]]+Table245[[#This Row],[Lower Bound]]</f>
        <v>4336.4796830444511</v>
      </c>
      <c r="G38" s="20">
        <f>(Table245[[#This Row],[Upper Bound]]-Table245[[#This Row],[Lower Bound]])/$M$1</f>
        <v>273.60236122487026</v>
      </c>
      <c r="I38" s="24"/>
    </row>
    <row r="39" spans="1:9" x14ac:dyDescent="0.25">
      <c r="A39" s="23">
        <v>2027</v>
      </c>
      <c r="B39" s="22"/>
      <c r="C39" s="22">
        <f>'GDP VEC'!B39</f>
        <v>5489.3814590152933</v>
      </c>
      <c r="D39" s="22">
        <f>'GDP VEC'!C39</f>
        <v>4162.1595799588331</v>
      </c>
      <c r="E39" s="22">
        <f>'GDP VEC'!D39</f>
        <v>7239.8254376587156</v>
      </c>
      <c r="F39" s="21">
        <f>Table245[[#This Row],[Total Expenditures]]+Table245[[#This Row],[Lower Bound]]</f>
        <v>4162.1595799588331</v>
      </c>
      <c r="G39" s="20">
        <f>(Table245[[#This Row],[Upper Bound]]-Table245[[#This Row],[Lower Bound]])/$M$1</f>
        <v>341.9628730777647</v>
      </c>
      <c r="I39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E25F-4940-44D7-8659-54912D442C92}">
  <dimension ref="A1:R50"/>
  <sheetViews>
    <sheetView workbookViewId="0">
      <pane ySplit="1" topLeftCell="A20" activePane="bottomLeft" state="frozen"/>
      <selection pane="bottomLeft" activeCell="M43" sqref="M43:R50"/>
    </sheetView>
  </sheetViews>
  <sheetFormatPr defaultRowHeight="14.3" x14ac:dyDescent="0.25"/>
  <cols>
    <col min="2" max="2" width="15.375" bestFit="1" customWidth="1"/>
    <col min="3" max="3" width="23.375" bestFit="1" customWidth="1"/>
    <col min="4" max="4" width="18.5" bestFit="1" customWidth="1"/>
    <col min="5" max="5" width="16.25" bestFit="1" customWidth="1"/>
    <col min="6" max="6" width="9.25" customWidth="1"/>
    <col min="7" max="7" width="13.125" bestFit="1" customWidth="1"/>
    <col min="8" max="8" width="16.25" bestFit="1" customWidth="1"/>
    <col min="9" max="9" width="8.75" customWidth="1"/>
    <col min="12" max="12" width="23.375" bestFit="1" customWidth="1"/>
    <col min="13" max="13" width="8.625" bestFit="1" customWidth="1"/>
    <col min="14" max="18" width="7.375" bestFit="1" customWidth="1"/>
  </cols>
  <sheetData>
    <row r="1" spans="1:9" x14ac:dyDescent="0.25">
      <c r="A1" s="4" t="s">
        <v>4</v>
      </c>
      <c r="B1" s="4" t="s">
        <v>5</v>
      </c>
      <c r="C1" s="4" t="s">
        <v>1</v>
      </c>
      <c r="D1" s="4" t="s">
        <v>2</v>
      </c>
      <c r="E1" s="4" t="s">
        <v>3</v>
      </c>
      <c r="F1" s="4" t="s">
        <v>0</v>
      </c>
      <c r="G1" s="4" t="s">
        <v>8</v>
      </c>
      <c r="H1" s="4" t="s">
        <v>9</v>
      </c>
      <c r="I1" s="4" t="s">
        <v>10</v>
      </c>
    </row>
    <row r="2" spans="1:9" x14ac:dyDescent="0.25">
      <c r="A2" s="2">
        <v>1990</v>
      </c>
      <c r="B2" s="6">
        <f>0.74*C2</f>
        <v>166.72199999999995</v>
      </c>
      <c r="C2" s="6">
        <v>225.29999999999995</v>
      </c>
      <c r="D2" s="6">
        <f>0.93*E2</f>
        <v>207.94800000000001</v>
      </c>
      <c r="E2" s="6">
        <v>223.6</v>
      </c>
      <c r="F2" s="6">
        <v>1098.9999999999998</v>
      </c>
      <c r="G2" s="16">
        <f>C2/F2</f>
        <v>0.20500454959053685</v>
      </c>
      <c r="H2" s="16">
        <f>E2/F2</f>
        <v>0.20345768880800733</v>
      </c>
      <c r="I2" s="16">
        <f>G2-H2</f>
        <v>1.5468607825295244E-3</v>
      </c>
    </row>
    <row r="3" spans="1:9" x14ac:dyDescent="0.25">
      <c r="A3" s="2">
        <v>1991</v>
      </c>
      <c r="B3" s="6">
        <f t="shared" ref="B3:B39" si="0">0.74*C3</f>
        <v>186.7760000000001</v>
      </c>
      <c r="C3" s="6">
        <v>252.40000000000012</v>
      </c>
      <c r="D3" s="6">
        <f t="shared" ref="D3:D39" si="1">0.93*E3</f>
        <v>272.39699999999993</v>
      </c>
      <c r="E3" s="6">
        <v>292.89999999999992</v>
      </c>
      <c r="F3" s="6">
        <v>1197.8999999999999</v>
      </c>
      <c r="G3" s="16">
        <f t="shared" ref="G3:G39" si="2">C3/F3</f>
        <v>0.21070206194173149</v>
      </c>
      <c r="H3" s="16">
        <f t="shared" ref="H3:H39" si="3">E3/F3</f>
        <v>0.24451122798230232</v>
      </c>
      <c r="I3" s="16">
        <f t="shared" ref="I3:I39" si="4">G3-H3</f>
        <v>-3.3809166040570826E-2</v>
      </c>
    </row>
    <row r="4" spans="1:9" x14ac:dyDescent="0.25">
      <c r="A4" s="2">
        <v>1992</v>
      </c>
      <c r="B4" s="6">
        <f t="shared" si="0"/>
        <v>208.38399999999993</v>
      </c>
      <c r="C4" s="6">
        <v>281.59999999999991</v>
      </c>
      <c r="D4" s="6">
        <f t="shared" si="1"/>
        <v>311.45699999999999</v>
      </c>
      <c r="E4" s="6">
        <v>334.9</v>
      </c>
      <c r="F4" s="6">
        <v>1386.9999999999995</v>
      </c>
      <c r="G4" s="16">
        <f t="shared" si="2"/>
        <v>0.20302811824080749</v>
      </c>
      <c r="H4" s="16">
        <f t="shared" si="3"/>
        <v>0.24145638067772177</v>
      </c>
      <c r="I4" s="16">
        <f t="shared" si="4"/>
        <v>-3.8428262436914273E-2</v>
      </c>
    </row>
    <row r="5" spans="1:9" x14ac:dyDescent="0.25">
      <c r="A5" s="2">
        <v>1993</v>
      </c>
      <c r="B5" s="6">
        <f t="shared" si="0"/>
        <v>196.09999999999997</v>
      </c>
      <c r="C5" s="6">
        <v>264.99999999999994</v>
      </c>
      <c r="D5" s="6">
        <f t="shared" si="1"/>
        <v>308.94600000000003</v>
      </c>
      <c r="E5" s="6">
        <v>332.2</v>
      </c>
      <c r="F5" s="6">
        <v>1501.7999999999993</v>
      </c>
      <c r="G5" s="16">
        <f t="shared" si="2"/>
        <v>0.17645492076175262</v>
      </c>
      <c r="H5" s="16">
        <f t="shared" si="3"/>
        <v>0.22120122519643104</v>
      </c>
      <c r="I5" s="16">
        <f t="shared" si="4"/>
        <v>-4.4746304434678419E-2</v>
      </c>
    </row>
    <row r="6" spans="1:9" x14ac:dyDescent="0.25">
      <c r="A6" s="2">
        <v>1994</v>
      </c>
      <c r="B6" s="6">
        <f t="shared" si="0"/>
        <v>207.64399999999998</v>
      </c>
      <c r="C6" s="6">
        <v>280.59999999999997</v>
      </c>
      <c r="D6" s="6">
        <f t="shared" si="1"/>
        <v>326.709</v>
      </c>
      <c r="E6" s="6">
        <v>351.29999999999995</v>
      </c>
      <c r="F6" s="6">
        <v>1543.3</v>
      </c>
      <c r="G6" s="16">
        <f t="shared" si="2"/>
        <v>0.1818181818181818</v>
      </c>
      <c r="H6" s="16">
        <f t="shared" si="3"/>
        <v>0.2276291064601827</v>
      </c>
      <c r="I6" s="16">
        <f t="shared" si="4"/>
        <v>-4.58109246420009E-2</v>
      </c>
    </row>
    <row r="7" spans="1:9" x14ac:dyDescent="0.25">
      <c r="A7" s="2">
        <v>1995</v>
      </c>
      <c r="B7" s="6">
        <f t="shared" si="0"/>
        <v>200.68799999999996</v>
      </c>
      <c r="C7" s="6">
        <v>271.19999999999993</v>
      </c>
      <c r="D7" s="6">
        <f t="shared" si="1"/>
        <v>289.04399999999998</v>
      </c>
      <c r="E7" s="6">
        <v>310.79999999999995</v>
      </c>
      <c r="F7" s="6">
        <v>1637.3</v>
      </c>
      <c r="G7" s="16">
        <f t="shared" si="2"/>
        <v>0.16563855127343793</v>
      </c>
      <c r="H7" s="16">
        <f t="shared" si="3"/>
        <v>0.18982471141513466</v>
      </c>
      <c r="I7" s="16">
        <f t="shared" si="4"/>
        <v>-2.4186160141696722E-2</v>
      </c>
    </row>
    <row r="8" spans="1:9" x14ac:dyDescent="0.25">
      <c r="A8" s="2">
        <v>1996</v>
      </c>
      <c r="B8" s="6">
        <f t="shared" si="0"/>
        <v>230.36199999999999</v>
      </c>
      <c r="C8" s="6">
        <v>311.3</v>
      </c>
      <c r="D8" s="6">
        <f t="shared" si="1"/>
        <v>298.99499999999989</v>
      </c>
      <c r="E8" s="6">
        <v>321.49999999999989</v>
      </c>
      <c r="F8" s="6">
        <v>1702.9000000000005</v>
      </c>
      <c r="G8" s="16">
        <f t="shared" si="2"/>
        <v>0.18280580186740261</v>
      </c>
      <c r="H8" s="16">
        <f t="shared" si="3"/>
        <v>0.18879558400375818</v>
      </c>
      <c r="I8" s="16">
        <f t="shared" si="4"/>
        <v>-5.9897821363555648E-3</v>
      </c>
    </row>
    <row r="9" spans="1:9" x14ac:dyDescent="0.25">
      <c r="A9" s="2">
        <v>1997</v>
      </c>
      <c r="B9" s="6">
        <f t="shared" si="0"/>
        <v>232.27655760000002</v>
      </c>
      <c r="C9" s="6">
        <v>313.88724000000002</v>
      </c>
      <c r="D9" s="6">
        <f t="shared" si="1"/>
        <v>307.90413960000006</v>
      </c>
      <c r="E9" s="6">
        <v>331.07972000000007</v>
      </c>
      <c r="F9" s="6">
        <v>1735.7999999999993</v>
      </c>
      <c r="G9" s="16">
        <f t="shared" si="2"/>
        <v>0.18083145523677852</v>
      </c>
      <c r="H9" s="16">
        <f t="shared" si="3"/>
        <v>0.19073609862887442</v>
      </c>
      <c r="I9" s="16">
        <f t="shared" si="4"/>
        <v>-9.9046433920959021E-3</v>
      </c>
    </row>
    <row r="10" spans="1:9" x14ac:dyDescent="0.25">
      <c r="A10" s="2">
        <v>1998</v>
      </c>
      <c r="B10" s="6">
        <f t="shared" si="0"/>
        <v>267.43452000000002</v>
      </c>
      <c r="C10" s="6">
        <v>361.39800000000002</v>
      </c>
      <c r="D10" s="6">
        <f t="shared" si="1"/>
        <v>354.79100099999999</v>
      </c>
      <c r="E10" s="6">
        <v>381.4957</v>
      </c>
      <c r="F10" s="6">
        <v>1828.4999999999998</v>
      </c>
      <c r="G10" s="16">
        <f t="shared" si="2"/>
        <v>0.19764725184577525</v>
      </c>
      <c r="H10" s="16">
        <f t="shared" si="3"/>
        <v>0.20863861088323765</v>
      </c>
      <c r="I10" s="16">
        <f t="shared" si="4"/>
        <v>-1.09913590374624E-2</v>
      </c>
    </row>
    <row r="11" spans="1:9" x14ac:dyDescent="0.25">
      <c r="A11" s="2">
        <v>1999</v>
      </c>
      <c r="B11" s="6">
        <f t="shared" si="0"/>
        <v>311.84875019999998</v>
      </c>
      <c r="C11" s="6">
        <v>421.41723000000002</v>
      </c>
      <c r="D11" s="6">
        <f t="shared" si="1"/>
        <v>443.64710700000018</v>
      </c>
      <c r="E11" s="6">
        <v>477.03990000000016</v>
      </c>
      <c r="F11" s="6">
        <v>1950.0999999999995</v>
      </c>
      <c r="G11" s="16">
        <f t="shared" si="2"/>
        <v>0.2161003179324138</v>
      </c>
      <c r="H11" s="16">
        <f t="shared" si="3"/>
        <v>0.24462330136916072</v>
      </c>
      <c r="I11" s="16">
        <f t="shared" si="4"/>
        <v>-2.8522983436746918E-2</v>
      </c>
    </row>
    <row r="12" spans="1:9" x14ac:dyDescent="0.25">
      <c r="A12" s="2">
        <v>2000</v>
      </c>
      <c r="B12" s="6">
        <f t="shared" si="0"/>
        <v>321.36243292</v>
      </c>
      <c r="C12" s="6">
        <v>434.27355800000004</v>
      </c>
      <c r="D12" s="6">
        <f t="shared" si="1"/>
        <v>490.28662560000004</v>
      </c>
      <c r="E12" s="6">
        <v>527.18992000000003</v>
      </c>
      <c r="F12" s="6">
        <v>2232</v>
      </c>
      <c r="G12" s="16">
        <f t="shared" si="2"/>
        <v>0.19456700627240145</v>
      </c>
      <c r="H12" s="16">
        <f t="shared" si="3"/>
        <v>0.23619620071684588</v>
      </c>
      <c r="I12" s="16">
        <f t="shared" si="4"/>
        <v>-4.1629194444444434E-2</v>
      </c>
    </row>
    <row r="13" spans="1:9" x14ac:dyDescent="0.25">
      <c r="A13" s="2">
        <v>2001</v>
      </c>
      <c r="B13" s="6">
        <f t="shared" si="0"/>
        <v>326.8489350000001</v>
      </c>
      <c r="C13" s="6">
        <v>441.68775000000011</v>
      </c>
      <c r="D13" s="6">
        <f t="shared" si="1"/>
        <v>563.67818009999996</v>
      </c>
      <c r="E13" s="6">
        <v>606.10556999999994</v>
      </c>
      <c r="F13" s="6">
        <v>2326.4</v>
      </c>
      <c r="G13" s="16">
        <f t="shared" si="2"/>
        <v>0.18985890216643744</v>
      </c>
      <c r="H13" s="16">
        <f t="shared" si="3"/>
        <v>0.26053368724209075</v>
      </c>
      <c r="I13" s="16">
        <f t="shared" si="4"/>
        <v>-7.0674785075653307E-2</v>
      </c>
    </row>
    <row r="14" spans="1:9" x14ac:dyDescent="0.25">
      <c r="A14" s="2">
        <v>2002</v>
      </c>
      <c r="B14" s="6">
        <f t="shared" si="0"/>
        <v>334.52747099999993</v>
      </c>
      <c r="C14" s="6">
        <v>452.06414999999993</v>
      </c>
      <c r="D14" s="6">
        <f t="shared" si="1"/>
        <v>547.55014800000004</v>
      </c>
      <c r="E14" s="6">
        <v>588.7636</v>
      </c>
      <c r="F14" s="6">
        <v>2465.5000000000005</v>
      </c>
      <c r="G14" s="16">
        <f t="shared" si="2"/>
        <v>0.18335597241938748</v>
      </c>
      <c r="H14" s="16">
        <f t="shared" si="3"/>
        <v>0.23880089231393223</v>
      </c>
      <c r="I14" s="16">
        <f t="shared" si="4"/>
        <v>-5.5444919894544753E-2</v>
      </c>
    </row>
    <row r="15" spans="1:9" x14ac:dyDescent="0.25">
      <c r="A15" s="2">
        <v>2003</v>
      </c>
      <c r="B15" s="6">
        <f t="shared" si="0"/>
        <v>366.08772285999993</v>
      </c>
      <c r="C15" s="6">
        <v>494.7131389999999</v>
      </c>
      <c r="D15" s="6">
        <f t="shared" si="1"/>
        <v>603.61108740000009</v>
      </c>
      <c r="E15" s="6">
        <v>649.0441800000001</v>
      </c>
      <c r="F15" s="6">
        <v>2596.2000000000007</v>
      </c>
      <c r="G15" s="16">
        <f t="shared" si="2"/>
        <v>0.19055278445420221</v>
      </c>
      <c r="H15" s="16">
        <f t="shared" si="3"/>
        <v>0.24999775826207532</v>
      </c>
      <c r="I15" s="16">
        <f t="shared" si="4"/>
        <v>-5.9444973807873114E-2</v>
      </c>
    </row>
    <row r="16" spans="1:9" x14ac:dyDescent="0.25">
      <c r="A16" s="2">
        <v>2004</v>
      </c>
      <c r="B16" s="6">
        <f t="shared" si="0"/>
        <v>356.85747309739992</v>
      </c>
      <c r="C16" s="6">
        <v>482.23982850999988</v>
      </c>
      <c r="D16" s="6">
        <f t="shared" si="1"/>
        <v>619.99516793699991</v>
      </c>
      <c r="E16" s="6">
        <v>666.66147089999981</v>
      </c>
      <c r="F16" s="6">
        <v>2779.4000000000005</v>
      </c>
      <c r="G16" s="16">
        <f t="shared" si="2"/>
        <v>0.17350501133697913</v>
      </c>
      <c r="H16" s="16">
        <f t="shared" si="3"/>
        <v>0.2398580524213858</v>
      </c>
      <c r="I16" s="16">
        <f t="shared" si="4"/>
        <v>-6.6353041084406678E-2</v>
      </c>
    </row>
    <row r="17" spans="1:18" x14ac:dyDescent="0.25">
      <c r="A17" s="2">
        <v>2005</v>
      </c>
      <c r="B17" s="6">
        <f t="shared" si="0"/>
        <v>414.33042762719981</v>
      </c>
      <c r="C17" s="6">
        <v>559.90598327999976</v>
      </c>
      <c r="D17" s="6">
        <f t="shared" si="1"/>
        <v>595.24456426288236</v>
      </c>
      <c r="E17" s="6">
        <v>640.04791856223903</v>
      </c>
      <c r="F17" s="6">
        <v>2923.0999999999995</v>
      </c>
      <c r="G17" s="16">
        <f t="shared" si="2"/>
        <v>0.19154527155417189</v>
      </c>
      <c r="H17" s="16">
        <f t="shared" si="3"/>
        <v>0.21896203296576894</v>
      </c>
      <c r="I17" s="16">
        <f t="shared" si="4"/>
        <v>-2.7416761411597046E-2</v>
      </c>
    </row>
    <row r="18" spans="1:18" x14ac:dyDescent="0.25">
      <c r="A18" s="2">
        <v>2006</v>
      </c>
      <c r="B18" s="6">
        <f t="shared" si="0"/>
        <v>469.63875341180005</v>
      </c>
      <c r="C18" s="6">
        <v>634.64696407000008</v>
      </c>
      <c r="D18" s="6">
        <f t="shared" si="1"/>
        <v>683.79411456540015</v>
      </c>
      <c r="E18" s="6">
        <v>735.26248878000013</v>
      </c>
      <c r="F18" s="6">
        <v>3161.9999999999986</v>
      </c>
      <c r="G18" s="16">
        <f t="shared" si="2"/>
        <v>0.20071061482289701</v>
      </c>
      <c r="H18" s="16">
        <f t="shared" si="3"/>
        <v>0.23253083136622404</v>
      </c>
      <c r="I18" s="16">
        <f t="shared" si="4"/>
        <v>-3.1820216543327035E-2</v>
      </c>
    </row>
    <row r="19" spans="1:18" x14ac:dyDescent="0.25">
      <c r="A19" s="2">
        <v>2007</v>
      </c>
      <c r="B19" s="6">
        <f t="shared" si="0"/>
        <v>568.08909064541513</v>
      </c>
      <c r="C19" s="6">
        <v>767.6879603316421</v>
      </c>
      <c r="D19" s="6">
        <f t="shared" si="1"/>
        <v>717.6769383924003</v>
      </c>
      <c r="E19" s="6">
        <v>771.69563268000024</v>
      </c>
      <c r="F19" s="6">
        <v>3392.2000000000012</v>
      </c>
      <c r="G19" s="16">
        <f t="shared" si="2"/>
        <v>0.22630975777714812</v>
      </c>
      <c r="H19" s="16">
        <f t="shared" si="3"/>
        <v>0.22749119529508874</v>
      </c>
      <c r="I19" s="16">
        <f t="shared" si="4"/>
        <v>-1.1814375179406145E-3</v>
      </c>
    </row>
    <row r="20" spans="1:18" x14ac:dyDescent="0.25">
      <c r="A20" s="2">
        <v>2008</v>
      </c>
      <c r="B20" s="6">
        <f t="shared" si="0"/>
        <v>580.18338311525451</v>
      </c>
      <c r="C20" s="6">
        <v>784.03159880439796</v>
      </c>
      <c r="D20" s="6">
        <f t="shared" si="1"/>
        <v>713.82787707509976</v>
      </c>
      <c r="E20" s="6">
        <v>767.55685706999975</v>
      </c>
      <c r="F20" s="6">
        <v>3458.1999999999994</v>
      </c>
      <c r="G20" s="16">
        <f t="shared" si="2"/>
        <v>0.22671667306818521</v>
      </c>
      <c r="H20" s="16">
        <f t="shared" si="3"/>
        <v>0.22195270865479147</v>
      </c>
      <c r="I20" s="16">
        <f t="shared" si="4"/>
        <v>4.7639644133937453E-3</v>
      </c>
    </row>
    <row r="21" spans="1:18" x14ac:dyDescent="0.25">
      <c r="A21" s="2">
        <v>2009</v>
      </c>
      <c r="B21" s="6">
        <f t="shared" si="0"/>
        <v>544.02370175116084</v>
      </c>
      <c r="C21" s="6">
        <v>735.16716452859578</v>
      </c>
      <c r="D21" s="6">
        <f t="shared" si="1"/>
        <v>714.26042254890024</v>
      </c>
      <c r="E21" s="6">
        <v>768.02195973000016</v>
      </c>
      <c r="F21" s="6">
        <v>3361.3999999999992</v>
      </c>
      <c r="G21" s="16">
        <f t="shared" si="2"/>
        <v>0.21870862275498185</v>
      </c>
      <c r="H21" s="16">
        <f t="shared" si="3"/>
        <v>0.22848276305408471</v>
      </c>
      <c r="I21" s="16">
        <f t="shared" si="4"/>
        <v>-9.7741402991028681E-3</v>
      </c>
    </row>
    <row r="22" spans="1:18" x14ac:dyDescent="0.25">
      <c r="A22" s="2">
        <v>2010</v>
      </c>
      <c r="B22" s="6">
        <f t="shared" si="0"/>
        <v>579.40225788671171</v>
      </c>
      <c r="C22" s="6">
        <v>782.9760241712321</v>
      </c>
      <c r="D22" s="6">
        <f t="shared" si="1"/>
        <v>759.90036697004996</v>
      </c>
      <c r="E22" s="6">
        <v>817.09716878499989</v>
      </c>
      <c r="F22" s="6">
        <v>3477.4000000000028</v>
      </c>
      <c r="G22" s="16">
        <f t="shared" si="2"/>
        <v>0.22516133437948796</v>
      </c>
      <c r="H22" s="16">
        <f t="shared" si="3"/>
        <v>0.23497359198970474</v>
      </c>
      <c r="I22" s="16">
        <f t="shared" si="4"/>
        <v>-9.8122576102167847E-3</v>
      </c>
    </row>
    <row r="23" spans="1:18" x14ac:dyDescent="0.25">
      <c r="A23" s="2">
        <v>2011</v>
      </c>
      <c r="B23" s="6">
        <f t="shared" si="0"/>
        <v>626.22039654879995</v>
      </c>
      <c r="C23" s="6">
        <v>846.24377912</v>
      </c>
      <c r="D23" s="6">
        <f t="shared" si="1"/>
        <v>827.044906194242</v>
      </c>
      <c r="E23" s="6">
        <v>889.29559805832469</v>
      </c>
      <c r="F23" s="6">
        <v>3639.0999999999981</v>
      </c>
      <c r="G23" s="16">
        <f t="shared" si="2"/>
        <v>0.23254205136434844</v>
      </c>
      <c r="H23" s="16">
        <f t="shared" si="3"/>
        <v>0.24437239923561463</v>
      </c>
      <c r="I23" s="16">
        <f t="shared" si="4"/>
        <v>-1.1830347871266189E-2</v>
      </c>
    </row>
    <row r="24" spans="1:18" x14ac:dyDescent="0.25">
      <c r="A24" s="2">
        <v>2012</v>
      </c>
      <c r="B24" s="6">
        <f t="shared" si="0"/>
        <v>621.83863014580015</v>
      </c>
      <c r="C24" s="6">
        <v>840.32247317000019</v>
      </c>
      <c r="D24" s="6">
        <f t="shared" si="1"/>
        <v>792.48288610799989</v>
      </c>
      <c r="E24" s="6">
        <v>852.13213559999986</v>
      </c>
      <c r="F24" s="6">
        <v>3806.4999999999995</v>
      </c>
      <c r="G24" s="16">
        <f t="shared" si="2"/>
        <v>0.22075987735977939</v>
      </c>
      <c r="H24" s="16">
        <f t="shared" si="3"/>
        <v>0.22386237635623274</v>
      </c>
      <c r="I24" s="16">
        <f t="shared" si="4"/>
        <v>-3.1024989964533456E-3</v>
      </c>
    </row>
    <row r="25" spans="1:18" x14ac:dyDescent="0.25">
      <c r="A25" s="2">
        <v>2013</v>
      </c>
      <c r="B25" s="6">
        <f t="shared" si="0"/>
        <v>701.49405706520008</v>
      </c>
      <c r="C25" s="6">
        <v>947.96494198000016</v>
      </c>
      <c r="D25" s="6">
        <f t="shared" si="1"/>
        <v>928.32008280989976</v>
      </c>
      <c r="E25" s="6">
        <v>998.19363742999974</v>
      </c>
      <c r="F25" s="6">
        <v>4059.0999999999972</v>
      </c>
      <c r="G25" s="16">
        <f t="shared" si="2"/>
        <v>0.23354067206523635</v>
      </c>
      <c r="H25" s="16">
        <f t="shared" si="3"/>
        <v>0.24591501501071678</v>
      </c>
      <c r="I25" s="16">
        <f t="shared" si="4"/>
        <v>-1.2374342945480427E-2</v>
      </c>
    </row>
    <row r="26" spans="1:18" ht="14.95" thickBot="1" x14ac:dyDescent="0.3">
      <c r="A26" s="2">
        <v>2014</v>
      </c>
      <c r="B26" s="6">
        <f t="shared" si="0"/>
        <v>740.66834665174019</v>
      </c>
      <c r="C26" s="6">
        <v>1000.9031711510003</v>
      </c>
      <c r="D26" s="6">
        <f t="shared" si="1"/>
        <v>1056.8260282248002</v>
      </c>
      <c r="E26" s="6">
        <v>1136.3720733600003</v>
      </c>
      <c r="F26" s="6">
        <v>4275.9000000000024</v>
      </c>
      <c r="G26" s="16">
        <f t="shared" si="2"/>
        <v>0.2340801167358918</v>
      </c>
      <c r="H26" s="16">
        <f t="shared" si="3"/>
        <v>0.26576207894478349</v>
      </c>
      <c r="I26" s="16">
        <f t="shared" si="4"/>
        <v>-3.168196220889169E-2</v>
      </c>
    </row>
    <row r="27" spans="1:18" x14ac:dyDescent="0.25">
      <c r="A27" s="2">
        <v>2015</v>
      </c>
      <c r="B27" s="6">
        <f t="shared" si="0"/>
        <v>740.53583816620028</v>
      </c>
      <c r="C27" s="6">
        <v>1000.7241056300004</v>
      </c>
      <c r="D27" s="6">
        <f t="shared" si="1"/>
        <v>1174.2883216710004</v>
      </c>
      <c r="E27" s="6">
        <v>1262.6756147000003</v>
      </c>
      <c r="F27" s="6">
        <v>4420.7999999999984</v>
      </c>
      <c r="G27" s="16">
        <f t="shared" si="2"/>
        <v>0.2263671972561529</v>
      </c>
      <c r="H27" s="16">
        <f t="shared" si="3"/>
        <v>0.28562151979279787</v>
      </c>
      <c r="I27" s="16">
        <f t="shared" si="4"/>
        <v>-5.9254322536644977E-2</v>
      </c>
      <c r="L27" s="45" t="s">
        <v>17</v>
      </c>
      <c r="M27" s="51" t="s">
        <v>19</v>
      </c>
      <c r="N27" s="52" t="s">
        <v>18</v>
      </c>
      <c r="O27" s="52"/>
      <c r="P27" s="52"/>
      <c r="Q27" s="52"/>
      <c r="R27" s="53"/>
    </row>
    <row r="28" spans="1:18" ht="14.95" thickBot="1" x14ac:dyDescent="0.3">
      <c r="A28" s="2">
        <v>2016</v>
      </c>
      <c r="B28" s="6">
        <f t="shared" si="0"/>
        <v>778.57809963919976</v>
      </c>
      <c r="C28" s="6">
        <v>1052.1325670799997</v>
      </c>
      <c r="D28" s="6">
        <f t="shared" si="1"/>
        <v>1113.9169364775005</v>
      </c>
      <c r="E28" s="6">
        <v>1197.7601467500006</v>
      </c>
      <c r="F28" s="6">
        <v>4516.9000000000005</v>
      </c>
      <c r="G28" s="16">
        <f t="shared" si="2"/>
        <v>0.23293244638579547</v>
      </c>
      <c r="H28" s="16">
        <f t="shared" si="3"/>
        <v>0.26517304938121289</v>
      </c>
      <c r="I28" s="16">
        <f t="shared" si="4"/>
        <v>-3.2240602995417422E-2</v>
      </c>
      <c r="L28" s="46"/>
      <c r="M28" s="36">
        <v>2022</v>
      </c>
      <c r="N28" s="37">
        <v>2023</v>
      </c>
      <c r="O28" s="37">
        <v>2024</v>
      </c>
      <c r="P28" s="37">
        <v>2025</v>
      </c>
      <c r="Q28" s="37">
        <v>2026</v>
      </c>
      <c r="R28" s="38">
        <v>2027</v>
      </c>
    </row>
    <row r="29" spans="1:18" x14ac:dyDescent="0.25">
      <c r="A29" s="2">
        <v>2017</v>
      </c>
      <c r="B29" s="6">
        <f t="shared" si="0"/>
        <v>812.18321857039984</v>
      </c>
      <c r="C29" s="6">
        <v>1097.5448899599999</v>
      </c>
      <c r="D29" s="6">
        <f t="shared" si="1"/>
        <v>1109.2481568572996</v>
      </c>
      <c r="E29" s="6">
        <v>1192.7399536099995</v>
      </c>
      <c r="F29" s="6">
        <v>4572.4000000000005</v>
      </c>
      <c r="G29" s="16">
        <f t="shared" si="2"/>
        <v>0.24003693682967364</v>
      </c>
      <c r="H29" s="16">
        <f t="shared" si="3"/>
        <v>0.26085643286020455</v>
      </c>
      <c r="I29" s="16">
        <f t="shared" si="4"/>
        <v>-2.0819496030530904E-2</v>
      </c>
      <c r="L29" s="47" t="s">
        <v>1</v>
      </c>
      <c r="M29" s="56">
        <f>C34/F34</f>
        <v>0.26254998085771064</v>
      </c>
      <c r="N29" s="57">
        <f>C35/F35</f>
        <v>0.2921148844795447</v>
      </c>
      <c r="O29" s="57">
        <f>C36/F36</f>
        <v>0.28800656764643184</v>
      </c>
      <c r="P29" s="57">
        <f>C37/F37</f>
        <v>0.30096913479920073</v>
      </c>
      <c r="Q29" s="57">
        <f>C38/F38</f>
        <v>0.31608897760927535</v>
      </c>
      <c r="R29" s="58">
        <f>C39/F39</f>
        <v>0.32157531614418983</v>
      </c>
    </row>
    <row r="30" spans="1:18" x14ac:dyDescent="0.25">
      <c r="A30" s="2">
        <v>2018</v>
      </c>
      <c r="B30" s="6">
        <f t="shared" si="0"/>
        <v>878.22407391179968</v>
      </c>
      <c r="C30" s="6">
        <v>1186.7892890699995</v>
      </c>
      <c r="D30" s="6">
        <f t="shared" si="1"/>
        <v>1140.7702941467394</v>
      </c>
      <c r="E30" s="6">
        <v>1226.634724888967</v>
      </c>
      <c r="F30" s="6">
        <v>4630.100000000004</v>
      </c>
      <c r="G30" s="16">
        <f t="shared" si="2"/>
        <v>0.25632044428198064</v>
      </c>
      <c r="H30" s="16">
        <f t="shared" si="3"/>
        <v>0.26492618407571455</v>
      </c>
      <c r="I30" s="16">
        <f t="shared" si="4"/>
        <v>-8.6057397937339131E-3</v>
      </c>
      <c r="L30" s="48" t="s">
        <v>20</v>
      </c>
      <c r="M30" s="56">
        <f>B34/F34</f>
        <v>0.19428698583470586</v>
      </c>
      <c r="N30" s="57">
        <f>B35/F35</f>
        <v>0.21616501451486309</v>
      </c>
      <c r="O30" s="57">
        <f>B36/F36</f>
        <v>0.21312486005835957</v>
      </c>
      <c r="P30" s="57">
        <f>B37/F37</f>
        <v>0.22271715975140852</v>
      </c>
      <c r="Q30" s="57">
        <f xml:space="preserve"> B38/F38</f>
        <v>0.23390584343086374</v>
      </c>
      <c r="R30" s="58">
        <f>B39/F39</f>
        <v>0.23796573394670045</v>
      </c>
    </row>
    <row r="31" spans="1:18" x14ac:dyDescent="0.25">
      <c r="A31" s="2">
        <v>2019</v>
      </c>
      <c r="B31" s="6">
        <f t="shared" si="0"/>
        <v>864.24354383640025</v>
      </c>
      <c r="C31" s="6">
        <v>1167.8966808600003</v>
      </c>
      <c r="D31" s="6">
        <f t="shared" si="1"/>
        <v>1252.4356792298995</v>
      </c>
      <c r="E31" s="6">
        <v>1346.7050314299995</v>
      </c>
      <c r="F31" s="6">
        <v>4833.3</v>
      </c>
      <c r="G31" s="16">
        <f t="shared" si="2"/>
        <v>0.2416354624914655</v>
      </c>
      <c r="H31" s="16">
        <f t="shared" si="3"/>
        <v>0.27863054878240529</v>
      </c>
      <c r="I31" s="16">
        <f t="shared" si="4"/>
        <v>-3.6995086290939783E-2</v>
      </c>
      <c r="L31" s="49"/>
      <c r="M31" s="59"/>
      <c r="N31" s="60"/>
      <c r="O31" s="60"/>
      <c r="P31" s="60"/>
      <c r="Q31" s="60"/>
      <c r="R31" s="61"/>
    </row>
    <row r="32" spans="1:18" x14ac:dyDescent="0.25">
      <c r="A32" s="2">
        <v>2020</v>
      </c>
      <c r="B32" s="6">
        <f t="shared" si="0"/>
        <v>678.77053176639981</v>
      </c>
      <c r="C32" s="6">
        <v>917.25747535999972</v>
      </c>
      <c r="D32" s="6">
        <f t="shared" si="1"/>
        <v>1190.4576520206003</v>
      </c>
      <c r="E32" s="6">
        <v>1280.0619914200004</v>
      </c>
      <c r="F32" s="6">
        <v>4160.2999999999993</v>
      </c>
      <c r="G32" s="16">
        <f t="shared" si="2"/>
        <v>0.22047868551787128</v>
      </c>
      <c r="H32" s="16">
        <f t="shared" si="3"/>
        <v>0.30768502065235692</v>
      </c>
      <c r="I32" s="16">
        <f t="shared" si="4"/>
        <v>-8.7206335134485641E-2</v>
      </c>
      <c r="L32" s="47" t="s">
        <v>3</v>
      </c>
      <c r="M32" s="56">
        <f>E34/F34</f>
        <v>0.26759867640671892</v>
      </c>
      <c r="N32" s="57">
        <f>E35/F35</f>
        <v>0.26694910726121401</v>
      </c>
      <c r="O32" s="57">
        <f>E36/F36</f>
        <v>0.24876266838887567</v>
      </c>
      <c r="P32" s="57">
        <f>E37/F37</f>
        <v>0.26989121927081994</v>
      </c>
      <c r="Q32" s="57">
        <f>E38/F38</f>
        <v>0.26952151047667244</v>
      </c>
      <c r="R32" s="58">
        <f>E39/F39</f>
        <v>0.26754653783978222</v>
      </c>
    </row>
    <row r="33" spans="1:18" x14ac:dyDescent="0.25">
      <c r="A33" s="2">
        <v>2021</v>
      </c>
      <c r="B33" s="6">
        <f t="shared" si="0"/>
        <v>889.90544595039967</v>
      </c>
      <c r="C33" s="6">
        <v>1202.5749269599996</v>
      </c>
      <c r="D33" s="6">
        <f t="shared" si="1"/>
        <v>1114.4969696562002</v>
      </c>
      <c r="E33" s="6">
        <v>1198.3838383400002</v>
      </c>
      <c r="F33" s="6">
        <v>4983.3</v>
      </c>
      <c r="G33" s="16">
        <f t="shared" si="2"/>
        <v>0.24132099752372918</v>
      </c>
      <c r="H33" s="16">
        <f t="shared" si="3"/>
        <v>0.24047997077037309</v>
      </c>
      <c r="I33" s="16">
        <f t="shared" si="4"/>
        <v>8.4102675335609445E-4</v>
      </c>
      <c r="L33" s="48" t="s">
        <v>21</v>
      </c>
      <c r="M33" s="62">
        <f>D34/F34</f>
        <v>0.24886676905824862</v>
      </c>
      <c r="N33" s="57">
        <f>D35/F35</f>
        <v>0.24826266975292904</v>
      </c>
      <c r="O33" s="63">
        <f>D36/F36</f>
        <v>0.23134928160165441</v>
      </c>
      <c r="P33" s="63">
        <f>D37/F37</f>
        <v>0.25099883392186256</v>
      </c>
      <c r="Q33" s="63">
        <f>D38/F38</f>
        <v>0.25065500474330543</v>
      </c>
      <c r="R33" s="64">
        <f>D39/F39</f>
        <v>0.24881828019099747</v>
      </c>
    </row>
    <row r="34" spans="1:18" x14ac:dyDescent="0.25">
      <c r="A34" s="5">
        <v>2022</v>
      </c>
      <c r="B34" s="6">
        <f t="shared" si="0"/>
        <v>998.63510719038868</v>
      </c>
      <c r="C34" s="7">
        <v>1349.5069016086334</v>
      </c>
      <c r="D34" s="6">
        <f t="shared" si="1"/>
        <v>1279.1751929593986</v>
      </c>
      <c r="E34" s="6">
        <v>1375.457196730536</v>
      </c>
      <c r="F34" s="6">
        <v>5140.0000000000027</v>
      </c>
      <c r="G34" s="16">
        <f t="shared" si="2"/>
        <v>0.26254998085771064</v>
      </c>
      <c r="H34" s="16">
        <f t="shared" si="3"/>
        <v>0.26759867640671892</v>
      </c>
      <c r="I34" s="16">
        <f t="shared" si="4"/>
        <v>-5.0486955490082752E-3</v>
      </c>
      <c r="L34" s="49"/>
      <c r="M34" s="59"/>
      <c r="N34" s="60"/>
      <c r="O34" s="60"/>
      <c r="P34" s="60"/>
      <c r="Q34" s="60"/>
      <c r="R34" s="61"/>
    </row>
    <row r="35" spans="1:18" ht="14.95" thickBot="1" x14ac:dyDescent="0.3">
      <c r="A35" s="3">
        <v>2023</v>
      </c>
      <c r="B35" s="9">
        <f t="shared" si="0"/>
        <v>1041.1661808289398</v>
      </c>
      <c r="C35" s="9">
        <v>1406.9813254445132</v>
      </c>
      <c r="D35" s="9">
        <f t="shared" si="1"/>
        <v>1195.7656343657809</v>
      </c>
      <c r="E35" s="9">
        <v>1285.7694993180439</v>
      </c>
      <c r="F35" s="9">
        <v>4816.5341795277018</v>
      </c>
      <c r="G35" s="17">
        <f t="shared" si="2"/>
        <v>0.2921148844795447</v>
      </c>
      <c r="H35" s="17">
        <f t="shared" si="3"/>
        <v>0.26694910726121401</v>
      </c>
      <c r="I35" s="17">
        <f t="shared" si="4"/>
        <v>2.5165777218330687E-2</v>
      </c>
      <c r="L35" s="50" t="s">
        <v>22</v>
      </c>
      <c r="M35" s="65">
        <f>M29-M32</f>
        <v>-5.0486955490082752E-3</v>
      </c>
      <c r="N35" s="66">
        <f t="shared" ref="N35:R35" si="5">N29-N32</f>
        <v>2.5165777218330687E-2</v>
      </c>
      <c r="O35" s="66">
        <f t="shared" si="5"/>
        <v>3.924389925755617E-2</v>
      </c>
      <c r="P35" s="66">
        <f t="shared" si="5"/>
        <v>3.1077915528380795E-2</v>
      </c>
      <c r="Q35" s="66">
        <f t="shared" si="5"/>
        <v>4.6567467132602902E-2</v>
      </c>
      <c r="R35" s="67">
        <f t="shared" si="5"/>
        <v>5.402877830440761E-2</v>
      </c>
    </row>
    <row r="36" spans="1:18" x14ac:dyDescent="0.25">
      <c r="A36" s="3">
        <v>2024</v>
      </c>
      <c r="B36" s="9">
        <f t="shared" si="0"/>
        <v>1088.1094333685357</v>
      </c>
      <c r="C36" s="9">
        <v>1470.418153200724</v>
      </c>
      <c r="D36" s="9">
        <f t="shared" si="1"/>
        <v>1181.1542569217986</v>
      </c>
      <c r="E36" s="9">
        <v>1270.0583407761274</v>
      </c>
      <c r="F36" s="9">
        <v>5105.5021599572237</v>
      </c>
      <c r="G36" s="17">
        <f t="shared" si="2"/>
        <v>0.28800656764643184</v>
      </c>
      <c r="H36" s="17">
        <f t="shared" si="3"/>
        <v>0.24876266838887567</v>
      </c>
      <c r="I36" s="17">
        <f t="shared" si="4"/>
        <v>3.924389925755617E-2</v>
      </c>
      <c r="L36" s="54" t="s">
        <v>23</v>
      </c>
      <c r="M36" s="55">
        <f>F34</f>
        <v>5140.0000000000027</v>
      </c>
      <c r="N36" s="55">
        <f>F35</f>
        <v>4816.5341795277018</v>
      </c>
      <c r="O36" s="55">
        <f>F36</f>
        <v>5105.5021599572237</v>
      </c>
      <c r="P36" s="55">
        <f>F37</f>
        <v>5120.3426824335593</v>
      </c>
      <c r="Q36" s="55">
        <f>F38</f>
        <v>5098.6853815889262</v>
      </c>
      <c r="R36" s="55">
        <f>F39</f>
        <v>5241.7245930354356</v>
      </c>
    </row>
    <row r="37" spans="1:18" x14ac:dyDescent="0.25">
      <c r="A37" s="3">
        <v>2025</v>
      </c>
      <c r="B37" s="9">
        <f t="shared" si="0"/>
        <v>1140.3881791855106</v>
      </c>
      <c r="C37" s="9">
        <v>1541.0651070074468</v>
      </c>
      <c r="D37" s="9">
        <f t="shared" si="1"/>
        <v>1285.2000425711651</v>
      </c>
      <c r="E37" s="9">
        <v>1381.9355296464141</v>
      </c>
      <c r="F37" s="9">
        <v>5120.3426824335593</v>
      </c>
      <c r="G37" s="17">
        <f t="shared" si="2"/>
        <v>0.30096913479920073</v>
      </c>
      <c r="H37" s="17">
        <f t="shared" si="3"/>
        <v>0.26989121927081994</v>
      </c>
      <c r="I37" s="17">
        <f t="shared" si="4"/>
        <v>3.1077915528380795E-2</v>
      </c>
    </row>
    <row r="38" spans="1:18" x14ac:dyDescent="0.25">
      <c r="A38" s="3">
        <v>2026</v>
      </c>
      <c r="B38" s="9">
        <f t="shared" si="0"/>
        <v>1192.6123045691731</v>
      </c>
      <c r="C38" s="9">
        <v>1611.6382494178017</v>
      </c>
      <c r="D38" s="9">
        <f t="shared" si="1"/>
        <v>1278.0110085067943</v>
      </c>
      <c r="E38" s="9">
        <v>1374.2053854911765</v>
      </c>
      <c r="F38" s="9">
        <v>5098.6853815889262</v>
      </c>
      <c r="G38" s="17">
        <f t="shared" si="2"/>
        <v>0.31608897760927535</v>
      </c>
      <c r="H38" s="17">
        <f t="shared" si="3"/>
        <v>0.26952151047667244</v>
      </c>
      <c r="I38" s="17">
        <f t="shared" si="4"/>
        <v>4.6567467132602902E-2</v>
      </c>
    </row>
    <row r="39" spans="1:18" x14ac:dyDescent="0.25">
      <c r="A39" s="3">
        <v>2027</v>
      </c>
      <c r="B39" s="9">
        <f t="shared" si="0"/>
        <v>1247.3508399281473</v>
      </c>
      <c r="C39" s="9">
        <v>1685.609243146145</v>
      </c>
      <c r="D39" s="9">
        <f t="shared" si="1"/>
        <v>1304.2368984739333</v>
      </c>
      <c r="E39" s="9">
        <v>1402.4052671762722</v>
      </c>
      <c r="F39" s="9">
        <v>5241.7245930354356</v>
      </c>
      <c r="G39" s="17">
        <f t="shared" si="2"/>
        <v>0.32157531614418983</v>
      </c>
      <c r="H39" s="17">
        <f t="shared" si="3"/>
        <v>0.26754653783978222</v>
      </c>
      <c r="I39" s="17">
        <f t="shared" si="4"/>
        <v>5.402877830440761E-2</v>
      </c>
    </row>
    <row r="40" spans="1:18" ht="14.95" thickBot="1" x14ac:dyDescent="0.3"/>
    <row r="41" spans="1:18" x14ac:dyDescent="0.25">
      <c r="L41" s="45" t="s">
        <v>17</v>
      </c>
      <c r="M41" s="51" t="s">
        <v>19</v>
      </c>
      <c r="N41" s="52" t="s">
        <v>18</v>
      </c>
      <c r="O41" s="52"/>
      <c r="P41" s="52"/>
      <c r="Q41" s="52"/>
      <c r="R41" s="53"/>
    </row>
    <row r="42" spans="1:18" ht="14.95" thickBot="1" x14ac:dyDescent="0.3">
      <c r="L42" s="46"/>
      <c r="M42" s="36">
        <v>2022</v>
      </c>
      <c r="N42" s="37">
        <v>2023</v>
      </c>
      <c r="O42" s="37">
        <v>2024</v>
      </c>
      <c r="P42" s="37">
        <v>2025</v>
      </c>
      <c r="Q42" s="37">
        <v>2026</v>
      </c>
      <c r="R42" s="38">
        <v>2027</v>
      </c>
    </row>
    <row r="43" spans="1:18" x14ac:dyDescent="0.25">
      <c r="L43" s="47" t="s">
        <v>1</v>
      </c>
      <c r="M43" s="32">
        <f>C34</f>
        <v>1349.5069016086334</v>
      </c>
      <c r="N43" s="33">
        <f>C35</f>
        <v>1406.9813254445132</v>
      </c>
      <c r="O43" s="33">
        <f>C36</f>
        <v>1470.418153200724</v>
      </c>
      <c r="P43" s="33">
        <f>C37</f>
        <v>1541.0651070074468</v>
      </c>
      <c r="Q43" s="33">
        <f>C38</f>
        <v>1611.6382494178017</v>
      </c>
      <c r="R43" s="39">
        <f>C39</f>
        <v>1685.609243146145</v>
      </c>
    </row>
    <row r="44" spans="1:18" x14ac:dyDescent="0.25">
      <c r="L44" s="48" t="s">
        <v>20</v>
      </c>
      <c r="M44" s="30">
        <f>B34</f>
        <v>998.63510719038868</v>
      </c>
      <c r="N44" s="31">
        <f>B35</f>
        <v>1041.1661808289398</v>
      </c>
      <c r="O44" s="31">
        <f>B36</f>
        <v>1088.1094333685357</v>
      </c>
      <c r="P44" s="31">
        <f>B37</f>
        <v>1140.3881791855106</v>
      </c>
      <c r="Q44" s="31">
        <f>B38</f>
        <v>1192.6123045691731</v>
      </c>
      <c r="R44" s="40">
        <f>B39</f>
        <v>1247.3508399281473</v>
      </c>
    </row>
    <row r="45" spans="1:18" x14ac:dyDescent="0.25">
      <c r="L45" s="49"/>
      <c r="M45" s="34"/>
      <c r="N45" s="35"/>
      <c r="O45" s="35"/>
      <c r="P45" s="35"/>
      <c r="Q45" s="35"/>
      <c r="R45" s="41"/>
    </row>
    <row r="46" spans="1:18" x14ac:dyDescent="0.25">
      <c r="L46" s="47" t="s">
        <v>3</v>
      </c>
      <c r="M46" s="32">
        <f>E34</f>
        <v>1375.457196730536</v>
      </c>
      <c r="N46" s="33">
        <f>E35</f>
        <v>1285.7694993180439</v>
      </c>
      <c r="O46" s="33">
        <f>E36</f>
        <v>1270.0583407761274</v>
      </c>
      <c r="P46" s="33">
        <f>E37</f>
        <v>1381.9355296464141</v>
      </c>
      <c r="Q46" s="33">
        <f>E38</f>
        <v>1374.2053854911765</v>
      </c>
      <c r="R46" s="39">
        <f>E39</f>
        <v>1402.4052671762722</v>
      </c>
    </row>
    <row r="47" spans="1:18" x14ac:dyDescent="0.25">
      <c r="L47" s="48" t="s">
        <v>21</v>
      </c>
      <c r="M47" s="30">
        <f>D34</f>
        <v>1279.1751929593986</v>
      </c>
      <c r="N47" s="31">
        <f>D35</f>
        <v>1195.7656343657809</v>
      </c>
      <c r="O47" s="31">
        <f>D36</f>
        <v>1181.1542569217986</v>
      </c>
      <c r="P47" s="31">
        <f>D37</f>
        <v>1285.2000425711651</v>
      </c>
      <c r="Q47" s="31">
        <f>D38</f>
        <v>1278.0110085067943</v>
      </c>
      <c r="R47" s="40">
        <f>D39</f>
        <v>1304.2368984739333</v>
      </c>
    </row>
    <row r="48" spans="1:18" x14ac:dyDescent="0.25">
      <c r="L48" s="49"/>
      <c r="M48" s="34"/>
      <c r="N48" s="35"/>
      <c r="O48" s="35"/>
      <c r="P48" s="35"/>
      <c r="Q48" s="35"/>
      <c r="R48" s="41"/>
    </row>
    <row r="49" spans="12:18" ht="14.95" thickBot="1" x14ac:dyDescent="0.3">
      <c r="L49" s="50" t="s">
        <v>22</v>
      </c>
      <c r="M49" s="42">
        <f>M43-M46</f>
        <v>-25.950295121902627</v>
      </c>
      <c r="N49" s="43">
        <f t="shared" ref="N49:R49" si="6">N43-N46</f>
        <v>121.2118261264693</v>
      </c>
      <c r="O49" s="43">
        <f t="shared" si="6"/>
        <v>200.35981242459661</v>
      </c>
      <c r="P49" s="43">
        <f t="shared" si="6"/>
        <v>159.12957736103272</v>
      </c>
      <c r="Q49" s="43">
        <f t="shared" si="6"/>
        <v>237.43286392662526</v>
      </c>
      <c r="R49" s="44">
        <f t="shared" si="6"/>
        <v>283.20397596987277</v>
      </c>
    </row>
    <row r="50" spans="12:18" x14ac:dyDescent="0.25">
      <c r="L50" s="54" t="s">
        <v>23</v>
      </c>
      <c r="M50" s="55">
        <f>F34</f>
        <v>5140.0000000000027</v>
      </c>
      <c r="N50" s="55">
        <f>F35</f>
        <v>4816.5341795277018</v>
      </c>
      <c r="O50" s="55">
        <f>F36</f>
        <v>5105.5021599572237</v>
      </c>
      <c r="P50" s="55">
        <f>F37</f>
        <v>5120.3426824335593</v>
      </c>
      <c r="Q50" s="55">
        <f>F38</f>
        <v>5098.6853815889262</v>
      </c>
      <c r="R50" s="55">
        <f>F39</f>
        <v>5241.7245930354356</v>
      </c>
    </row>
  </sheetData>
  <mergeCells count="4">
    <mergeCell ref="L41:L42"/>
    <mergeCell ref="N41:R41"/>
    <mergeCell ref="L27:L28"/>
    <mergeCell ref="N27:R2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D2A-0085-44C6-974D-1E6E00F6E585}">
  <dimension ref="A1:D39"/>
  <sheetViews>
    <sheetView workbookViewId="0">
      <selection activeCell="G30" sqref="G30"/>
    </sheetView>
  </sheetViews>
  <sheetFormatPr defaultRowHeight="14.3" x14ac:dyDescent="0.25"/>
  <cols>
    <col min="1" max="1" width="9.125" style="1"/>
    <col min="2" max="2" width="24.125" style="1" bestFit="1" customWidth="1"/>
    <col min="3" max="4" width="12.625" style="1" bestFit="1" customWidth="1"/>
  </cols>
  <sheetData>
    <row r="1" spans="1:4" x14ac:dyDescent="0.25">
      <c r="A1" s="4" t="s">
        <v>4</v>
      </c>
      <c r="B1" s="4" t="s">
        <v>1</v>
      </c>
      <c r="C1" s="4" t="s">
        <v>6</v>
      </c>
      <c r="D1" s="4" t="s">
        <v>7</v>
      </c>
    </row>
    <row r="2" spans="1:4" x14ac:dyDescent="0.25">
      <c r="A2" s="2">
        <v>1990</v>
      </c>
      <c r="B2" s="6">
        <f>'Yearly VAR GDP'!C2</f>
        <v>225.29999999999995</v>
      </c>
      <c r="C2" s="8"/>
      <c r="D2" s="8"/>
    </row>
    <row r="3" spans="1:4" x14ac:dyDescent="0.25">
      <c r="A3" s="2">
        <v>1991</v>
      </c>
      <c r="B3" s="6">
        <f>'Yearly VAR GDP'!C3</f>
        <v>252.40000000000012</v>
      </c>
      <c r="C3" s="8"/>
      <c r="D3" s="8"/>
    </row>
    <row r="4" spans="1:4" x14ac:dyDescent="0.25">
      <c r="A4" s="2">
        <v>1992</v>
      </c>
      <c r="B4" s="6">
        <f>'Yearly VAR GDP'!C4</f>
        <v>281.59999999999991</v>
      </c>
      <c r="C4" s="8"/>
      <c r="D4" s="8"/>
    </row>
    <row r="5" spans="1:4" x14ac:dyDescent="0.25">
      <c r="A5" s="2">
        <v>1993</v>
      </c>
      <c r="B5" s="6">
        <f>'Yearly VAR GDP'!C5</f>
        <v>264.99999999999994</v>
      </c>
      <c r="C5" s="8"/>
      <c r="D5" s="8"/>
    </row>
    <row r="6" spans="1:4" x14ac:dyDescent="0.25">
      <c r="A6" s="2">
        <v>1994</v>
      </c>
      <c r="B6" s="6">
        <f>'Yearly VAR GDP'!C6</f>
        <v>280.59999999999997</v>
      </c>
      <c r="C6" s="8"/>
      <c r="D6" s="8"/>
    </row>
    <row r="7" spans="1:4" x14ac:dyDescent="0.25">
      <c r="A7" s="2">
        <v>1995</v>
      </c>
      <c r="B7" s="6">
        <f>'Yearly VAR GDP'!C7</f>
        <v>271.19999999999993</v>
      </c>
      <c r="C7" s="8"/>
      <c r="D7" s="8"/>
    </row>
    <row r="8" spans="1:4" x14ac:dyDescent="0.25">
      <c r="A8" s="2">
        <v>1996</v>
      </c>
      <c r="B8" s="6">
        <f>'Yearly VAR GDP'!C8</f>
        <v>311.3</v>
      </c>
      <c r="C8" s="8"/>
      <c r="D8" s="8"/>
    </row>
    <row r="9" spans="1:4" x14ac:dyDescent="0.25">
      <c r="A9" s="2">
        <v>1997</v>
      </c>
      <c r="B9" s="6">
        <f>'Yearly VAR GDP'!C9</f>
        <v>313.88724000000002</v>
      </c>
      <c r="C9" s="8"/>
      <c r="D9" s="8"/>
    </row>
    <row r="10" spans="1:4" x14ac:dyDescent="0.25">
      <c r="A10" s="2">
        <v>1998</v>
      </c>
      <c r="B10" s="6">
        <f>'Yearly VAR GDP'!C10</f>
        <v>361.39800000000002</v>
      </c>
      <c r="C10" s="8"/>
      <c r="D10" s="8"/>
    </row>
    <row r="11" spans="1:4" x14ac:dyDescent="0.25">
      <c r="A11" s="2">
        <v>1999</v>
      </c>
      <c r="B11" s="6">
        <f>'Yearly VAR GDP'!C11</f>
        <v>421.41723000000002</v>
      </c>
      <c r="C11" s="8"/>
      <c r="D11" s="8"/>
    </row>
    <row r="12" spans="1:4" x14ac:dyDescent="0.25">
      <c r="A12" s="2">
        <v>2000</v>
      </c>
      <c r="B12" s="6">
        <f>'Yearly VAR GDP'!C12</f>
        <v>434.27355800000004</v>
      </c>
      <c r="C12" s="6"/>
      <c r="D12" s="6"/>
    </row>
    <row r="13" spans="1:4" x14ac:dyDescent="0.25">
      <c r="A13" s="2">
        <v>2001</v>
      </c>
      <c r="B13" s="6">
        <f>'Yearly VAR GDP'!C13</f>
        <v>441.68775000000011</v>
      </c>
      <c r="C13" s="6"/>
      <c r="D13" s="6"/>
    </row>
    <row r="14" spans="1:4" x14ac:dyDescent="0.25">
      <c r="A14" s="2">
        <v>2002</v>
      </c>
      <c r="B14" s="6">
        <f>'Yearly VAR GDP'!C14</f>
        <v>452.06414999999993</v>
      </c>
      <c r="C14" s="6"/>
      <c r="D14" s="6"/>
    </row>
    <row r="15" spans="1:4" x14ac:dyDescent="0.25">
      <c r="A15" s="2">
        <v>2003</v>
      </c>
      <c r="B15" s="6">
        <f>'Yearly VAR GDP'!C15</f>
        <v>494.7131389999999</v>
      </c>
      <c r="C15" s="6"/>
      <c r="D15" s="6"/>
    </row>
    <row r="16" spans="1:4" x14ac:dyDescent="0.25">
      <c r="A16" s="2">
        <v>2004</v>
      </c>
      <c r="B16" s="6">
        <f>'Yearly VAR GDP'!C16</f>
        <v>482.23982850999988</v>
      </c>
      <c r="C16" s="6"/>
      <c r="D16" s="6"/>
    </row>
    <row r="17" spans="1:4" x14ac:dyDescent="0.25">
      <c r="A17" s="2">
        <v>2005</v>
      </c>
      <c r="B17" s="6">
        <f>'Yearly VAR GDP'!C17</f>
        <v>559.90598327999976</v>
      </c>
      <c r="C17" s="6"/>
      <c r="D17" s="6"/>
    </row>
    <row r="18" spans="1:4" x14ac:dyDescent="0.25">
      <c r="A18" s="2">
        <v>2006</v>
      </c>
      <c r="B18" s="6">
        <f>'Yearly VAR GDP'!C18</f>
        <v>634.64696407000008</v>
      </c>
      <c r="C18" s="6"/>
      <c r="D18" s="6"/>
    </row>
    <row r="19" spans="1:4" x14ac:dyDescent="0.25">
      <c r="A19" s="2">
        <v>2007</v>
      </c>
      <c r="B19" s="6">
        <f>'Yearly VAR GDP'!C19</f>
        <v>767.6879603316421</v>
      </c>
      <c r="C19" s="6"/>
      <c r="D19" s="6"/>
    </row>
    <row r="20" spans="1:4" x14ac:dyDescent="0.25">
      <c r="A20" s="2">
        <v>2008</v>
      </c>
      <c r="B20" s="6">
        <f>'Yearly VAR GDP'!C20</f>
        <v>784.03159880439796</v>
      </c>
      <c r="C20" s="6"/>
      <c r="D20" s="6"/>
    </row>
    <row r="21" spans="1:4" x14ac:dyDescent="0.25">
      <c r="A21" s="2">
        <v>2009</v>
      </c>
      <c r="B21" s="6">
        <f>'Yearly VAR GDP'!C21</f>
        <v>735.16716452859578</v>
      </c>
      <c r="C21" s="6"/>
      <c r="D21" s="6"/>
    </row>
    <row r="22" spans="1:4" x14ac:dyDescent="0.25">
      <c r="A22" s="2">
        <v>2010</v>
      </c>
      <c r="B22" s="6">
        <f>'Yearly VAR GDP'!C22</f>
        <v>782.9760241712321</v>
      </c>
      <c r="C22" s="6"/>
      <c r="D22" s="6"/>
    </row>
    <row r="23" spans="1:4" x14ac:dyDescent="0.25">
      <c r="A23" s="2">
        <v>2011</v>
      </c>
      <c r="B23" s="6">
        <f>'Yearly VAR GDP'!C23</f>
        <v>846.24377912</v>
      </c>
      <c r="C23" s="6"/>
      <c r="D23" s="6"/>
    </row>
    <row r="24" spans="1:4" x14ac:dyDescent="0.25">
      <c r="A24" s="2">
        <v>2012</v>
      </c>
      <c r="B24" s="6">
        <f>'Yearly VAR GDP'!C24</f>
        <v>840.32247317000019</v>
      </c>
      <c r="C24" s="6"/>
      <c r="D24" s="6"/>
    </row>
    <row r="25" spans="1:4" x14ac:dyDescent="0.25">
      <c r="A25" s="2">
        <v>2013</v>
      </c>
      <c r="B25" s="6">
        <f>'Yearly VAR GDP'!C25</f>
        <v>947.96494198000016</v>
      </c>
      <c r="C25" s="6"/>
      <c r="D25" s="6"/>
    </row>
    <row r="26" spans="1:4" x14ac:dyDescent="0.25">
      <c r="A26" s="2">
        <v>2014</v>
      </c>
      <c r="B26" s="6">
        <f>'Yearly VAR GDP'!C26</f>
        <v>1000.9031711510003</v>
      </c>
      <c r="C26" s="6"/>
      <c r="D26" s="6"/>
    </row>
    <row r="27" spans="1:4" x14ac:dyDescent="0.25">
      <c r="A27" s="2">
        <v>2015</v>
      </c>
      <c r="B27" s="6">
        <f>'Yearly VAR GDP'!C27</f>
        <v>1000.7241056300004</v>
      </c>
      <c r="C27" s="6"/>
      <c r="D27" s="6"/>
    </row>
    <row r="28" spans="1:4" x14ac:dyDescent="0.25">
      <c r="A28" s="2">
        <v>2016</v>
      </c>
      <c r="B28" s="6">
        <f>'Yearly VAR GDP'!C28</f>
        <v>1052.1325670799997</v>
      </c>
      <c r="C28" s="6"/>
      <c r="D28" s="6"/>
    </row>
    <row r="29" spans="1:4" x14ac:dyDescent="0.25">
      <c r="A29" s="2">
        <v>2017</v>
      </c>
      <c r="B29" s="6">
        <f>'Yearly VAR GDP'!C29</f>
        <v>1097.5448899599999</v>
      </c>
      <c r="C29" s="6"/>
      <c r="D29" s="6"/>
    </row>
    <row r="30" spans="1:4" x14ac:dyDescent="0.25">
      <c r="A30" s="2">
        <v>2018</v>
      </c>
      <c r="B30" s="6">
        <f>'Yearly VAR GDP'!C30</f>
        <v>1186.7892890699995</v>
      </c>
      <c r="C30" s="6"/>
      <c r="D30" s="6"/>
    </row>
    <row r="31" spans="1:4" x14ac:dyDescent="0.25">
      <c r="A31" s="2">
        <v>2019</v>
      </c>
      <c r="B31" s="6">
        <f>'Yearly VAR GDP'!C31</f>
        <v>1167.8966808600003</v>
      </c>
      <c r="C31" s="6"/>
      <c r="D31" s="6"/>
    </row>
    <row r="32" spans="1:4" x14ac:dyDescent="0.25">
      <c r="A32" s="2">
        <v>2020</v>
      </c>
      <c r="B32" s="6">
        <f>'Yearly VAR GDP'!C32</f>
        <v>917.25747535999972</v>
      </c>
      <c r="C32" s="6"/>
      <c r="D32" s="6"/>
    </row>
    <row r="33" spans="1:4" x14ac:dyDescent="0.25">
      <c r="A33" s="2">
        <v>2021</v>
      </c>
      <c r="B33" s="6">
        <f>'Yearly VAR GDP'!C33</f>
        <v>1202.5749269599996</v>
      </c>
      <c r="C33" s="6"/>
      <c r="D33" s="6"/>
    </row>
    <row r="34" spans="1:4" x14ac:dyDescent="0.25">
      <c r="A34" s="5">
        <v>2022</v>
      </c>
      <c r="B34" s="7">
        <f>'Yearly VAR GDP'!C34</f>
        <v>1349.5069016086334</v>
      </c>
      <c r="C34" s="7">
        <v>1349.5069016086334</v>
      </c>
      <c r="D34" s="7">
        <v>1349.5069016086334</v>
      </c>
    </row>
    <row r="35" spans="1:4" x14ac:dyDescent="0.25">
      <c r="A35" s="3">
        <v>2023</v>
      </c>
      <c r="B35" s="9">
        <f>'Yearly VAR GDP'!C35</f>
        <v>1406.9813254445132</v>
      </c>
      <c r="C35" s="9">
        <v>1166.3520848413091</v>
      </c>
      <c r="D35" s="9">
        <v>1697.254607659007</v>
      </c>
    </row>
    <row r="36" spans="1:4" x14ac:dyDescent="0.25">
      <c r="A36" s="3">
        <v>2024</v>
      </c>
      <c r="B36" s="9">
        <f>'Yearly VAR GDP'!C36</f>
        <v>1470.418153200724</v>
      </c>
      <c r="C36" s="9">
        <v>1004.8469869507318</v>
      </c>
      <c r="D36" s="9">
        <v>2151.7002820731336</v>
      </c>
    </row>
    <row r="37" spans="1:4" x14ac:dyDescent="0.25">
      <c r="A37" s="3">
        <v>2025</v>
      </c>
      <c r="B37" s="9">
        <f>'Yearly VAR GDP'!C37</f>
        <v>1541.0651070074468</v>
      </c>
      <c r="C37" s="9">
        <v>867.59896244061611</v>
      </c>
      <c r="D37" s="9">
        <v>2737.3034856509817</v>
      </c>
    </row>
    <row r="38" spans="1:4" x14ac:dyDescent="0.25">
      <c r="A38" s="3">
        <v>2026</v>
      </c>
      <c r="B38" s="9">
        <f>'Yearly VAR GDP'!C38</f>
        <v>1611.6382494178017</v>
      </c>
      <c r="C38" s="9">
        <v>747.43935624503888</v>
      </c>
      <c r="D38" s="9">
        <v>3475.0348978612783</v>
      </c>
    </row>
    <row r="39" spans="1:4" x14ac:dyDescent="0.25">
      <c r="A39" s="3">
        <v>2027</v>
      </c>
      <c r="B39" s="9">
        <f>'Yearly VAR GDP'!C39</f>
        <v>1685.609243146145</v>
      </c>
      <c r="C39" s="9">
        <v>643.98157979179939</v>
      </c>
      <c r="D39" s="9">
        <v>4412.0493656019098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Yearly VEC</vt:lpstr>
      <vt:lpstr>Total Revenue VEC</vt:lpstr>
      <vt:lpstr>Fanchart Revenue VEC</vt:lpstr>
      <vt:lpstr> Total Expenditure VEC</vt:lpstr>
      <vt:lpstr>Fanchart Expenditures VEC</vt:lpstr>
      <vt:lpstr>GDP VEC</vt:lpstr>
      <vt:lpstr>Fanchart GDP VEC</vt:lpstr>
      <vt:lpstr>Yearly VAR GDP</vt:lpstr>
      <vt:lpstr>Total Revenue VAR</vt:lpstr>
      <vt:lpstr>Fanchart Revenue VAR</vt:lpstr>
      <vt:lpstr> Total Expenditure VAR</vt:lpstr>
      <vt:lpstr>Fanchart Expenditures VAR</vt:lpstr>
      <vt:lpstr>GDP VAR</vt:lpstr>
      <vt:lpstr>Fanchart GDP 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2023-05-02T05:24:46Z</dcterms:modified>
</cp:coreProperties>
</file>