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+xml"/>
  <Override PartName="/xl/tables/table3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6.xml" ContentType="application/vnd.openxmlformats-officedocument.drawing+xml"/>
  <Override PartName="/xl/tables/table4.xml" ContentType="application/vnd.openxmlformats-officedocument.spreadsheetml.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7.xml" ContentType="application/vnd.openxmlformats-officedocument.drawing+xml"/>
  <Override PartName="/xl/tables/table5.xml" ContentType="application/vnd.openxmlformats-officedocument.spreadsheetml.tab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8.xml" ContentType="application/vnd.openxmlformats-officedocument.drawing+xml"/>
  <Override PartName="/xl/tables/table6.xml" ContentType="application/vnd.openxmlformats-officedocument.spreadsheetml.tab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9.xml" ContentType="application/vnd.openxmlformats-officedocument.drawing+xml"/>
  <Override PartName="/xl/tables/table7.xml" ContentType="application/vnd.openxmlformats-officedocument.spreadsheetml.tab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10.xml" ContentType="application/vnd.openxmlformats-officedocument.drawing+xml"/>
  <Override PartName="/xl/tables/table8.xml" ContentType="application/vnd.openxmlformats-officedocument.spreadsheetml.tab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1.xml" ContentType="application/vnd.openxmlformats-officedocument.drawing+xml"/>
  <Override PartName="/xl/tables/table9.xml" ContentType="application/vnd.openxmlformats-officedocument.spreadsheetml.tab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2.xml" ContentType="application/vnd.openxmlformats-officedocument.drawing+xml"/>
  <Override PartName="/xl/tables/table10.xml" ContentType="application/vnd.openxmlformats-officedocument.spreadsheetml.tab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3.xml" ContentType="application/vnd.openxmlformats-officedocument.drawing+xml"/>
  <Override PartName="/xl/tables/table11.xml" ContentType="application/vnd.openxmlformats-officedocument.spreadsheetml.tab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4.xml" ContentType="application/vnd.openxmlformats-officedocument.drawing+xml"/>
  <Override PartName="/xl/tables/table12.xml" ContentType="application/vnd.openxmlformats-officedocument.spreadsheetml.tab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5.xml" ContentType="application/vnd.openxmlformats-officedocument.drawing+xml"/>
  <Override PartName="/xl/tables/table13.xml" ContentType="application/vnd.openxmlformats-officedocument.spreadsheetml.tab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co\OneDrive - Universidad Nacional de Colombia\Oliver Pardo\VAR_VEC-2023\Quarterly Forecasting\"/>
    </mc:Choice>
  </mc:AlternateContent>
  <xr:revisionPtr revIDLastSave="0" documentId="13_ncr:1_{C331D865-56D0-4458-81AD-656AC12529F0}" xr6:coauthVersionLast="47" xr6:coauthVersionMax="47" xr10:uidLastSave="{00000000-0000-0000-0000-000000000000}"/>
  <bookViews>
    <workbookView xWindow="-109" yWindow="-109" windowWidth="26301" windowHeight="14169" tabRatio="796" activeTab="1" xr2:uid="{00000000-000D-0000-FFFF-FFFF00000000}"/>
  </bookViews>
  <sheets>
    <sheet name="Model Parameters" sheetId="22" r:id="rId1"/>
    <sheet name="Quarterly" sheetId="15" r:id="rId2"/>
    <sheet name="Revenue Current" sheetId="9" r:id="rId3"/>
    <sheet name="Total Revenue and Grants" sheetId="7" r:id="rId4"/>
    <sheet name="Expenditure Current" sheetId="8" r:id="rId5"/>
    <sheet name="Total Expenditure" sheetId="1" r:id="rId6"/>
    <sheet name="Yearly" sheetId="10" r:id="rId7"/>
    <sheet name="Revenue Current Yearly" sheetId="11" r:id="rId8"/>
    <sheet name="Total Revenue and Grants Yearly" sheetId="12" r:id="rId9"/>
    <sheet name="Expenditure Current Yearly" sheetId="13" r:id="rId10"/>
    <sheet name=" Total Expenditure Yearly" sheetId="14" r:id="rId11"/>
    <sheet name="Fanchart Revenue Current" sheetId="17" r:id="rId12"/>
    <sheet name="Fanchart Total Revenue and" sheetId="18" r:id="rId13"/>
    <sheet name="Fanchart Expenditure Current" sheetId="20" r:id="rId14"/>
    <sheet name="Fanchart Total Expenditure" sheetId="21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4" i="1" l="1"/>
  <c r="F84" i="1"/>
  <c r="E25" i="21"/>
  <c r="E26" i="21"/>
  <c r="E27" i="21"/>
  <c r="E28" i="21"/>
  <c r="E29" i="21"/>
  <c r="E30" i="21"/>
  <c r="E31" i="21"/>
  <c r="E32" i="21"/>
  <c r="E33" i="21"/>
  <c r="E34" i="21"/>
  <c r="E35" i="21"/>
  <c r="E24" i="21"/>
  <c r="D25" i="21"/>
  <c r="D26" i="21"/>
  <c r="D27" i="21"/>
  <c r="D28" i="21"/>
  <c r="D29" i="21"/>
  <c r="F29" i="21" s="1"/>
  <c r="D30" i="21"/>
  <c r="G30" i="21" s="1"/>
  <c r="D31" i="21"/>
  <c r="D32" i="21"/>
  <c r="F32" i="21" s="1"/>
  <c r="D33" i="21"/>
  <c r="D34" i="21"/>
  <c r="D35" i="21"/>
  <c r="D24" i="21"/>
  <c r="F24" i="21" s="1"/>
  <c r="C25" i="21"/>
  <c r="C26" i="21"/>
  <c r="C27" i="21"/>
  <c r="C28" i="21"/>
  <c r="C29" i="21"/>
  <c r="C30" i="21"/>
  <c r="C31" i="21"/>
  <c r="C32" i="21"/>
  <c r="C33" i="21"/>
  <c r="C34" i="21"/>
  <c r="C35" i="21"/>
  <c r="C24" i="21"/>
  <c r="B3" i="21"/>
  <c r="B4" i="21"/>
  <c r="B5" i="21"/>
  <c r="B6" i="21"/>
  <c r="B7" i="21"/>
  <c r="B8" i="21"/>
  <c r="B9" i="21"/>
  <c r="B10" i="21"/>
  <c r="F10" i="21" s="1"/>
  <c r="B11" i="21"/>
  <c r="B12" i="21"/>
  <c r="B13" i="21"/>
  <c r="B14" i="21"/>
  <c r="B15" i="21"/>
  <c r="B16" i="21"/>
  <c r="B17" i="21"/>
  <c r="B18" i="21"/>
  <c r="F18" i="21" s="1"/>
  <c r="B19" i="21"/>
  <c r="B20" i="21"/>
  <c r="B21" i="21"/>
  <c r="B22" i="21"/>
  <c r="B23" i="21"/>
  <c r="B2" i="21"/>
  <c r="F2" i="21" s="1"/>
  <c r="G2" i="21"/>
  <c r="F3" i="21"/>
  <c r="G3" i="21"/>
  <c r="F4" i="21"/>
  <c r="G4" i="21"/>
  <c r="F5" i="21"/>
  <c r="G5" i="21"/>
  <c r="F6" i="21"/>
  <c r="G6" i="21"/>
  <c r="F7" i="21"/>
  <c r="G7" i="21"/>
  <c r="F8" i="21"/>
  <c r="G8" i="21"/>
  <c r="F9" i="21"/>
  <c r="G9" i="21"/>
  <c r="G10" i="21"/>
  <c r="F11" i="21"/>
  <c r="G11" i="21"/>
  <c r="F12" i="21"/>
  <c r="G12" i="21"/>
  <c r="F13" i="21"/>
  <c r="G13" i="21"/>
  <c r="F14" i="21"/>
  <c r="G14" i="21"/>
  <c r="F15" i="21"/>
  <c r="G15" i="21"/>
  <c r="F16" i="21"/>
  <c r="G16" i="21"/>
  <c r="F17" i="21"/>
  <c r="G17" i="21"/>
  <c r="G18" i="21"/>
  <c r="F19" i="21"/>
  <c r="G19" i="21"/>
  <c r="F20" i="21"/>
  <c r="G20" i="21"/>
  <c r="F21" i="21"/>
  <c r="G21" i="21"/>
  <c r="F22" i="21"/>
  <c r="G22" i="21"/>
  <c r="F23" i="21"/>
  <c r="G23" i="21"/>
  <c r="G24" i="21"/>
  <c r="F25" i="21"/>
  <c r="F26" i="21"/>
  <c r="G27" i="21"/>
  <c r="F27" i="21"/>
  <c r="F28" i="21"/>
  <c r="G28" i="21"/>
  <c r="F30" i="21"/>
  <c r="F31" i="21"/>
  <c r="G31" i="21"/>
  <c r="F33" i="21"/>
  <c r="F34" i="21"/>
  <c r="G35" i="21"/>
  <c r="F35" i="21"/>
  <c r="E25" i="20"/>
  <c r="E26" i="20"/>
  <c r="E27" i="20"/>
  <c r="E28" i="20"/>
  <c r="E29" i="20"/>
  <c r="G29" i="20" s="1"/>
  <c r="E30" i="20"/>
  <c r="E31" i="20"/>
  <c r="G31" i="20" s="1"/>
  <c r="E32" i="20"/>
  <c r="E33" i="20"/>
  <c r="E34" i="20"/>
  <c r="E35" i="20"/>
  <c r="E24" i="20"/>
  <c r="D25" i="20"/>
  <c r="D26" i="20"/>
  <c r="D27" i="20"/>
  <c r="D28" i="20"/>
  <c r="D29" i="20"/>
  <c r="D30" i="20"/>
  <c r="D31" i="20"/>
  <c r="D32" i="20"/>
  <c r="F32" i="20" s="1"/>
  <c r="D33" i="20"/>
  <c r="D34" i="20"/>
  <c r="F34" i="20" s="1"/>
  <c r="D35" i="20"/>
  <c r="D24" i="20"/>
  <c r="C25" i="20"/>
  <c r="C26" i="20"/>
  <c r="C27" i="20"/>
  <c r="C28" i="20"/>
  <c r="C29" i="20"/>
  <c r="C30" i="20"/>
  <c r="C31" i="20"/>
  <c r="C32" i="20"/>
  <c r="C33" i="20"/>
  <c r="C34" i="20"/>
  <c r="C35" i="20"/>
  <c r="C24" i="20"/>
  <c r="B3" i="20"/>
  <c r="B4" i="20"/>
  <c r="B5" i="20"/>
  <c r="B6" i="20"/>
  <c r="F6" i="20" s="1"/>
  <c r="B7" i="20"/>
  <c r="B8" i="20"/>
  <c r="B9" i="20"/>
  <c r="B10" i="20"/>
  <c r="F10" i="20" s="1"/>
  <c r="B11" i="20"/>
  <c r="B12" i="20"/>
  <c r="B13" i="20"/>
  <c r="B14" i="20"/>
  <c r="F14" i="20" s="1"/>
  <c r="B15" i="20"/>
  <c r="B16" i="20"/>
  <c r="B17" i="20"/>
  <c r="B18" i="20"/>
  <c r="F18" i="20" s="1"/>
  <c r="B19" i="20"/>
  <c r="B20" i="20"/>
  <c r="B21" i="20"/>
  <c r="B22" i="20"/>
  <c r="F22" i="20" s="1"/>
  <c r="B23" i="20"/>
  <c r="B2" i="20"/>
  <c r="F2" i="20" s="1"/>
  <c r="G2" i="20"/>
  <c r="F3" i="20"/>
  <c r="G3" i="20"/>
  <c r="F4" i="20"/>
  <c r="G4" i="20"/>
  <c r="F5" i="20"/>
  <c r="G5" i="20"/>
  <c r="G6" i="20"/>
  <c r="F7" i="20"/>
  <c r="G7" i="20"/>
  <c r="F8" i="20"/>
  <c r="G8" i="20"/>
  <c r="F9" i="20"/>
  <c r="G9" i="20"/>
  <c r="G10" i="20"/>
  <c r="F11" i="20"/>
  <c r="G11" i="20"/>
  <c r="F12" i="20"/>
  <c r="G12" i="20"/>
  <c r="F13" i="20"/>
  <c r="G13" i="20"/>
  <c r="G14" i="20"/>
  <c r="F15" i="20"/>
  <c r="G15" i="20"/>
  <c r="F16" i="20"/>
  <c r="G16" i="20"/>
  <c r="F17" i="20"/>
  <c r="G17" i="20"/>
  <c r="G18" i="20"/>
  <c r="F19" i="20"/>
  <c r="G19" i="20"/>
  <c r="F20" i="20"/>
  <c r="G20" i="20"/>
  <c r="F21" i="20"/>
  <c r="G21" i="20"/>
  <c r="G22" i="20"/>
  <c r="F23" i="20"/>
  <c r="G23" i="20"/>
  <c r="F24" i="20"/>
  <c r="F25" i="20"/>
  <c r="F26" i="20"/>
  <c r="F27" i="20"/>
  <c r="G27" i="20"/>
  <c r="F28" i="20"/>
  <c r="F29" i="20"/>
  <c r="G30" i="20"/>
  <c r="F30" i="20"/>
  <c r="F31" i="20"/>
  <c r="G32" i="20"/>
  <c r="F33" i="20"/>
  <c r="G33" i="20"/>
  <c r="F35" i="20"/>
  <c r="G35" i="20"/>
  <c r="E25" i="18"/>
  <c r="G25" i="18" s="1"/>
  <c r="E26" i="18"/>
  <c r="G26" i="18" s="1"/>
  <c r="E27" i="18"/>
  <c r="E28" i="18"/>
  <c r="E29" i="18"/>
  <c r="G29" i="18" s="1"/>
  <c r="E30" i="18"/>
  <c r="E31" i="18"/>
  <c r="E32" i="18"/>
  <c r="E33" i="18"/>
  <c r="E34" i="18"/>
  <c r="E35" i="18"/>
  <c r="E24" i="18"/>
  <c r="G24" i="18" s="1"/>
  <c r="D25" i="18"/>
  <c r="D26" i="18"/>
  <c r="D27" i="18"/>
  <c r="D28" i="18"/>
  <c r="D29" i="18"/>
  <c r="D30" i="18"/>
  <c r="D31" i="18"/>
  <c r="D32" i="18"/>
  <c r="F32" i="18" s="1"/>
  <c r="D33" i="18"/>
  <c r="D34" i="18"/>
  <c r="D35" i="18"/>
  <c r="D24" i="18"/>
  <c r="F24" i="18" s="1"/>
  <c r="C25" i="18"/>
  <c r="C26" i="18"/>
  <c r="C27" i="18"/>
  <c r="C28" i="18"/>
  <c r="C29" i="18"/>
  <c r="C30" i="18"/>
  <c r="C31" i="18"/>
  <c r="C32" i="18"/>
  <c r="C33" i="18"/>
  <c r="C34" i="18"/>
  <c r="C35" i="18"/>
  <c r="C24" i="18"/>
  <c r="B3" i="18"/>
  <c r="B4" i="18"/>
  <c r="B5" i="18"/>
  <c r="B6" i="18"/>
  <c r="B7" i="18"/>
  <c r="B8" i="18"/>
  <c r="B9" i="18"/>
  <c r="F9" i="18" s="1"/>
  <c r="B10" i="18"/>
  <c r="F10" i="18" s="1"/>
  <c r="B11" i="18"/>
  <c r="B12" i="18"/>
  <c r="B13" i="18"/>
  <c r="B14" i="18"/>
  <c r="B15" i="18"/>
  <c r="B16" i="18"/>
  <c r="B17" i="18"/>
  <c r="F17" i="18" s="1"/>
  <c r="B18" i="18"/>
  <c r="F18" i="18" s="1"/>
  <c r="B19" i="18"/>
  <c r="B20" i="18"/>
  <c r="B21" i="18"/>
  <c r="B22" i="18"/>
  <c r="B23" i="18"/>
  <c r="B2" i="18"/>
  <c r="F2" i="18"/>
  <c r="G2" i="18"/>
  <c r="F3" i="18"/>
  <c r="G3" i="18"/>
  <c r="F4" i="18"/>
  <c r="G4" i="18"/>
  <c r="F5" i="18"/>
  <c r="G5" i="18"/>
  <c r="F6" i="18"/>
  <c r="G6" i="18"/>
  <c r="F7" i="18"/>
  <c r="G7" i="18"/>
  <c r="F8" i="18"/>
  <c r="G8" i="18"/>
  <c r="G9" i="18"/>
  <c r="G10" i="18"/>
  <c r="F11" i="18"/>
  <c r="G11" i="18"/>
  <c r="F12" i="18"/>
  <c r="G12" i="18"/>
  <c r="F13" i="18"/>
  <c r="G13" i="18"/>
  <c r="F14" i="18"/>
  <c r="G14" i="18"/>
  <c r="F15" i="18"/>
  <c r="G15" i="18"/>
  <c r="F16" i="18"/>
  <c r="G16" i="18"/>
  <c r="G17" i="18"/>
  <c r="G18" i="18"/>
  <c r="F19" i="18"/>
  <c r="G19" i="18"/>
  <c r="F20" i="18"/>
  <c r="G20" i="18"/>
  <c r="F21" i="18"/>
  <c r="G21" i="18"/>
  <c r="F22" i="18"/>
  <c r="G22" i="18"/>
  <c r="F23" i="18"/>
  <c r="G23" i="18"/>
  <c r="F25" i="18"/>
  <c r="F26" i="18"/>
  <c r="G27" i="18"/>
  <c r="F27" i="18"/>
  <c r="F28" i="18"/>
  <c r="G28" i="18"/>
  <c r="F29" i="18"/>
  <c r="F30" i="18"/>
  <c r="G30" i="18"/>
  <c r="F31" i="18"/>
  <c r="F33" i="18"/>
  <c r="G33" i="18"/>
  <c r="G34" i="18"/>
  <c r="F34" i="18"/>
  <c r="G35" i="18"/>
  <c r="F35" i="18"/>
  <c r="E25" i="17"/>
  <c r="E26" i="17"/>
  <c r="E27" i="17"/>
  <c r="E28" i="17"/>
  <c r="E29" i="17"/>
  <c r="G29" i="17" s="1"/>
  <c r="E30" i="17"/>
  <c r="E31" i="17"/>
  <c r="G31" i="17" s="1"/>
  <c r="E32" i="17"/>
  <c r="E33" i="17"/>
  <c r="E34" i="17"/>
  <c r="E35" i="17"/>
  <c r="E24" i="17"/>
  <c r="D25" i="17"/>
  <c r="D26" i="17"/>
  <c r="F26" i="17" s="1"/>
  <c r="D27" i="17"/>
  <c r="D28" i="17"/>
  <c r="D29" i="17"/>
  <c r="D30" i="17"/>
  <c r="D31" i="17"/>
  <c r="D32" i="17"/>
  <c r="F32" i="17" s="1"/>
  <c r="D33" i="17"/>
  <c r="D34" i="17"/>
  <c r="D35" i="17"/>
  <c r="D24" i="17"/>
  <c r="F24" i="17" s="1"/>
  <c r="C25" i="17"/>
  <c r="C26" i="17"/>
  <c r="C27" i="17"/>
  <c r="C28" i="17"/>
  <c r="C29" i="17"/>
  <c r="C30" i="17"/>
  <c r="C31" i="17"/>
  <c r="C32" i="17"/>
  <c r="C33" i="17"/>
  <c r="C34" i="17"/>
  <c r="C35" i="17"/>
  <c r="C24" i="17"/>
  <c r="B3" i="17"/>
  <c r="B4" i="17"/>
  <c r="B5" i="17"/>
  <c r="B6" i="17"/>
  <c r="B7" i="17"/>
  <c r="B8" i="17"/>
  <c r="B9" i="17"/>
  <c r="B10" i="17"/>
  <c r="F10" i="17" s="1"/>
  <c r="B11" i="17"/>
  <c r="B12" i="17"/>
  <c r="B13" i="17"/>
  <c r="B14" i="17"/>
  <c r="B15" i="17"/>
  <c r="B16" i="17"/>
  <c r="B17" i="17"/>
  <c r="B18" i="17"/>
  <c r="F18" i="17" s="1"/>
  <c r="B19" i="17"/>
  <c r="B20" i="17"/>
  <c r="B21" i="17"/>
  <c r="B22" i="17"/>
  <c r="B23" i="17"/>
  <c r="B2" i="17"/>
  <c r="F2" i="17" s="1"/>
  <c r="G2" i="17"/>
  <c r="F3" i="17"/>
  <c r="G3" i="17"/>
  <c r="F4" i="17"/>
  <c r="G4" i="17"/>
  <c r="F5" i="17"/>
  <c r="G5" i="17"/>
  <c r="F6" i="17"/>
  <c r="G6" i="17"/>
  <c r="F7" i="17"/>
  <c r="G7" i="17"/>
  <c r="F8" i="17"/>
  <c r="G8" i="17"/>
  <c r="F9" i="17"/>
  <c r="G9" i="17"/>
  <c r="G10" i="17"/>
  <c r="F11" i="17"/>
  <c r="G11" i="17"/>
  <c r="F12" i="17"/>
  <c r="G12" i="17"/>
  <c r="F13" i="17"/>
  <c r="G13" i="17"/>
  <c r="F14" i="17"/>
  <c r="G14" i="17"/>
  <c r="F15" i="17"/>
  <c r="G15" i="17"/>
  <c r="F16" i="17"/>
  <c r="G16" i="17"/>
  <c r="F17" i="17"/>
  <c r="G17" i="17"/>
  <c r="G18" i="17"/>
  <c r="F19" i="17"/>
  <c r="G19" i="17"/>
  <c r="F20" i="17"/>
  <c r="G20" i="17"/>
  <c r="F21" i="17"/>
  <c r="G21" i="17"/>
  <c r="F22" i="17"/>
  <c r="G22" i="17"/>
  <c r="F23" i="17"/>
  <c r="G23" i="17"/>
  <c r="F25" i="17"/>
  <c r="F27" i="17"/>
  <c r="G27" i="17"/>
  <c r="F28" i="17"/>
  <c r="G28" i="17"/>
  <c r="F29" i="17"/>
  <c r="F30" i="17"/>
  <c r="G30" i="17"/>
  <c r="F31" i="17"/>
  <c r="F33" i="17"/>
  <c r="G33" i="17"/>
  <c r="G34" i="17"/>
  <c r="F34" i="17"/>
  <c r="G35" i="17"/>
  <c r="F35" i="17"/>
  <c r="C92" i="1"/>
  <c r="C93" i="1"/>
  <c r="C94" i="1"/>
  <c r="C95" i="1"/>
  <c r="C96" i="1"/>
  <c r="C97" i="1"/>
  <c r="C98" i="1"/>
  <c r="C25" i="14" s="1"/>
  <c r="C99" i="1"/>
  <c r="C100" i="1"/>
  <c r="C101" i="1"/>
  <c r="C102" i="1"/>
  <c r="C103" i="1"/>
  <c r="C104" i="1"/>
  <c r="C105" i="1"/>
  <c r="C106" i="1"/>
  <c r="C27" i="14" s="1"/>
  <c r="C107" i="1"/>
  <c r="C108" i="1"/>
  <c r="C109" i="1"/>
  <c r="C110" i="1"/>
  <c r="C111" i="1"/>
  <c r="C112" i="1"/>
  <c r="C113" i="1"/>
  <c r="C114" i="1"/>
  <c r="C29" i="14" s="1"/>
  <c r="C115" i="1"/>
  <c r="C116" i="1"/>
  <c r="C117" i="1"/>
  <c r="C118" i="1"/>
  <c r="C119" i="1"/>
  <c r="C120" i="1"/>
  <c r="C121" i="1"/>
  <c r="C122" i="1"/>
  <c r="C31" i="14" s="1"/>
  <c r="C123" i="1"/>
  <c r="C124" i="1"/>
  <c r="C125" i="1"/>
  <c r="C126" i="1"/>
  <c r="C127" i="1"/>
  <c r="C128" i="1"/>
  <c r="C129" i="1"/>
  <c r="C130" i="1"/>
  <c r="C33" i="14" s="1"/>
  <c r="C131" i="1"/>
  <c r="C132" i="1"/>
  <c r="C133" i="1"/>
  <c r="C134" i="1"/>
  <c r="C135" i="1"/>
  <c r="C136" i="1"/>
  <c r="C137" i="1"/>
  <c r="C138" i="1"/>
  <c r="C35" i="14" s="1"/>
  <c r="D92" i="1"/>
  <c r="D93" i="1"/>
  <c r="D94" i="1"/>
  <c r="D95" i="1"/>
  <c r="D96" i="1"/>
  <c r="D97" i="1"/>
  <c r="D98" i="1"/>
  <c r="D99" i="1"/>
  <c r="D26" i="14" s="1"/>
  <c r="D100" i="1"/>
  <c r="D101" i="1"/>
  <c r="D102" i="1"/>
  <c r="D103" i="1"/>
  <c r="D27" i="14" s="1"/>
  <c r="D104" i="1"/>
  <c r="D105" i="1"/>
  <c r="D106" i="1"/>
  <c r="D107" i="1"/>
  <c r="D28" i="14" s="1"/>
  <c r="D108" i="1"/>
  <c r="D109" i="1"/>
  <c r="D110" i="1"/>
  <c r="D111" i="1"/>
  <c r="D29" i="14" s="1"/>
  <c r="D112" i="1"/>
  <c r="D113" i="1"/>
  <c r="D114" i="1"/>
  <c r="D115" i="1"/>
  <c r="D30" i="14" s="1"/>
  <c r="D116" i="1"/>
  <c r="D117" i="1"/>
  <c r="D118" i="1"/>
  <c r="D119" i="1"/>
  <c r="D31" i="14" s="1"/>
  <c r="D120" i="1"/>
  <c r="D121" i="1"/>
  <c r="D122" i="1"/>
  <c r="D123" i="1"/>
  <c r="D32" i="14" s="1"/>
  <c r="D124" i="1"/>
  <c r="D125" i="1"/>
  <c r="D126" i="1"/>
  <c r="D127" i="1"/>
  <c r="D33" i="14" s="1"/>
  <c r="D128" i="1"/>
  <c r="D129" i="1"/>
  <c r="D130" i="1"/>
  <c r="D131" i="1"/>
  <c r="D34" i="14" s="1"/>
  <c r="D132" i="1"/>
  <c r="D133" i="1"/>
  <c r="D134" i="1"/>
  <c r="D135" i="1"/>
  <c r="D35" i="14" s="1"/>
  <c r="D136" i="1"/>
  <c r="D137" i="1"/>
  <c r="D138" i="1"/>
  <c r="D24" i="14"/>
  <c r="D25" i="14"/>
  <c r="C34" i="14"/>
  <c r="C32" i="14"/>
  <c r="C30" i="14"/>
  <c r="C28" i="14"/>
  <c r="C26" i="14"/>
  <c r="C24" i="14"/>
  <c r="B25" i="14"/>
  <c r="B26" i="14"/>
  <c r="B27" i="14"/>
  <c r="B28" i="14"/>
  <c r="B29" i="14"/>
  <c r="B30" i="14"/>
  <c r="B31" i="14"/>
  <c r="B32" i="14"/>
  <c r="B33" i="14"/>
  <c r="B34" i="14"/>
  <c r="B35" i="14"/>
  <c r="B24" i="14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" i="14"/>
  <c r="D24" i="13"/>
  <c r="D25" i="13"/>
  <c r="D26" i="13"/>
  <c r="D27" i="13"/>
  <c r="D28" i="13"/>
  <c r="D29" i="13"/>
  <c r="D30" i="13"/>
  <c r="D31" i="13"/>
  <c r="D32" i="13"/>
  <c r="D33" i="13"/>
  <c r="D34" i="13"/>
  <c r="D35" i="13"/>
  <c r="C35" i="13"/>
  <c r="C34" i="13"/>
  <c r="C33" i="13"/>
  <c r="C32" i="13"/>
  <c r="C31" i="13"/>
  <c r="C30" i="13"/>
  <c r="C29" i="13"/>
  <c r="C28" i="13"/>
  <c r="C27" i="13"/>
  <c r="C26" i="13"/>
  <c r="C25" i="13"/>
  <c r="C24" i="13"/>
  <c r="B25" i="13"/>
  <c r="B26" i="13"/>
  <c r="B27" i="13"/>
  <c r="B28" i="13"/>
  <c r="B29" i="13"/>
  <c r="B30" i="13"/>
  <c r="B31" i="13"/>
  <c r="B32" i="13"/>
  <c r="B33" i="13"/>
  <c r="B34" i="13"/>
  <c r="B35" i="13"/>
  <c r="B24" i="13"/>
  <c r="B3" i="13"/>
  <c r="B4" i="13"/>
  <c r="B5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" i="13"/>
  <c r="D24" i="12"/>
  <c r="D25" i="12"/>
  <c r="D26" i="12"/>
  <c r="D27" i="12"/>
  <c r="D28" i="12"/>
  <c r="D29" i="12"/>
  <c r="D30" i="12"/>
  <c r="D31" i="12"/>
  <c r="D32" i="12"/>
  <c r="D33" i="12"/>
  <c r="D34" i="12"/>
  <c r="D35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B25" i="12"/>
  <c r="B26" i="12"/>
  <c r="B27" i="12"/>
  <c r="B28" i="12"/>
  <c r="B29" i="12"/>
  <c r="B30" i="12"/>
  <c r="B31" i="12"/>
  <c r="B32" i="12"/>
  <c r="B33" i="12"/>
  <c r="B34" i="12"/>
  <c r="B35" i="12"/>
  <c r="B24" i="12"/>
  <c r="B3" i="12"/>
  <c r="B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B2" i="12"/>
  <c r="D26" i="11"/>
  <c r="D27" i="11"/>
  <c r="D28" i="11"/>
  <c r="D29" i="11"/>
  <c r="D30" i="11"/>
  <c r="D31" i="11"/>
  <c r="D32" i="11"/>
  <c r="D33" i="11"/>
  <c r="D34" i="11"/>
  <c r="D35" i="11"/>
  <c r="C35" i="11"/>
  <c r="C34" i="11"/>
  <c r="C33" i="11"/>
  <c r="C32" i="11"/>
  <c r="C31" i="11"/>
  <c r="C30" i="11"/>
  <c r="C29" i="11"/>
  <c r="C28" i="11"/>
  <c r="C27" i="11"/>
  <c r="C26" i="11"/>
  <c r="D25" i="11"/>
  <c r="C25" i="11"/>
  <c r="D24" i="11"/>
  <c r="C24" i="11"/>
  <c r="B25" i="11"/>
  <c r="B26" i="11"/>
  <c r="B27" i="11"/>
  <c r="B28" i="11"/>
  <c r="B29" i="11"/>
  <c r="B30" i="11"/>
  <c r="B31" i="11"/>
  <c r="B32" i="11"/>
  <c r="B33" i="11"/>
  <c r="B34" i="11"/>
  <c r="B35" i="11"/>
  <c r="B24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" i="11"/>
  <c r="E35" i="10"/>
  <c r="E34" i="10"/>
  <c r="E33" i="10"/>
  <c r="D35" i="10"/>
  <c r="D34" i="10"/>
  <c r="D33" i="10"/>
  <c r="C35" i="10"/>
  <c r="C34" i="10"/>
  <c r="C33" i="10"/>
  <c r="B35" i="10"/>
  <c r="B34" i="10"/>
  <c r="B33" i="10"/>
  <c r="B93" i="1"/>
  <c r="B94" i="1"/>
  <c r="B95" i="1"/>
  <c r="B96" i="1"/>
  <c r="B97" i="1"/>
  <c r="B98" i="1"/>
  <c r="B99" i="1"/>
  <c r="E26" i="10" s="1"/>
  <c r="B100" i="1"/>
  <c r="B101" i="1"/>
  <c r="B102" i="1"/>
  <c r="B103" i="1"/>
  <c r="B104" i="1"/>
  <c r="B105" i="1"/>
  <c r="B106" i="1"/>
  <c r="B107" i="1"/>
  <c r="E28" i="10" s="1"/>
  <c r="B108" i="1"/>
  <c r="B109" i="1"/>
  <c r="B110" i="1"/>
  <c r="B111" i="1"/>
  <c r="B112" i="1"/>
  <c r="B113" i="1"/>
  <c r="B114" i="1"/>
  <c r="B115" i="1"/>
  <c r="E30" i="10" s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92" i="1"/>
  <c r="E24" i="10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E5" i="10" s="1"/>
  <c r="B19" i="1"/>
  <c r="B20" i="1"/>
  <c r="B21" i="1"/>
  <c r="B22" i="1"/>
  <c r="B23" i="1"/>
  <c r="B24" i="1"/>
  <c r="B25" i="1"/>
  <c r="B26" i="1"/>
  <c r="E7" i="10" s="1"/>
  <c r="B27" i="1"/>
  <c r="B28" i="1"/>
  <c r="B29" i="1"/>
  <c r="B30" i="1"/>
  <c r="B31" i="1"/>
  <c r="B32" i="1"/>
  <c r="B33" i="1"/>
  <c r="B34" i="1"/>
  <c r="E9" i="10" s="1"/>
  <c r="B35" i="1"/>
  <c r="B36" i="1"/>
  <c r="B37" i="1"/>
  <c r="B38" i="1"/>
  <c r="B39" i="1"/>
  <c r="B40" i="1"/>
  <c r="B41" i="1"/>
  <c r="B42" i="1"/>
  <c r="E11" i="10" s="1"/>
  <c r="B43" i="1"/>
  <c r="B44" i="1"/>
  <c r="B45" i="1"/>
  <c r="B46" i="1"/>
  <c r="B47" i="1"/>
  <c r="B48" i="1"/>
  <c r="B49" i="1"/>
  <c r="B50" i="1"/>
  <c r="E13" i="10" s="1"/>
  <c r="B51" i="1"/>
  <c r="B52" i="1"/>
  <c r="B53" i="1"/>
  <c r="B54" i="1"/>
  <c r="B55" i="1"/>
  <c r="B56" i="1"/>
  <c r="B57" i="1"/>
  <c r="B58" i="1"/>
  <c r="E15" i="10" s="1"/>
  <c r="B59" i="1"/>
  <c r="B60" i="1"/>
  <c r="B61" i="1"/>
  <c r="B62" i="1"/>
  <c r="B63" i="1"/>
  <c r="B64" i="1"/>
  <c r="B65" i="1"/>
  <c r="B66" i="1"/>
  <c r="E17" i="10" s="1"/>
  <c r="B67" i="1"/>
  <c r="B68" i="1"/>
  <c r="B69" i="1"/>
  <c r="B70" i="1"/>
  <c r="B71" i="1"/>
  <c r="B72" i="1"/>
  <c r="B73" i="1"/>
  <c r="B74" i="1"/>
  <c r="E19" i="10" s="1"/>
  <c r="B75" i="1"/>
  <c r="B76" i="1"/>
  <c r="B77" i="1"/>
  <c r="B78" i="1"/>
  <c r="B79" i="1"/>
  <c r="B80" i="1"/>
  <c r="B81" i="1"/>
  <c r="B82" i="1"/>
  <c r="E21" i="10" s="1"/>
  <c r="B83" i="1"/>
  <c r="B84" i="1"/>
  <c r="B85" i="1"/>
  <c r="B86" i="1"/>
  <c r="B87" i="1"/>
  <c r="B88" i="1"/>
  <c r="B89" i="1"/>
  <c r="B90" i="1"/>
  <c r="E23" i="10" s="1"/>
  <c r="D23" i="14" s="1"/>
  <c r="B91" i="1"/>
  <c r="E29" i="10"/>
  <c r="B2" i="1"/>
  <c r="D95" i="7"/>
  <c r="D96" i="7"/>
  <c r="D97" i="7"/>
  <c r="D98" i="7"/>
  <c r="D99" i="7"/>
  <c r="D100" i="7"/>
  <c r="D101" i="7"/>
  <c r="D102" i="7"/>
  <c r="D103" i="7"/>
  <c r="D104" i="7"/>
  <c r="D105" i="7"/>
  <c r="D106" i="7"/>
  <c r="D107" i="7"/>
  <c r="D108" i="7"/>
  <c r="D109" i="7"/>
  <c r="D110" i="7"/>
  <c r="D111" i="7"/>
  <c r="D112" i="7"/>
  <c r="D113" i="7"/>
  <c r="D114" i="7"/>
  <c r="D115" i="7"/>
  <c r="D116" i="7"/>
  <c r="D117" i="7"/>
  <c r="D118" i="7"/>
  <c r="D119" i="7"/>
  <c r="D120" i="7"/>
  <c r="D121" i="7"/>
  <c r="D122" i="7"/>
  <c r="D123" i="7"/>
  <c r="D124" i="7"/>
  <c r="D125" i="7"/>
  <c r="D126" i="7"/>
  <c r="D127" i="7"/>
  <c r="D128" i="7"/>
  <c r="D129" i="7"/>
  <c r="D130" i="7"/>
  <c r="D131" i="7"/>
  <c r="D132" i="7"/>
  <c r="D133" i="7"/>
  <c r="D134" i="7"/>
  <c r="D135" i="7"/>
  <c r="D136" i="7"/>
  <c r="D137" i="7"/>
  <c r="D138" i="7"/>
  <c r="D93" i="7"/>
  <c r="D94" i="7"/>
  <c r="D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92" i="7"/>
  <c r="B93" i="8"/>
  <c r="B94" i="8"/>
  <c r="B95" i="8"/>
  <c r="B96" i="8"/>
  <c r="B97" i="8"/>
  <c r="B98" i="8"/>
  <c r="B99" i="8"/>
  <c r="D26" i="10" s="1"/>
  <c r="B100" i="8"/>
  <c r="B101" i="8"/>
  <c r="B102" i="8"/>
  <c r="B103" i="8"/>
  <c r="B104" i="8"/>
  <c r="B105" i="8"/>
  <c r="B106" i="8"/>
  <c r="B107" i="8"/>
  <c r="D28" i="10" s="1"/>
  <c r="B108" i="8"/>
  <c r="B109" i="8"/>
  <c r="B110" i="8"/>
  <c r="B111" i="8"/>
  <c r="B112" i="8"/>
  <c r="B113" i="8"/>
  <c r="B114" i="8"/>
  <c r="B115" i="8"/>
  <c r="D30" i="10" s="1"/>
  <c r="B116" i="8"/>
  <c r="B117" i="8"/>
  <c r="B118" i="8"/>
  <c r="B119" i="8"/>
  <c r="B120" i="8"/>
  <c r="B121" i="8"/>
  <c r="B122" i="8"/>
  <c r="B123" i="8"/>
  <c r="D32" i="10" s="1"/>
  <c r="B124" i="8"/>
  <c r="B125" i="8"/>
  <c r="B126" i="8"/>
  <c r="B127" i="8"/>
  <c r="B128" i="8"/>
  <c r="B129" i="8"/>
  <c r="B130" i="8"/>
  <c r="B131" i="8"/>
  <c r="B132" i="8"/>
  <c r="B133" i="8"/>
  <c r="B134" i="8"/>
  <c r="B135" i="8"/>
  <c r="B136" i="8"/>
  <c r="B137" i="8"/>
  <c r="B138" i="8"/>
  <c r="B92" i="8"/>
  <c r="D24" i="10"/>
  <c r="B3" i="8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D5" i="10" s="1"/>
  <c r="B18" i="8"/>
  <c r="B19" i="8"/>
  <c r="B20" i="8"/>
  <c r="B21" i="8"/>
  <c r="B22" i="8"/>
  <c r="B23" i="8"/>
  <c r="B24" i="8"/>
  <c r="B25" i="8"/>
  <c r="B26" i="8"/>
  <c r="D7" i="10" s="1"/>
  <c r="B27" i="8"/>
  <c r="B28" i="8"/>
  <c r="B29" i="8"/>
  <c r="B30" i="8"/>
  <c r="B31" i="8"/>
  <c r="B32" i="8"/>
  <c r="B33" i="8"/>
  <c r="D9" i="10" s="1"/>
  <c r="B34" i="8"/>
  <c r="B35" i="8"/>
  <c r="B36" i="8"/>
  <c r="B37" i="8"/>
  <c r="B38" i="8"/>
  <c r="B39" i="8"/>
  <c r="B40" i="8"/>
  <c r="B41" i="8"/>
  <c r="D11" i="10" s="1"/>
  <c r="B42" i="8"/>
  <c r="B43" i="8"/>
  <c r="B44" i="8"/>
  <c r="B45" i="8"/>
  <c r="B46" i="8"/>
  <c r="B47" i="8"/>
  <c r="B48" i="8"/>
  <c r="B49" i="8"/>
  <c r="D13" i="10" s="1"/>
  <c r="B50" i="8"/>
  <c r="B51" i="8"/>
  <c r="B52" i="8"/>
  <c r="B53" i="8"/>
  <c r="B54" i="8"/>
  <c r="B55" i="8"/>
  <c r="B56" i="8"/>
  <c r="B57" i="8"/>
  <c r="B58" i="8"/>
  <c r="D15" i="10" s="1"/>
  <c r="B59" i="8"/>
  <c r="B60" i="8"/>
  <c r="B61" i="8"/>
  <c r="B62" i="8"/>
  <c r="B63" i="8"/>
  <c r="B64" i="8"/>
  <c r="B65" i="8"/>
  <c r="D17" i="10" s="1"/>
  <c r="B66" i="8"/>
  <c r="B67" i="8"/>
  <c r="B68" i="8"/>
  <c r="B69" i="8"/>
  <c r="B70" i="8"/>
  <c r="B71" i="8"/>
  <c r="B72" i="8"/>
  <c r="B73" i="8"/>
  <c r="D19" i="10" s="1"/>
  <c r="B74" i="8"/>
  <c r="B75" i="8"/>
  <c r="B76" i="8"/>
  <c r="B77" i="8"/>
  <c r="B78" i="8"/>
  <c r="B79" i="8"/>
  <c r="B80" i="8"/>
  <c r="B81" i="8"/>
  <c r="D21" i="10" s="1"/>
  <c r="B82" i="8"/>
  <c r="B83" i="8"/>
  <c r="B84" i="8"/>
  <c r="B85" i="8"/>
  <c r="B86" i="8"/>
  <c r="B87" i="8"/>
  <c r="B88" i="8"/>
  <c r="B89" i="8"/>
  <c r="B90" i="8"/>
  <c r="D23" i="10" s="1"/>
  <c r="D23" i="13" s="1"/>
  <c r="B91" i="8"/>
  <c r="D25" i="10"/>
  <c r="D27" i="10"/>
  <c r="D29" i="10"/>
  <c r="D31" i="10"/>
  <c r="B2" i="8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C27" i="10" s="1"/>
  <c r="B107" i="7"/>
  <c r="B108" i="7"/>
  <c r="C28" i="10" s="1"/>
  <c r="B109" i="7"/>
  <c r="B110" i="7"/>
  <c r="B111" i="7"/>
  <c r="B112" i="7"/>
  <c r="B113" i="7"/>
  <c r="B114" i="7"/>
  <c r="C29" i="10" s="1"/>
  <c r="B115" i="7"/>
  <c r="B116" i="7"/>
  <c r="B117" i="7"/>
  <c r="B118" i="7"/>
  <c r="B119" i="7"/>
  <c r="B120" i="7"/>
  <c r="B121" i="7"/>
  <c r="B122" i="7"/>
  <c r="B123" i="7"/>
  <c r="B124" i="7"/>
  <c r="B125" i="7"/>
  <c r="B126" i="7"/>
  <c r="B127" i="7"/>
  <c r="B128" i="7"/>
  <c r="B129" i="7"/>
  <c r="B130" i="7"/>
  <c r="B131" i="7"/>
  <c r="B132" i="7"/>
  <c r="B133" i="7"/>
  <c r="B134" i="7"/>
  <c r="B135" i="7"/>
  <c r="B136" i="7"/>
  <c r="B137" i="7"/>
  <c r="B138" i="7"/>
  <c r="B92" i="7"/>
  <c r="B3" i="7"/>
  <c r="C2" i="10" s="1"/>
  <c r="B4" i="7"/>
  <c r="B5" i="7"/>
  <c r="B6" i="7"/>
  <c r="B7" i="7"/>
  <c r="B8" i="7"/>
  <c r="B9" i="7"/>
  <c r="B10" i="7"/>
  <c r="B11" i="7"/>
  <c r="C4" i="10" s="1"/>
  <c r="B12" i="7"/>
  <c r="B13" i="7"/>
  <c r="B14" i="7"/>
  <c r="B15" i="7"/>
  <c r="B16" i="7"/>
  <c r="B17" i="7"/>
  <c r="B18" i="7"/>
  <c r="B19" i="7"/>
  <c r="C6" i="10" s="1"/>
  <c r="B20" i="7"/>
  <c r="B21" i="7"/>
  <c r="B22" i="7"/>
  <c r="B23" i="7"/>
  <c r="B24" i="7"/>
  <c r="B25" i="7"/>
  <c r="B26" i="7"/>
  <c r="B27" i="7"/>
  <c r="C8" i="10" s="1"/>
  <c r="B28" i="7"/>
  <c r="B29" i="7"/>
  <c r="B30" i="7"/>
  <c r="B31" i="7"/>
  <c r="B32" i="7"/>
  <c r="B33" i="7"/>
  <c r="C9" i="10" s="1"/>
  <c r="B34" i="7"/>
  <c r="B35" i="7"/>
  <c r="C10" i="10" s="1"/>
  <c r="B36" i="7"/>
  <c r="B37" i="7"/>
  <c r="B38" i="7"/>
  <c r="B39" i="7"/>
  <c r="B40" i="7"/>
  <c r="B41" i="7"/>
  <c r="B42" i="7"/>
  <c r="B43" i="7"/>
  <c r="C12" i="10" s="1"/>
  <c r="B44" i="7"/>
  <c r="B45" i="7"/>
  <c r="B46" i="7"/>
  <c r="B47" i="7"/>
  <c r="B48" i="7"/>
  <c r="B49" i="7"/>
  <c r="B50" i="7"/>
  <c r="B51" i="7"/>
  <c r="C14" i="10" s="1"/>
  <c r="B52" i="7"/>
  <c r="B53" i="7"/>
  <c r="B54" i="7"/>
  <c r="B55" i="7"/>
  <c r="B56" i="7"/>
  <c r="B57" i="7"/>
  <c r="B58" i="7"/>
  <c r="B59" i="7"/>
  <c r="C16" i="10" s="1"/>
  <c r="B60" i="7"/>
  <c r="B61" i="7"/>
  <c r="B62" i="7"/>
  <c r="B63" i="7"/>
  <c r="B64" i="7"/>
  <c r="B65" i="7"/>
  <c r="C17" i="10" s="1"/>
  <c r="B66" i="7"/>
  <c r="B67" i="7"/>
  <c r="C18" i="10" s="1"/>
  <c r="B68" i="7"/>
  <c r="B69" i="7"/>
  <c r="B70" i="7"/>
  <c r="B71" i="7"/>
  <c r="B72" i="7"/>
  <c r="B73" i="7"/>
  <c r="B74" i="7"/>
  <c r="B75" i="7"/>
  <c r="C20" i="10" s="1"/>
  <c r="B76" i="7"/>
  <c r="B77" i="7"/>
  <c r="B78" i="7"/>
  <c r="B79" i="7"/>
  <c r="B80" i="7"/>
  <c r="B81" i="7"/>
  <c r="B82" i="7"/>
  <c r="B83" i="7"/>
  <c r="C22" i="10" s="1"/>
  <c r="B84" i="7"/>
  <c r="B85" i="7"/>
  <c r="B86" i="7"/>
  <c r="B87" i="7"/>
  <c r="B88" i="7"/>
  <c r="B89" i="7"/>
  <c r="B90" i="7"/>
  <c r="B91" i="7"/>
  <c r="B2" i="7"/>
  <c r="B93" i="9"/>
  <c r="B94" i="9"/>
  <c r="B95" i="9"/>
  <c r="B96" i="9"/>
  <c r="B97" i="9"/>
  <c r="B98" i="9"/>
  <c r="B99" i="9"/>
  <c r="B100" i="9"/>
  <c r="B26" i="10" s="1"/>
  <c r="B101" i="9"/>
  <c r="B102" i="9"/>
  <c r="B103" i="9"/>
  <c r="B104" i="9"/>
  <c r="B105" i="9"/>
  <c r="B106" i="9"/>
  <c r="B107" i="9"/>
  <c r="B108" i="9"/>
  <c r="B28" i="10" s="1"/>
  <c r="B109" i="9"/>
  <c r="B110" i="9"/>
  <c r="B111" i="9"/>
  <c r="B112" i="9"/>
  <c r="B113" i="9"/>
  <c r="B114" i="9"/>
  <c r="B115" i="9"/>
  <c r="B116" i="9"/>
  <c r="B117" i="9"/>
  <c r="B118" i="9"/>
  <c r="B119" i="9"/>
  <c r="B120" i="9"/>
  <c r="B121" i="9"/>
  <c r="B122" i="9"/>
  <c r="B123" i="9"/>
  <c r="B124" i="9"/>
  <c r="B32" i="10" s="1"/>
  <c r="B125" i="9"/>
  <c r="B126" i="9"/>
  <c r="B127" i="9"/>
  <c r="B128" i="9"/>
  <c r="B129" i="9"/>
  <c r="B130" i="9"/>
  <c r="B131" i="9"/>
  <c r="B132" i="9"/>
  <c r="B133" i="9"/>
  <c r="B134" i="9"/>
  <c r="B135" i="9"/>
  <c r="B136" i="9"/>
  <c r="B137" i="9"/>
  <c r="B138" i="9"/>
  <c r="B92" i="9"/>
  <c r="B3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5" i="10" s="1"/>
  <c r="B19" i="9"/>
  <c r="B20" i="9"/>
  <c r="B21" i="9"/>
  <c r="B22" i="9"/>
  <c r="B23" i="9"/>
  <c r="B24" i="9"/>
  <c r="B25" i="9"/>
  <c r="B26" i="9"/>
  <c r="B7" i="10" s="1"/>
  <c r="B27" i="9"/>
  <c r="B28" i="9"/>
  <c r="B29" i="9"/>
  <c r="B30" i="9"/>
  <c r="B31" i="9"/>
  <c r="B32" i="9"/>
  <c r="B33" i="9"/>
  <c r="B34" i="9"/>
  <c r="B9" i="10" s="1"/>
  <c r="B35" i="9"/>
  <c r="B36" i="9"/>
  <c r="B37" i="9"/>
  <c r="B38" i="9"/>
  <c r="B39" i="9"/>
  <c r="B40" i="9"/>
  <c r="B41" i="9"/>
  <c r="B42" i="9"/>
  <c r="B11" i="10" s="1"/>
  <c r="B43" i="9"/>
  <c r="B44" i="9"/>
  <c r="B45" i="9"/>
  <c r="B46" i="9"/>
  <c r="B47" i="9"/>
  <c r="B48" i="9"/>
  <c r="B49" i="9"/>
  <c r="B50" i="9"/>
  <c r="B13" i="10" s="1"/>
  <c r="B51" i="9"/>
  <c r="B52" i="9"/>
  <c r="B53" i="9"/>
  <c r="B54" i="9"/>
  <c r="B55" i="9"/>
  <c r="B56" i="9"/>
  <c r="B57" i="9"/>
  <c r="B58" i="9"/>
  <c r="B15" i="10" s="1"/>
  <c r="B59" i="9"/>
  <c r="B60" i="9"/>
  <c r="B61" i="9"/>
  <c r="B62" i="9"/>
  <c r="B63" i="9"/>
  <c r="B64" i="9"/>
  <c r="B65" i="9"/>
  <c r="B66" i="9"/>
  <c r="B17" i="10" s="1"/>
  <c r="B67" i="9"/>
  <c r="B68" i="9"/>
  <c r="B69" i="9"/>
  <c r="B70" i="9"/>
  <c r="B71" i="9"/>
  <c r="B72" i="9"/>
  <c r="B73" i="9"/>
  <c r="B74" i="9"/>
  <c r="B19" i="10" s="1"/>
  <c r="B75" i="9"/>
  <c r="B76" i="9"/>
  <c r="B77" i="9"/>
  <c r="B78" i="9"/>
  <c r="B79" i="9"/>
  <c r="B80" i="9"/>
  <c r="B81" i="9"/>
  <c r="B82" i="9"/>
  <c r="B21" i="10" s="1"/>
  <c r="B83" i="9"/>
  <c r="B84" i="9"/>
  <c r="B85" i="9"/>
  <c r="B86" i="9"/>
  <c r="B87" i="9"/>
  <c r="B88" i="9"/>
  <c r="B89" i="9"/>
  <c r="B90" i="9"/>
  <c r="B23" i="10" s="1"/>
  <c r="C23" i="11" s="1"/>
  <c r="B91" i="9"/>
  <c r="B25" i="10"/>
  <c r="B27" i="10"/>
  <c r="B29" i="10"/>
  <c r="B31" i="10"/>
  <c r="B2" i="9"/>
  <c r="E32" i="10"/>
  <c r="E22" i="10"/>
  <c r="E20" i="10"/>
  <c r="E18" i="10"/>
  <c r="E16" i="10"/>
  <c r="E14" i="10"/>
  <c r="E12" i="10"/>
  <c r="E10" i="10"/>
  <c r="E8" i="10"/>
  <c r="E6" i="10"/>
  <c r="E4" i="10"/>
  <c r="E2" i="10"/>
  <c r="D22" i="10"/>
  <c r="D20" i="10"/>
  <c r="D18" i="10"/>
  <c r="D16" i="10"/>
  <c r="D14" i="10"/>
  <c r="D12" i="10"/>
  <c r="D10" i="10"/>
  <c r="D8" i="10"/>
  <c r="D6" i="10"/>
  <c r="D4" i="10"/>
  <c r="D2" i="10"/>
  <c r="B30" i="10"/>
  <c r="B24" i="10"/>
  <c r="B22" i="10"/>
  <c r="B20" i="10"/>
  <c r="B18" i="10"/>
  <c r="B16" i="10"/>
  <c r="B14" i="10"/>
  <c r="B12" i="10"/>
  <c r="B10" i="10"/>
  <c r="B8" i="10"/>
  <c r="B6" i="10"/>
  <c r="B4" i="10"/>
  <c r="B2" i="10"/>
  <c r="B3" i="10"/>
  <c r="G34" i="21" l="1"/>
  <c r="G32" i="21"/>
  <c r="G29" i="21"/>
  <c r="G26" i="21"/>
  <c r="G33" i="21"/>
  <c r="G25" i="21"/>
  <c r="G24" i="20"/>
  <c r="G25" i="20"/>
  <c r="G34" i="20"/>
  <c r="G26" i="20"/>
  <c r="G28" i="20"/>
  <c r="G32" i="18"/>
  <c r="G31" i="18"/>
  <c r="G32" i="17"/>
  <c r="G26" i="17"/>
  <c r="G24" i="17"/>
  <c r="G25" i="17"/>
  <c r="E31" i="10"/>
  <c r="E25" i="10"/>
  <c r="E3" i="10"/>
  <c r="E27" i="10"/>
  <c r="D3" i="10"/>
  <c r="C25" i="10"/>
  <c r="C32" i="10"/>
  <c r="C30" i="10"/>
  <c r="C26" i="10"/>
  <c r="C23" i="10"/>
  <c r="D23" i="12" s="1"/>
  <c r="C21" i="10"/>
  <c r="C19" i="10"/>
  <c r="C15" i="10"/>
  <c r="C13" i="10"/>
  <c r="C11" i="10"/>
  <c r="C7" i="10"/>
  <c r="C5" i="10"/>
  <c r="C24" i="10"/>
  <c r="C31" i="10"/>
  <c r="C3" i="10"/>
  <c r="C23" i="12"/>
  <c r="C23" i="14"/>
  <c r="C23" i="13"/>
  <c r="D23" i="11"/>
  <c r="D91" i="1"/>
  <c r="C9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tc={0904DCF7-BFF5-4505-935A-A7D0092EF6F4}</author>
    <author>tc={616FFED1-27AD-4E9E-AC34-E684629E47BB}</author>
  </authors>
  <commentList>
    <comment ref="C2" authorId="0" shapeId="0" xr:uid="{0904DCF7-BFF5-4505-935A-A7D0092EF6F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Sólo se encuentra evidencia de cointegración para las 3 variables presentada. 
En cuanto a "Expenditure Current" se estima y pronostica con un modelo VAR. </t>
      </text>
    </comment>
    <comment ref="H2" authorId="1" shapeId="0" xr:uid="{616FFED1-27AD-4E9E-AC34-E684629E47BB}">
      <text>
        <t>[Threaded comment]
Your version of Excel allows you to read this threaded comment; however, any edits to it will get removed if the file is opened in a newer version of Excel. Learn more: https://go.microsoft.com/fwlink/?linkid=870924
Comment:
    Parámetros estimados para la representación VAR de los VECM. 
Se presentan los coeficientes del VAR de "Expenditure Current"</t>
      </text>
    </comment>
  </commentList>
</comments>
</file>

<file path=xl/sharedStrings.xml><?xml version="1.0" encoding="utf-8"?>
<sst xmlns="http://schemas.openxmlformats.org/spreadsheetml/2006/main" count="798" uniqueCount="163">
  <si>
    <t>Lower CI</t>
  </si>
  <si>
    <t>Upper CI</t>
  </si>
  <si>
    <t>Date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</si>
  <si>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</si>
  <si>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</si>
  <si>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</si>
  <si>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</si>
  <si>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</si>
  <si>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</si>
  <si>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</si>
  <si>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</si>
  <si>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</si>
  <si>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</si>
  <si>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</si>
  <si>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</si>
  <si>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</si>
  <si>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</si>
  <si>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</si>
  <si>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</si>
  <si>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</si>
  <si>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</si>
  <si>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</si>
  <si>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</si>
  <si>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</si>
  <si>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</si>
  <si>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</si>
  <si>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</si>
  <si>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</si>
  <si>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</si>
  <si>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</si>
  <si>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</si>
  <si>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</si>
  <si>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</si>
  <si>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</si>
  <si>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</si>
  <si>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</si>
  <si>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</si>
  <si>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</si>
  <si>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</si>
  <si>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</si>
  <si>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</si>
  <si>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</si>
  <si>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</si>
  <si>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</si>
  <si>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</si>
  <si>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</si>
  <si>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</si>
  <si>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</si>
  <si>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</si>
  <si>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</si>
  <si>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</si>
  <si>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</si>
  <si>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</si>
  <si>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</si>
  <si>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</si>
  <si>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</si>
  <si>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</si>
  <si>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</si>
  <si>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</si>
  <si>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</si>
  <si>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</si>
  <si>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</si>
  <si>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</si>
  <si>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</si>
  <si>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</si>
  <si>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</si>
  <si>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</si>
  <si>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</si>
  <si>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</si>
  <si>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</si>
  <si>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</si>
  <si>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</si>
  <si>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</si>
  <si>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</si>
  <si>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</si>
  <si>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</si>
  <si>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</si>
  <si>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</si>
  <si>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</si>
  <si>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</si>
  <si>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</si>
  <si>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</si>
  <si>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</si>
  <si>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</si>
  <si>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</si>
  <si>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</si>
  <si>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</si>
  <si>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</si>
  <si>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</si>
  <si>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</si>
  <si>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</si>
  <si>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</si>
  <si>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</si>
  <si>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</si>
  <si>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</si>
  <si>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2023-Q1</t>
  </si>
  <si>
    <t>2023-Q2</t>
  </si>
  <si>
    <t>2023-Q4</t>
  </si>
  <si>
    <t>2024-Q1</t>
  </si>
  <si>
    <t>2024-Q2</t>
  </si>
  <si>
    <t>2023-Q3</t>
  </si>
  <si>
    <t>2024-Q3</t>
  </si>
  <si>
    <t>2024-Q4</t>
  </si>
  <si>
    <t>2025-Q1</t>
  </si>
  <si>
    <t>2025-Q2</t>
  </si>
  <si>
    <t>2025-Q3</t>
  </si>
  <si>
    <t>2025-Q4</t>
  </si>
  <si>
    <t xml:space="preserve">Revenue Current </t>
  </si>
  <si>
    <t>Total Revenue and Grants</t>
  </si>
  <si>
    <t>Expenditure Current</t>
  </si>
  <si>
    <t>Total Expenditure</t>
  </si>
  <si>
    <t>Year</t>
  </si>
  <si>
    <t>Revenue Current</t>
  </si>
  <si>
    <t>Lower Bound</t>
  </si>
  <si>
    <t>Upper Bound</t>
  </si>
  <si>
    <t>2026-Q1</t>
  </si>
  <si>
    <t>2026-Q2</t>
  </si>
  <si>
    <t>2026-Q3</t>
  </si>
  <si>
    <t>2026-Q4</t>
  </si>
  <si>
    <t>2027-Q1</t>
  </si>
  <si>
    <t>2027-Q2</t>
  </si>
  <si>
    <t>2027-Q3</t>
  </si>
  <si>
    <t>2027-Q4</t>
  </si>
  <si>
    <t>2028-Q1</t>
  </si>
  <si>
    <t>2029-Q2</t>
  </si>
  <si>
    <t>2028-Q2</t>
  </si>
  <si>
    <t>2028-Q3</t>
  </si>
  <si>
    <t>2028-Q4</t>
  </si>
  <si>
    <t>2029-Q1</t>
  </si>
  <si>
    <t>2029-Q3</t>
  </si>
  <si>
    <t>2029-Q4</t>
  </si>
  <si>
    <t>2030-Q1</t>
  </si>
  <si>
    <t>2030-Q2</t>
  </si>
  <si>
    <t>2030-Q3</t>
  </si>
  <si>
    <t>2030-Q4</t>
  </si>
  <si>
    <t>2031-Q1</t>
  </si>
  <si>
    <t>2031-Q2</t>
  </si>
  <si>
    <t>2031-Q3</t>
  </si>
  <si>
    <t>2031-Q4</t>
  </si>
  <si>
    <t>2032-Q1</t>
  </si>
  <si>
    <t>2032-Q2</t>
  </si>
  <si>
    <t>2032-Q3</t>
  </si>
  <si>
    <t>2032-Q4</t>
  </si>
  <si>
    <t>2033-Q1</t>
  </si>
  <si>
    <t>2033-Q2</t>
  </si>
  <si>
    <t>2033-Q3</t>
  </si>
  <si>
    <t>2033-Q4</t>
  </si>
  <si>
    <t>2034-Q1</t>
  </si>
  <si>
    <t>Fans</t>
  </si>
  <si>
    <t>Fan Size</t>
  </si>
  <si>
    <t>Base</t>
  </si>
  <si>
    <t>Forecast</t>
  </si>
  <si>
    <t>Cointegration Equation</t>
  </si>
  <si>
    <t xml:space="preserve">       </t>
  </si>
  <si>
    <t>-</t>
  </si>
  <si>
    <t>Trend</t>
  </si>
  <si>
    <t>Constant</t>
  </si>
  <si>
    <t>Error correction term</t>
  </si>
  <si>
    <t>VAR representation of VEC</t>
  </si>
  <si>
    <t>VEC</t>
  </si>
  <si>
    <t xml:space="preserve"> </t>
  </si>
  <si>
    <t>año</t>
  </si>
  <si>
    <t>fiscal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</si>
</sst>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0.000"/>
    <numFmt numFmtId="165" formatCode="0.0000"/>
    <numFmt numFmtId="166" formatCode="#,##0.0"/>
  </numFmts>
  <fonts count="9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i/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0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4" fontId="3" fillId="0" borderId="0" applyFont="0" applyFill="0" applyBorder="0" applyAlignment="0" applyProtection="0"/>
    <xf numFmtId="0" fontId="1" fillId="0" borderId="0"/>
  </cellStyleXfs>
  <cellXfs count="95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4" fontId="4" fillId="0" borderId="1" xfId="1" applyNumberFormat="1" applyFont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164" fontId="0" fillId="2" borderId="1" xfId="1" applyNumberFormat="1" applyFon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64" fontId="0" fillId="0" borderId="2" xfId="1" applyNumberFormat="1" applyFont="1" applyBorder="1" applyAlignment="1">
      <alignment horizontal="center" vertical="center"/>
    </xf>
    <xf numFmtId="164" fontId="0" fillId="2" borderId="2" xfId="0" applyNumberForma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64" fontId="4" fillId="0" borderId="5" xfId="1" applyNumberFormat="1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/>
    </xf>
    <xf numFmtId="164" fontId="4" fillId="0" borderId="6" xfId="0" applyNumberFormat="1" applyFont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164" fontId="0" fillId="2" borderId="8" xfId="0" applyNumberFormat="1" applyFill="1" applyBorder="1" applyAlignment="1">
      <alignment horizontal="center" vertical="center"/>
    </xf>
    <xf numFmtId="164" fontId="0" fillId="2" borderId="9" xfId="0" applyNumberFormat="1" applyFill="1" applyBorder="1" applyAlignment="1">
      <alignment horizontal="center" vertical="center"/>
    </xf>
    <xf numFmtId="2" fontId="0" fillId="0" borderId="1" xfId="1" applyNumberFormat="1" applyFont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2" fontId="0" fillId="0" borderId="2" xfId="1" applyNumberFormat="1" applyFont="1" applyBorder="1" applyAlignment="1">
      <alignment horizontal="center" vertical="center"/>
    </xf>
    <xf numFmtId="2" fontId="0" fillId="2" borderId="2" xfId="0" applyNumberFormat="1" applyFill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center" vertical="center"/>
    </xf>
    <xf numFmtId="164" fontId="2" fillId="2" borderId="8" xfId="0" applyNumberFormat="1" applyFont="1" applyFill="1" applyBorder="1" applyAlignment="1">
      <alignment horizontal="center" vertical="center"/>
    </xf>
    <xf numFmtId="164" fontId="2" fillId="2" borderId="9" xfId="0" applyNumberFormat="1" applyFont="1" applyFill="1" applyBorder="1" applyAlignment="1">
      <alignment horizontal="center" vertical="center"/>
    </xf>
    <xf numFmtId="0" fontId="1" fillId="0" borderId="0" xfId="2"/>
    <xf numFmtId="0" fontId="1" fillId="0" borderId="0" xfId="2" applyAlignment="1">
      <alignment horizontal="center" vertical="center"/>
    </xf>
    <xf numFmtId="164" fontId="1" fillId="0" borderId="2" xfId="2" applyNumberFormat="1" applyBorder="1" applyAlignment="1">
      <alignment horizontal="center" vertical="center"/>
    </xf>
    <xf numFmtId="164" fontId="1" fillId="0" borderId="1" xfId="2" applyNumberFormat="1" applyBorder="1" applyAlignment="1">
      <alignment horizontal="center" vertical="center"/>
    </xf>
    <xf numFmtId="164" fontId="1" fillId="2" borderId="1" xfId="2" applyNumberFormat="1" applyFill="1" applyBorder="1" applyAlignment="1">
      <alignment horizontal="center" vertical="center"/>
    </xf>
    <xf numFmtId="0" fontId="1" fillId="2" borderId="3" xfId="2" applyFill="1" applyBorder="1" applyAlignment="1">
      <alignment horizontal="center" vertical="center"/>
    </xf>
    <xf numFmtId="164" fontId="1" fillId="0" borderId="9" xfId="2" applyNumberFormat="1" applyBorder="1" applyAlignment="1">
      <alignment horizontal="center" vertical="center"/>
    </xf>
    <xf numFmtId="164" fontId="1" fillId="0" borderId="8" xfId="2" applyNumberFormat="1" applyBorder="1" applyAlignment="1">
      <alignment horizontal="center" vertical="center"/>
    </xf>
    <xf numFmtId="164" fontId="1" fillId="2" borderId="8" xfId="2" applyNumberFormat="1" applyFill="1" applyBorder="1" applyAlignment="1">
      <alignment horizontal="center" vertical="center"/>
    </xf>
    <xf numFmtId="0" fontId="1" fillId="2" borderId="7" xfId="2" applyFill="1" applyBorder="1" applyAlignment="1">
      <alignment horizontal="center" vertical="center"/>
    </xf>
    <xf numFmtId="164" fontId="1" fillId="0" borderId="0" xfId="2" applyNumberFormat="1"/>
    <xf numFmtId="0" fontId="1" fillId="0" borderId="3" xfId="2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5" xfId="2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/>
    </xf>
    <xf numFmtId="164" fontId="0" fillId="0" borderId="0" xfId="0" applyNumberFormat="1"/>
    <xf numFmtId="0" fontId="0" fillId="3" borderId="4" xfId="0" applyFill="1" applyBorder="1"/>
    <xf numFmtId="0" fontId="0" fillId="3" borderId="10" xfId="0" applyFill="1" applyBorder="1"/>
    <xf numFmtId="0" fontId="0" fillId="3" borderId="5" xfId="0" applyFill="1" applyBorder="1"/>
    <xf numFmtId="0" fontId="6" fillId="0" borderId="1" xfId="0" applyFont="1" applyBorder="1" applyAlignment="1">
      <alignment vertical="center"/>
    </xf>
    <xf numFmtId="0" fontId="0" fillId="3" borderId="12" xfId="0" applyFill="1" applyBorder="1"/>
    <xf numFmtId="0" fontId="0" fillId="3" borderId="0" xfId="0" applyFill="1"/>
    <xf numFmtId="0" fontId="0" fillId="3" borderId="13" xfId="0" applyFill="1" applyBorder="1"/>
    <xf numFmtId="0" fontId="0" fillId="0" borderId="5" xfId="0" applyBorder="1"/>
    <xf numFmtId="0" fontId="7" fillId="0" borderId="0" xfId="0" applyFont="1" applyAlignment="1">
      <alignment vertical="center"/>
    </xf>
    <xf numFmtId="0" fontId="6" fillId="3" borderId="13" xfId="0" applyFont="1" applyFill="1" applyBorder="1"/>
    <xf numFmtId="0" fontId="6" fillId="0" borderId="13" xfId="0" applyFont="1" applyBorder="1"/>
    <xf numFmtId="0" fontId="0" fillId="0" borderId="12" xfId="0" applyBorder="1" applyAlignment="1">
      <alignment horizontal="center" vertical="center"/>
    </xf>
    <xf numFmtId="0" fontId="0" fillId="0" borderId="13" xfId="0" applyBorder="1"/>
    <xf numFmtId="0" fontId="6" fillId="3" borderId="13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/>
    </xf>
    <xf numFmtId="0" fontId="0" fillId="0" borderId="8" xfId="0" applyBorder="1"/>
    <xf numFmtId="0" fontId="0" fillId="0" borderId="12" xfId="0" applyBorder="1"/>
    <xf numFmtId="0" fontId="6" fillId="0" borderId="1" xfId="0" applyFont="1" applyBorder="1" applyAlignment="1">
      <alignment horizontal="center" vertical="center"/>
    </xf>
    <xf numFmtId="0" fontId="6" fillId="0" borderId="11" xfId="0" applyFont="1" applyBorder="1"/>
    <xf numFmtId="165" fontId="0" fillId="0" borderId="8" xfId="0" applyNumberFormat="1" applyBorder="1" applyAlignment="1">
      <alignment horizontal="center"/>
    </xf>
    <xf numFmtId="165" fontId="6" fillId="3" borderId="13" xfId="0" applyNumberFormat="1" applyFont="1" applyFill="1" applyBorder="1" applyAlignment="1">
      <alignment horizontal="center" vertical="center"/>
    </xf>
    <xf numFmtId="165" fontId="6" fillId="0" borderId="13" xfId="0" applyNumberFormat="1" applyFont="1" applyBorder="1" applyAlignment="1">
      <alignment horizontal="center" vertical="center"/>
    </xf>
    <xf numFmtId="165" fontId="6" fillId="0" borderId="13" xfId="0" applyNumberFormat="1" applyFont="1" applyBorder="1" applyAlignment="1">
      <alignment horizontal="center"/>
    </xf>
    <xf numFmtId="165" fontId="6" fillId="3" borderId="13" xfId="0" applyNumberFormat="1" applyFont="1" applyFill="1" applyBorder="1" applyAlignment="1">
      <alignment horizontal="center"/>
    </xf>
    <xf numFmtId="165" fontId="6" fillId="0" borderId="5" xfId="0" applyNumberFormat="1" applyFont="1" applyBorder="1" applyAlignment="1">
      <alignment horizontal="center"/>
    </xf>
    <xf numFmtId="165" fontId="6" fillId="3" borderId="0" xfId="0" applyNumberFormat="1" applyFont="1" applyFill="1" applyAlignment="1">
      <alignment horizontal="center" vertical="center"/>
    </xf>
    <xf numFmtId="165" fontId="6" fillId="3" borderId="12" xfId="0" applyNumberFormat="1" applyFont="1" applyFill="1" applyBorder="1" applyAlignment="1">
      <alignment horizontal="center" vertical="center"/>
    </xf>
    <xf numFmtId="165" fontId="6" fillId="0" borderId="0" xfId="0" applyNumberFormat="1" applyFont="1" applyAlignment="1">
      <alignment horizontal="center" vertical="center"/>
    </xf>
    <xf numFmtId="165" fontId="6" fillId="0" borderId="12" xfId="0" applyNumberFormat="1" applyFont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6" fillId="3" borderId="11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6" fillId="3" borderId="10" xfId="0" applyFont="1" applyFill="1" applyBorder="1" applyAlignment="1">
      <alignment horizontal="center"/>
    </xf>
    <xf numFmtId="0" fontId="7" fillId="3" borderId="9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166" fontId="8" fillId="0" borderId="0" xfId="0" applyNumberFormat="1" applyFont="1" applyAlignment="1">
      <alignment horizontal="right" vertical="center"/>
    </xf>
  </cellXfs>
  <cellStyles count="3">
    <cellStyle name="Currency" xfId="1" builtinId="4"/>
    <cellStyle name="Normal" xfId="0" builtinId="0"/>
    <cellStyle name="Normal 2" xfId="2" xr:uid="{BF329586-A411-45E2-8B75-B75CA7B5FFFD}"/>
  </cellStyles>
  <dxfs count="122"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0.000"/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0.000"/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0.000"/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0.000"/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fgColor rgb="FF000000"/>
          <bgColor rgb="FFB4C6E7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0.000"/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0.000"/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0.000"/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0.000"/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fgColor rgb="FF000000"/>
          <bgColor rgb="FFB4C6E7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0.000"/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0.000"/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0.000"/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0.000"/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fgColor rgb="FF000000"/>
          <bgColor rgb="FFB4C6E7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0.000"/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0.000"/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0.000"/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0.000"/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fgColor rgb="FF000000"/>
          <bgColor rgb="FFB4C6E7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"/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"/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0.000"/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"/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"/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0.000"/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"/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"/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"/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0.000"/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4" formatCode="0.000"/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0.000"/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0.000"/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4" formatCode="0.000"/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0.000"/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0.000"/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0.000"/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4" formatCode="0.000"/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0.000"/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0.000"/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4" formatCode="0.000"/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0.000"/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2" formatCode="0.00"/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0.000"/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0.000"/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4" formatCode="0.000"/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0.000"/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Quarterly fiscal variables for Belize</a:t>
            </a:r>
          </a:p>
        </c:rich>
      </c:tx>
      <c:layout>
        <c:manualLayout>
          <c:xMode val="edge"/>
          <c:yMode val="edge"/>
          <c:x val="0.43210366354404739"/>
          <c:y val="2.948129461185815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Quarterly!$B$1</c:f>
              <c:strCache>
                <c:ptCount val="1"/>
                <c:pt idx="0">
                  <c:v>Revenue Current 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f>Quarterly!$A$2:$A$126</c:f>
              <c:strCache>
                <c:ptCount val="125"/>
                <c:pt idx="0">
                  <c:v>2000-Q1</c:v>
                </c:pt>
                <c:pt idx="1">
                  <c:v>2000-Q2</c:v>
                </c:pt>
                <c:pt idx="2">
                  <c:v>2000-Q3</c:v>
                </c:pt>
                <c:pt idx="3">
                  <c:v>2000-Q4</c:v>
                </c:pt>
                <c:pt idx="4">
                  <c:v>2001-Q1</c:v>
                </c:pt>
                <c:pt idx="5">
                  <c:v>2001-Q2</c:v>
                </c:pt>
                <c:pt idx="6">
                  <c:v>2001-Q3</c:v>
                </c:pt>
                <c:pt idx="7">
                  <c:v>2001-Q4</c:v>
                </c:pt>
                <c:pt idx="8">
                  <c:v>2002-Q1</c:v>
                </c:pt>
                <c:pt idx="9">
                  <c:v>2002-Q2</c:v>
                </c:pt>
                <c:pt idx="10">
                  <c:v>2002-Q3</c:v>
                </c:pt>
                <c:pt idx="11">
                  <c:v>2002-Q4</c:v>
                </c:pt>
                <c:pt idx="12">
                  <c:v>2003-Q1</c:v>
                </c:pt>
                <c:pt idx="13">
                  <c:v>2003-Q2</c:v>
                </c:pt>
                <c:pt idx="14">
                  <c:v>2003-Q3</c:v>
                </c:pt>
                <c:pt idx="15">
                  <c:v>2003-Q4</c:v>
                </c:pt>
                <c:pt idx="16">
                  <c:v>2004-Q1</c:v>
                </c:pt>
                <c:pt idx="17">
                  <c:v>2004-Q2</c:v>
                </c:pt>
                <c:pt idx="18">
                  <c:v>2004-Q3</c:v>
                </c:pt>
                <c:pt idx="19">
                  <c:v>2004-Q4</c:v>
                </c:pt>
                <c:pt idx="20">
                  <c:v>2005-Q1</c:v>
                </c:pt>
                <c:pt idx="21">
                  <c:v>2005-Q2</c:v>
                </c:pt>
                <c:pt idx="22">
                  <c:v>2005-Q3</c:v>
                </c:pt>
                <c:pt idx="23">
                  <c:v>2005-Q4</c:v>
                </c:pt>
                <c:pt idx="24">
                  <c:v>2006-Q1</c:v>
                </c:pt>
                <c:pt idx="25">
                  <c:v>2006-Q2</c:v>
                </c:pt>
                <c:pt idx="26">
                  <c:v>2006-Q3</c:v>
                </c:pt>
                <c:pt idx="27">
                  <c:v>2006-Q4</c:v>
                </c:pt>
                <c:pt idx="28">
                  <c:v>2007-Q1</c:v>
                </c:pt>
                <c:pt idx="29">
                  <c:v>2007-Q2</c:v>
                </c:pt>
                <c:pt idx="30">
                  <c:v>2007-Q3</c:v>
                </c:pt>
                <c:pt idx="31">
                  <c:v>2007-Q4</c:v>
                </c:pt>
                <c:pt idx="32">
                  <c:v>2008-Q1</c:v>
                </c:pt>
                <c:pt idx="33">
                  <c:v>2008-Q2</c:v>
                </c:pt>
                <c:pt idx="34">
                  <c:v>2008-Q3</c:v>
                </c:pt>
                <c:pt idx="35">
                  <c:v>2008-Q4</c:v>
                </c:pt>
                <c:pt idx="36">
                  <c:v>2009-Q1</c:v>
                </c:pt>
                <c:pt idx="37">
                  <c:v>2009-Q2</c:v>
                </c:pt>
                <c:pt idx="38">
                  <c:v>2009-Q3</c:v>
                </c:pt>
                <c:pt idx="39">
                  <c:v>2009-Q4</c:v>
                </c:pt>
                <c:pt idx="40">
                  <c:v>2010-Q1</c:v>
                </c:pt>
                <c:pt idx="41">
                  <c:v>2010-Q2</c:v>
                </c:pt>
                <c:pt idx="42">
                  <c:v>2010-Q3</c:v>
                </c:pt>
                <c:pt idx="43">
                  <c:v>2010-Q4</c:v>
                </c:pt>
                <c:pt idx="44">
                  <c:v>2011-Q1</c:v>
                </c:pt>
                <c:pt idx="45">
                  <c:v>2011-Q2</c:v>
                </c:pt>
                <c:pt idx="46">
                  <c:v>2011-Q3</c:v>
                </c:pt>
                <c:pt idx="47">
                  <c:v>2011-Q4</c:v>
                </c:pt>
                <c:pt idx="48">
                  <c:v>2012-Q1</c:v>
                </c:pt>
                <c:pt idx="49">
                  <c:v>2012-Q2</c:v>
                </c:pt>
                <c:pt idx="50">
                  <c:v>2012-Q3</c:v>
                </c:pt>
                <c:pt idx="51">
                  <c:v>2012-Q4</c:v>
                </c:pt>
                <c:pt idx="52">
                  <c:v>2013-Q1</c:v>
                </c:pt>
                <c:pt idx="53">
                  <c:v>2013-Q2</c:v>
                </c:pt>
                <c:pt idx="54">
                  <c:v>2013-Q3</c:v>
                </c:pt>
                <c:pt idx="55">
                  <c:v>2013-Q4</c:v>
                </c:pt>
                <c:pt idx="56">
                  <c:v>2014-Q1</c:v>
                </c:pt>
                <c:pt idx="57">
                  <c:v>2014-Q2</c:v>
                </c:pt>
                <c:pt idx="58">
                  <c:v>2014-Q3</c:v>
                </c:pt>
                <c:pt idx="59">
                  <c:v>2014-Q4</c:v>
                </c:pt>
                <c:pt idx="60">
                  <c:v>2015-Q1</c:v>
                </c:pt>
                <c:pt idx="61">
                  <c:v>2015-Q2</c:v>
                </c:pt>
                <c:pt idx="62">
                  <c:v>2015-Q3</c:v>
                </c:pt>
                <c:pt idx="63">
                  <c:v>2015-Q4</c:v>
                </c:pt>
                <c:pt idx="64">
                  <c:v>2016-Q1</c:v>
                </c:pt>
                <c:pt idx="65">
                  <c:v>2016-Q2</c:v>
                </c:pt>
                <c:pt idx="66">
                  <c:v>2016-Q3</c:v>
                </c:pt>
                <c:pt idx="67">
                  <c:v>2016-Q4</c:v>
                </c:pt>
                <c:pt idx="68">
                  <c:v>2017-Q1</c:v>
                </c:pt>
                <c:pt idx="69">
                  <c:v>2017-Q2</c:v>
                </c:pt>
                <c:pt idx="70">
                  <c:v>2017-Q3</c:v>
                </c:pt>
                <c:pt idx="71">
                  <c:v>2017-Q4</c:v>
                </c:pt>
                <c:pt idx="72">
                  <c:v>2018-Q1</c:v>
                </c:pt>
                <c:pt idx="73">
                  <c:v>2018-Q2</c:v>
                </c:pt>
                <c:pt idx="74">
                  <c:v>2018-Q3</c:v>
                </c:pt>
                <c:pt idx="75">
                  <c:v>2018-Q4</c:v>
                </c:pt>
                <c:pt idx="76">
                  <c:v>2019-Q1</c:v>
                </c:pt>
                <c:pt idx="77">
                  <c:v>2019-Q2</c:v>
                </c:pt>
                <c:pt idx="78">
                  <c:v>2019-Q3</c:v>
                </c:pt>
                <c:pt idx="79">
                  <c:v>2019-Q4</c:v>
                </c:pt>
                <c:pt idx="80">
                  <c:v>2020-Q1</c:v>
                </c:pt>
                <c:pt idx="81">
                  <c:v>2020-Q2</c:v>
                </c:pt>
                <c:pt idx="82">
                  <c:v>2020-Q3</c:v>
                </c:pt>
                <c:pt idx="83">
                  <c:v>2020-Q4</c:v>
                </c:pt>
                <c:pt idx="84">
                  <c:v>2021-Q1</c:v>
                </c:pt>
                <c:pt idx="85">
                  <c:v>2021-Q2</c:v>
                </c:pt>
                <c:pt idx="86">
                  <c:v>2021-Q3</c:v>
                </c:pt>
                <c:pt idx="87">
                  <c:v>2021-Q4</c:v>
                </c:pt>
                <c:pt idx="88">
                  <c:v>2022-Q1</c:v>
                </c:pt>
                <c:pt idx="89">
                  <c:v>2022-Q2</c:v>
                </c:pt>
                <c:pt idx="90">
                  <c:v>2022-Q3</c:v>
                </c:pt>
                <c:pt idx="91">
                  <c:v>2022-Q4</c:v>
                </c:pt>
                <c:pt idx="92">
                  <c:v>2023-Q1</c:v>
                </c:pt>
                <c:pt idx="93">
                  <c:v>2023-Q2</c:v>
                </c:pt>
                <c:pt idx="94">
                  <c:v>2023-Q3</c:v>
                </c:pt>
                <c:pt idx="95">
                  <c:v>2023-Q4</c:v>
                </c:pt>
                <c:pt idx="96">
                  <c:v>2024-Q1</c:v>
                </c:pt>
                <c:pt idx="97">
                  <c:v>2024-Q2</c:v>
                </c:pt>
                <c:pt idx="98">
                  <c:v>2024-Q3</c:v>
                </c:pt>
                <c:pt idx="99">
                  <c:v>2024-Q4</c:v>
                </c:pt>
                <c:pt idx="100">
                  <c:v>2025-Q1</c:v>
                </c:pt>
                <c:pt idx="101">
                  <c:v>2025-Q2</c:v>
                </c:pt>
                <c:pt idx="102">
                  <c:v>2025-Q3</c:v>
                </c:pt>
                <c:pt idx="103">
                  <c:v>2025-Q4</c:v>
                </c:pt>
                <c:pt idx="104">
                  <c:v>2026-Q1</c:v>
                </c:pt>
                <c:pt idx="105">
                  <c:v>2026-Q2</c:v>
                </c:pt>
                <c:pt idx="106">
                  <c:v>2026-Q3</c:v>
                </c:pt>
                <c:pt idx="107">
                  <c:v>2026-Q4</c:v>
                </c:pt>
                <c:pt idx="108">
                  <c:v>2027-Q1</c:v>
                </c:pt>
                <c:pt idx="109">
                  <c:v>2027-Q2</c:v>
                </c:pt>
                <c:pt idx="110">
                  <c:v>2027-Q3</c:v>
                </c:pt>
                <c:pt idx="111">
                  <c:v>2027-Q4</c:v>
                </c:pt>
                <c:pt idx="112">
                  <c:v>2028-Q1</c:v>
                </c:pt>
                <c:pt idx="113">
                  <c:v>2028-Q2</c:v>
                </c:pt>
                <c:pt idx="114">
                  <c:v>2028-Q3</c:v>
                </c:pt>
                <c:pt idx="115">
                  <c:v>2028-Q4</c:v>
                </c:pt>
                <c:pt idx="116">
                  <c:v>2029-Q1</c:v>
                </c:pt>
                <c:pt idx="117">
                  <c:v>2029-Q2</c:v>
                </c:pt>
                <c:pt idx="118">
                  <c:v>2029-Q3</c:v>
                </c:pt>
                <c:pt idx="119">
                  <c:v>2029-Q4</c:v>
                </c:pt>
                <c:pt idx="120">
                  <c:v>2030-Q1</c:v>
                </c:pt>
                <c:pt idx="121">
                  <c:v>2030-Q2</c:v>
                </c:pt>
                <c:pt idx="122">
                  <c:v>2030-Q3</c:v>
                </c:pt>
                <c:pt idx="123">
                  <c:v>2030-Q4</c:v>
                </c:pt>
                <c:pt idx="124">
                  <c:v>2031-Q1</c:v>
                </c:pt>
              </c:strCache>
            </c:strRef>
          </c:cat>
          <c:val>
            <c:numRef>
              <c:f>Quarterly!$B$2:$B$126</c:f>
              <c:numCache>
                <c:formatCode>0.000</c:formatCode>
                <c:ptCount val="125"/>
                <c:pt idx="0">
                  <c:v>106.54600000000005</c:v>
                </c:pt>
                <c:pt idx="1">
                  <c:v>81.504000000000033</c:v>
                </c:pt>
                <c:pt idx="2">
                  <c:v>82.832000000000008</c:v>
                </c:pt>
                <c:pt idx="3">
                  <c:v>78.911999999999978</c:v>
                </c:pt>
                <c:pt idx="4">
                  <c:v>95.540999999999983</c:v>
                </c:pt>
                <c:pt idx="5">
                  <c:v>92.420999999999992</c:v>
                </c:pt>
                <c:pt idx="6">
                  <c:v>87.825999999999965</c:v>
                </c:pt>
                <c:pt idx="7">
                  <c:v>96.265000000000015</c:v>
                </c:pt>
                <c:pt idx="8">
                  <c:v>125.86100000000005</c:v>
                </c:pt>
                <c:pt idx="9">
                  <c:v>99.787999999999997</c:v>
                </c:pt>
                <c:pt idx="10">
                  <c:v>98.475999999999985</c:v>
                </c:pt>
                <c:pt idx="11">
                  <c:v>101.63200000000003</c:v>
                </c:pt>
                <c:pt idx="12">
                  <c:v>111.76999999999995</c:v>
                </c:pt>
                <c:pt idx="13">
                  <c:v>100.99400000000001</c:v>
                </c:pt>
                <c:pt idx="14">
                  <c:v>104.18700000000001</c:v>
                </c:pt>
                <c:pt idx="15">
                  <c:v>104.87099999999998</c:v>
                </c:pt>
                <c:pt idx="16">
                  <c:v>123.31899999999995</c:v>
                </c:pt>
                <c:pt idx="17">
                  <c:v>110.58500000000001</c:v>
                </c:pt>
                <c:pt idx="18">
                  <c:v>118.92500000000003</c:v>
                </c:pt>
                <c:pt idx="19">
                  <c:v>109.16399999999997</c:v>
                </c:pt>
                <c:pt idx="20">
                  <c:v>117.55400000000004</c:v>
                </c:pt>
                <c:pt idx="21">
                  <c:v>130.97300000000001</c:v>
                </c:pt>
                <c:pt idx="22">
                  <c:v>128.565</c:v>
                </c:pt>
                <c:pt idx="23">
                  <c:v>134.37800000000001</c:v>
                </c:pt>
                <c:pt idx="24">
                  <c:v>135.904</c:v>
                </c:pt>
                <c:pt idx="25">
                  <c:v>138.42400000000006</c:v>
                </c:pt>
                <c:pt idx="26">
                  <c:v>140.78799999999998</c:v>
                </c:pt>
                <c:pt idx="27">
                  <c:v>150.83300000000003</c:v>
                </c:pt>
                <c:pt idx="28">
                  <c:v>156.41999999999993</c:v>
                </c:pt>
                <c:pt idx="29">
                  <c:v>180.51800000000003</c:v>
                </c:pt>
                <c:pt idx="30">
                  <c:v>157.43100000000001</c:v>
                </c:pt>
                <c:pt idx="31">
                  <c:v>157.09600000000003</c:v>
                </c:pt>
                <c:pt idx="32">
                  <c:v>177.25399999999999</c:v>
                </c:pt>
                <c:pt idx="33">
                  <c:v>194.25899999999993</c:v>
                </c:pt>
                <c:pt idx="34">
                  <c:v>202.17600000000002</c:v>
                </c:pt>
                <c:pt idx="35">
                  <c:v>158.65500000000003</c:v>
                </c:pt>
                <c:pt idx="36">
                  <c:v>157.51169928000004</c:v>
                </c:pt>
                <c:pt idx="37">
                  <c:v>169.68681117999995</c:v>
                </c:pt>
                <c:pt idx="38">
                  <c:v>168.90864814000003</c:v>
                </c:pt>
                <c:pt idx="39">
                  <c:v>164.16701338000004</c:v>
                </c:pt>
                <c:pt idx="40">
                  <c:v>193.96968968000007</c:v>
                </c:pt>
                <c:pt idx="41">
                  <c:v>195.46830254999995</c:v>
                </c:pt>
                <c:pt idx="42">
                  <c:v>176.13721442488068</c:v>
                </c:pt>
                <c:pt idx="43">
                  <c:v>188.19294316000006</c:v>
                </c:pt>
                <c:pt idx="44">
                  <c:v>206.35791264000002</c:v>
                </c:pt>
                <c:pt idx="45">
                  <c:v>188.59719268999996</c:v>
                </c:pt>
                <c:pt idx="46">
                  <c:v>200.44267808000004</c:v>
                </c:pt>
                <c:pt idx="47">
                  <c:v>191.5882928800001</c:v>
                </c:pt>
                <c:pt idx="48">
                  <c:v>215.2404041100001</c:v>
                </c:pt>
                <c:pt idx="49">
                  <c:v>202.88877569000002</c:v>
                </c:pt>
                <c:pt idx="50">
                  <c:v>196.9361549600001</c:v>
                </c:pt>
                <c:pt idx="51">
                  <c:v>210.53618883999994</c:v>
                </c:pt>
                <c:pt idx="52">
                  <c:v>204.0006092400001</c:v>
                </c:pt>
                <c:pt idx="53">
                  <c:v>226.29757847000005</c:v>
                </c:pt>
                <c:pt idx="54">
                  <c:v>204.88880079999993</c:v>
                </c:pt>
                <c:pt idx="55">
                  <c:v>216.39340139000001</c:v>
                </c:pt>
                <c:pt idx="56">
                  <c:v>218.32453956999996</c:v>
                </c:pt>
                <c:pt idx="57">
                  <c:v>241.09448964000003</c:v>
                </c:pt>
                <c:pt idx="58">
                  <c:v>242.26563939099992</c:v>
                </c:pt>
                <c:pt idx="59">
                  <c:v>209.9837844599999</c:v>
                </c:pt>
                <c:pt idx="60">
                  <c:v>267.45616667000013</c:v>
                </c:pt>
                <c:pt idx="61">
                  <c:v>250.22814484000003</c:v>
                </c:pt>
                <c:pt idx="62">
                  <c:v>253.94805741000002</c:v>
                </c:pt>
                <c:pt idx="63">
                  <c:v>222.35312109999992</c:v>
                </c:pt>
                <c:pt idx="64">
                  <c:v>246.35687975999994</c:v>
                </c:pt>
                <c:pt idx="65">
                  <c:v>258.19464794999999</c:v>
                </c:pt>
                <c:pt idx="66">
                  <c:v>270.88363899999996</c:v>
                </c:pt>
                <c:pt idx="67">
                  <c:v>227.14145874000002</c:v>
                </c:pt>
                <c:pt idx="68">
                  <c:v>247.80900788999998</c:v>
                </c:pt>
                <c:pt idx="69">
                  <c:v>281.27521624000002</c:v>
                </c:pt>
                <c:pt idx="70">
                  <c:v>260.84192627000004</c:v>
                </c:pt>
                <c:pt idx="71">
                  <c:v>258.00426208999994</c:v>
                </c:pt>
                <c:pt idx="72">
                  <c:v>287.86453072000012</c:v>
                </c:pt>
                <c:pt idx="73">
                  <c:v>307.71921977999989</c:v>
                </c:pt>
                <c:pt idx="74">
                  <c:v>283.02350774000013</c:v>
                </c:pt>
                <c:pt idx="75">
                  <c:v>260.76165751999991</c:v>
                </c:pt>
                <c:pt idx="76">
                  <c:v>292.61162050000019</c:v>
                </c:pt>
                <c:pt idx="77">
                  <c:v>303.14085363999988</c:v>
                </c:pt>
                <c:pt idx="78">
                  <c:v>282.24866256999991</c:v>
                </c:pt>
                <c:pt idx="79">
                  <c:v>269.69875774999997</c:v>
                </c:pt>
                <c:pt idx="80">
                  <c:v>286.86086921000009</c:v>
                </c:pt>
                <c:pt idx="81">
                  <c:v>195.66436861</c:v>
                </c:pt>
                <c:pt idx="82">
                  <c:v>227.44431289999989</c:v>
                </c:pt>
                <c:pt idx="83">
                  <c:v>234.25152678000003</c:v>
                </c:pt>
                <c:pt idx="84">
                  <c:v>217.23333557000001</c:v>
                </c:pt>
                <c:pt idx="85">
                  <c:v>275.68580537000014</c:v>
                </c:pt>
                <c:pt idx="86">
                  <c:v>295.49925432000009</c:v>
                </c:pt>
                <c:pt idx="87">
                  <c:v>293.50148824999985</c:v>
                </c:pt>
                <c:pt idx="88">
                  <c:v>300.28880201999988</c:v>
                </c:pt>
                <c:pt idx="89">
                  <c:v>303.48246922000004</c:v>
                </c:pt>
                <c:pt idx="90">
                  <c:v>314.09308978678251</c:v>
                </c:pt>
                <c:pt idx="91">
                  <c:v>297.71308485042721</c:v>
                </c:pt>
                <c:pt idx="92">
                  <c:v>304.80841721572102</c:v>
                </c:pt>
                <c:pt idx="93">
                  <c:v>319.37638513167741</c:v>
                </c:pt>
                <c:pt idx="94">
                  <c:v>324.43976026407194</c:v>
                </c:pt>
                <c:pt idx="95">
                  <c:v>321.73746859918219</c:v>
                </c:pt>
                <c:pt idx="96">
                  <c:v>325.52375629814122</c:v>
                </c:pt>
                <c:pt idx="97">
                  <c:v>334.74288032375983</c:v>
                </c:pt>
                <c:pt idx="98">
                  <c:v>340.50209234044354</c:v>
                </c:pt>
                <c:pt idx="99">
                  <c:v>342.38689071356288</c:v>
                </c:pt>
                <c:pt idx="100">
                  <c:v>346.32576006112777</c:v>
                </c:pt>
                <c:pt idx="101">
                  <c:v>353.0852912129256</c:v>
                </c:pt>
                <c:pt idx="102">
                  <c:v>358.88925347107011</c:v>
                </c:pt>
                <c:pt idx="103">
                  <c:v>362.85190057005013</c:v>
                </c:pt>
                <c:pt idx="104">
                  <c:v>367.3843398095201</c:v>
                </c:pt>
                <c:pt idx="105">
                  <c:v>373.2889353942943</c:v>
                </c:pt>
                <c:pt idx="106">
                  <c:v>379.06743235760428</c:v>
                </c:pt>
                <c:pt idx="107">
                  <c:v>384.04818318039662</c:v>
                </c:pt>
                <c:pt idx="108">
                  <c:v>389.15487804079925</c:v>
                </c:pt>
                <c:pt idx="109">
                  <c:v>394.91624114925293</c:v>
                </c:pt>
                <c:pt idx="110">
                  <c:v>400.77904514275212</c:v>
                </c:pt>
                <c:pt idx="111">
                  <c:v>406.34471788886412</c:v>
                </c:pt>
                <c:pt idx="112">
                  <c:v>411.94057354689119</c:v>
                </c:pt>
                <c:pt idx="113">
                  <c:v>417.86089191081396</c:v>
                </c:pt>
                <c:pt idx="114">
                  <c:v>423.92077527706948</c:v>
                </c:pt>
                <c:pt idx="115">
                  <c:v>429.91123318558425</c:v>
                </c:pt>
                <c:pt idx="116">
                  <c:v>435.93562945279155</c:v>
                </c:pt>
                <c:pt idx="117">
                  <c:v>442.1428211729866</c:v>
                </c:pt>
                <c:pt idx="118">
                  <c:v>448.48104364334904</c:v>
                </c:pt>
                <c:pt idx="119">
                  <c:v>454.8495979253475</c:v>
                </c:pt>
                <c:pt idx="120">
                  <c:v>461.27483809598789</c:v>
                </c:pt>
                <c:pt idx="121">
                  <c:v>467.82735030077089</c:v>
                </c:pt>
                <c:pt idx="122">
                  <c:v>474.49856668252988</c:v>
                </c:pt>
                <c:pt idx="123">
                  <c:v>481.24338786295255</c:v>
                </c:pt>
                <c:pt idx="124">
                  <c:v>488.0652176743879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3F-4BBB-8000-D7D6DE910BAE}"/>
            </c:ext>
          </c:extLst>
        </c:ser>
        <c:ser>
          <c:idx val="1"/>
          <c:order val="1"/>
          <c:tx>
            <c:strRef>
              <c:f>Quarterly!$C$1</c:f>
              <c:strCache>
                <c:ptCount val="1"/>
                <c:pt idx="0">
                  <c:v>Total Revenue and Grants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strRef>
              <c:f>Quarterly!$A$2:$A$126</c:f>
              <c:strCache>
                <c:ptCount val="125"/>
                <c:pt idx="0">
                  <c:v>2000-Q1</c:v>
                </c:pt>
                <c:pt idx="1">
                  <c:v>2000-Q2</c:v>
                </c:pt>
                <c:pt idx="2">
                  <c:v>2000-Q3</c:v>
                </c:pt>
                <c:pt idx="3">
                  <c:v>2000-Q4</c:v>
                </c:pt>
                <c:pt idx="4">
                  <c:v>2001-Q1</c:v>
                </c:pt>
                <c:pt idx="5">
                  <c:v>2001-Q2</c:v>
                </c:pt>
                <c:pt idx="6">
                  <c:v>2001-Q3</c:v>
                </c:pt>
                <c:pt idx="7">
                  <c:v>2001-Q4</c:v>
                </c:pt>
                <c:pt idx="8">
                  <c:v>2002-Q1</c:v>
                </c:pt>
                <c:pt idx="9">
                  <c:v>2002-Q2</c:v>
                </c:pt>
                <c:pt idx="10">
                  <c:v>2002-Q3</c:v>
                </c:pt>
                <c:pt idx="11">
                  <c:v>2002-Q4</c:v>
                </c:pt>
                <c:pt idx="12">
                  <c:v>2003-Q1</c:v>
                </c:pt>
                <c:pt idx="13">
                  <c:v>2003-Q2</c:v>
                </c:pt>
                <c:pt idx="14">
                  <c:v>2003-Q3</c:v>
                </c:pt>
                <c:pt idx="15">
                  <c:v>2003-Q4</c:v>
                </c:pt>
                <c:pt idx="16">
                  <c:v>2004-Q1</c:v>
                </c:pt>
                <c:pt idx="17">
                  <c:v>2004-Q2</c:v>
                </c:pt>
                <c:pt idx="18">
                  <c:v>2004-Q3</c:v>
                </c:pt>
                <c:pt idx="19">
                  <c:v>2004-Q4</c:v>
                </c:pt>
                <c:pt idx="20">
                  <c:v>2005-Q1</c:v>
                </c:pt>
                <c:pt idx="21">
                  <c:v>2005-Q2</c:v>
                </c:pt>
                <c:pt idx="22">
                  <c:v>2005-Q3</c:v>
                </c:pt>
                <c:pt idx="23">
                  <c:v>2005-Q4</c:v>
                </c:pt>
                <c:pt idx="24">
                  <c:v>2006-Q1</c:v>
                </c:pt>
                <c:pt idx="25">
                  <c:v>2006-Q2</c:v>
                </c:pt>
                <c:pt idx="26">
                  <c:v>2006-Q3</c:v>
                </c:pt>
                <c:pt idx="27">
                  <c:v>2006-Q4</c:v>
                </c:pt>
                <c:pt idx="28">
                  <c:v>2007-Q1</c:v>
                </c:pt>
                <c:pt idx="29">
                  <c:v>2007-Q2</c:v>
                </c:pt>
                <c:pt idx="30">
                  <c:v>2007-Q3</c:v>
                </c:pt>
                <c:pt idx="31">
                  <c:v>2007-Q4</c:v>
                </c:pt>
                <c:pt idx="32">
                  <c:v>2008-Q1</c:v>
                </c:pt>
                <c:pt idx="33">
                  <c:v>2008-Q2</c:v>
                </c:pt>
                <c:pt idx="34">
                  <c:v>2008-Q3</c:v>
                </c:pt>
                <c:pt idx="35">
                  <c:v>2008-Q4</c:v>
                </c:pt>
                <c:pt idx="36">
                  <c:v>2009-Q1</c:v>
                </c:pt>
                <c:pt idx="37">
                  <c:v>2009-Q2</c:v>
                </c:pt>
                <c:pt idx="38">
                  <c:v>2009-Q3</c:v>
                </c:pt>
                <c:pt idx="39">
                  <c:v>2009-Q4</c:v>
                </c:pt>
                <c:pt idx="40">
                  <c:v>2010-Q1</c:v>
                </c:pt>
                <c:pt idx="41">
                  <c:v>2010-Q2</c:v>
                </c:pt>
                <c:pt idx="42">
                  <c:v>2010-Q3</c:v>
                </c:pt>
                <c:pt idx="43">
                  <c:v>2010-Q4</c:v>
                </c:pt>
                <c:pt idx="44">
                  <c:v>2011-Q1</c:v>
                </c:pt>
                <c:pt idx="45">
                  <c:v>2011-Q2</c:v>
                </c:pt>
                <c:pt idx="46">
                  <c:v>2011-Q3</c:v>
                </c:pt>
                <c:pt idx="47">
                  <c:v>2011-Q4</c:v>
                </c:pt>
                <c:pt idx="48">
                  <c:v>2012-Q1</c:v>
                </c:pt>
                <c:pt idx="49">
                  <c:v>2012-Q2</c:v>
                </c:pt>
                <c:pt idx="50">
                  <c:v>2012-Q3</c:v>
                </c:pt>
                <c:pt idx="51">
                  <c:v>2012-Q4</c:v>
                </c:pt>
                <c:pt idx="52">
                  <c:v>2013-Q1</c:v>
                </c:pt>
                <c:pt idx="53">
                  <c:v>2013-Q2</c:v>
                </c:pt>
                <c:pt idx="54">
                  <c:v>2013-Q3</c:v>
                </c:pt>
                <c:pt idx="55">
                  <c:v>2013-Q4</c:v>
                </c:pt>
                <c:pt idx="56">
                  <c:v>2014-Q1</c:v>
                </c:pt>
                <c:pt idx="57">
                  <c:v>2014-Q2</c:v>
                </c:pt>
                <c:pt idx="58">
                  <c:v>2014-Q3</c:v>
                </c:pt>
                <c:pt idx="59">
                  <c:v>2014-Q4</c:v>
                </c:pt>
                <c:pt idx="60">
                  <c:v>2015-Q1</c:v>
                </c:pt>
                <c:pt idx="61">
                  <c:v>2015-Q2</c:v>
                </c:pt>
                <c:pt idx="62">
                  <c:v>2015-Q3</c:v>
                </c:pt>
                <c:pt idx="63">
                  <c:v>2015-Q4</c:v>
                </c:pt>
                <c:pt idx="64">
                  <c:v>2016-Q1</c:v>
                </c:pt>
                <c:pt idx="65">
                  <c:v>2016-Q2</c:v>
                </c:pt>
                <c:pt idx="66">
                  <c:v>2016-Q3</c:v>
                </c:pt>
                <c:pt idx="67">
                  <c:v>2016-Q4</c:v>
                </c:pt>
                <c:pt idx="68">
                  <c:v>2017-Q1</c:v>
                </c:pt>
                <c:pt idx="69">
                  <c:v>2017-Q2</c:v>
                </c:pt>
                <c:pt idx="70">
                  <c:v>2017-Q3</c:v>
                </c:pt>
                <c:pt idx="71">
                  <c:v>2017-Q4</c:v>
                </c:pt>
                <c:pt idx="72">
                  <c:v>2018-Q1</c:v>
                </c:pt>
                <c:pt idx="73">
                  <c:v>2018-Q2</c:v>
                </c:pt>
                <c:pt idx="74">
                  <c:v>2018-Q3</c:v>
                </c:pt>
                <c:pt idx="75">
                  <c:v>2018-Q4</c:v>
                </c:pt>
                <c:pt idx="76">
                  <c:v>2019-Q1</c:v>
                </c:pt>
                <c:pt idx="77">
                  <c:v>2019-Q2</c:v>
                </c:pt>
                <c:pt idx="78">
                  <c:v>2019-Q3</c:v>
                </c:pt>
                <c:pt idx="79">
                  <c:v>2019-Q4</c:v>
                </c:pt>
                <c:pt idx="80">
                  <c:v>2020-Q1</c:v>
                </c:pt>
                <c:pt idx="81">
                  <c:v>2020-Q2</c:v>
                </c:pt>
                <c:pt idx="82">
                  <c:v>2020-Q3</c:v>
                </c:pt>
                <c:pt idx="83">
                  <c:v>2020-Q4</c:v>
                </c:pt>
                <c:pt idx="84">
                  <c:v>2021-Q1</c:v>
                </c:pt>
                <c:pt idx="85">
                  <c:v>2021-Q2</c:v>
                </c:pt>
                <c:pt idx="86">
                  <c:v>2021-Q3</c:v>
                </c:pt>
                <c:pt idx="87">
                  <c:v>2021-Q4</c:v>
                </c:pt>
                <c:pt idx="88">
                  <c:v>2022-Q1</c:v>
                </c:pt>
                <c:pt idx="89">
                  <c:v>2022-Q2</c:v>
                </c:pt>
                <c:pt idx="90">
                  <c:v>2022-Q3</c:v>
                </c:pt>
                <c:pt idx="91">
                  <c:v>2022-Q4</c:v>
                </c:pt>
                <c:pt idx="92">
                  <c:v>2023-Q1</c:v>
                </c:pt>
                <c:pt idx="93">
                  <c:v>2023-Q2</c:v>
                </c:pt>
                <c:pt idx="94">
                  <c:v>2023-Q3</c:v>
                </c:pt>
                <c:pt idx="95">
                  <c:v>2023-Q4</c:v>
                </c:pt>
                <c:pt idx="96">
                  <c:v>2024-Q1</c:v>
                </c:pt>
                <c:pt idx="97">
                  <c:v>2024-Q2</c:v>
                </c:pt>
                <c:pt idx="98">
                  <c:v>2024-Q3</c:v>
                </c:pt>
                <c:pt idx="99">
                  <c:v>2024-Q4</c:v>
                </c:pt>
                <c:pt idx="100">
                  <c:v>2025-Q1</c:v>
                </c:pt>
                <c:pt idx="101">
                  <c:v>2025-Q2</c:v>
                </c:pt>
                <c:pt idx="102">
                  <c:v>2025-Q3</c:v>
                </c:pt>
                <c:pt idx="103">
                  <c:v>2025-Q4</c:v>
                </c:pt>
                <c:pt idx="104">
                  <c:v>2026-Q1</c:v>
                </c:pt>
                <c:pt idx="105">
                  <c:v>2026-Q2</c:v>
                </c:pt>
                <c:pt idx="106">
                  <c:v>2026-Q3</c:v>
                </c:pt>
                <c:pt idx="107">
                  <c:v>2026-Q4</c:v>
                </c:pt>
                <c:pt idx="108">
                  <c:v>2027-Q1</c:v>
                </c:pt>
                <c:pt idx="109">
                  <c:v>2027-Q2</c:v>
                </c:pt>
                <c:pt idx="110">
                  <c:v>2027-Q3</c:v>
                </c:pt>
                <c:pt idx="111">
                  <c:v>2027-Q4</c:v>
                </c:pt>
                <c:pt idx="112">
                  <c:v>2028-Q1</c:v>
                </c:pt>
                <c:pt idx="113">
                  <c:v>2028-Q2</c:v>
                </c:pt>
                <c:pt idx="114">
                  <c:v>2028-Q3</c:v>
                </c:pt>
                <c:pt idx="115">
                  <c:v>2028-Q4</c:v>
                </c:pt>
                <c:pt idx="116">
                  <c:v>2029-Q1</c:v>
                </c:pt>
                <c:pt idx="117">
                  <c:v>2029-Q2</c:v>
                </c:pt>
                <c:pt idx="118">
                  <c:v>2029-Q3</c:v>
                </c:pt>
                <c:pt idx="119">
                  <c:v>2029-Q4</c:v>
                </c:pt>
                <c:pt idx="120">
                  <c:v>2030-Q1</c:v>
                </c:pt>
                <c:pt idx="121">
                  <c:v>2030-Q2</c:v>
                </c:pt>
                <c:pt idx="122">
                  <c:v>2030-Q3</c:v>
                </c:pt>
                <c:pt idx="123">
                  <c:v>2030-Q4</c:v>
                </c:pt>
                <c:pt idx="124">
                  <c:v>2031-Q1</c:v>
                </c:pt>
              </c:strCache>
            </c:strRef>
          </c:cat>
          <c:val>
            <c:numRef>
              <c:f>Quarterly!$C$2:$C$126</c:f>
              <c:numCache>
                <c:formatCode>0.000</c:formatCode>
                <c:ptCount val="125"/>
                <c:pt idx="0">
                  <c:v>141.05099999999999</c:v>
                </c:pt>
                <c:pt idx="1">
                  <c:v>87.450999999999993</c:v>
                </c:pt>
                <c:pt idx="2">
                  <c:v>93.252999999999986</c:v>
                </c:pt>
                <c:pt idx="3">
                  <c:v>94.213000000000051</c:v>
                </c:pt>
                <c:pt idx="4">
                  <c:v>159.35100000000003</c:v>
                </c:pt>
                <c:pt idx="5">
                  <c:v>102.76100000000001</c:v>
                </c:pt>
                <c:pt idx="6">
                  <c:v>93.940999999999946</c:v>
                </c:pt>
                <c:pt idx="7">
                  <c:v>102.59200000000003</c:v>
                </c:pt>
                <c:pt idx="8">
                  <c:v>142.38900000000001</c:v>
                </c:pt>
                <c:pt idx="9">
                  <c:v>110.90099999999995</c:v>
                </c:pt>
                <c:pt idx="10">
                  <c:v>102.46999999999997</c:v>
                </c:pt>
                <c:pt idx="11">
                  <c:v>123.16700000000006</c:v>
                </c:pt>
                <c:pt idx="12">
                  <c:v>115.53999999999999</c:v>
                </c:pt>
                <c:pt idx="13">
                  <c:v>107.55400000000004</c:v>
                </c:pt>
                <c:pt idx="14">
                  <c:v>110.52499999999996</c:v>
                </c:pt>
                <c:pt idx="15">
                  <c:v>119.41699999999999</c:v>
                </c:pt>
                <c:pt idx="16">
                  <c:v>157.21499999999995</c:v>
                </c:pt>
                <c:pt idx="17">
                  <c:v>114.45900000000002</c:v>
                </c:pt>
                <c:pt idx="18">
                  <c:v>126.72099999999995</c:v>
                </c:pt>
                <c:pt idx="19">
                  <c:v>120.77499999999996</c:v>
                </c:pt>
                <c:pt idx="20">
                  <c:v>120.34799999999996</c:v>
                </c:pt>
                <c:pt idx="21">
                  <c:v>134.68800000000002</c:v>
                </c:pt>
                <c:pt idx="22">
                  <c:v>130.42299999999997</c:v>
                </c:pt>
                <c:pt idx="23">
                  <c:v>146.48099999999999</c:v>
                </c:pt>
                <c:pt idx="24">
                  <c:v>148.29599999999996</c:v>
                </c:pt>
                <c:pt idx="25">
                  <c:v>142.43599999999998</c:v>
                </c:pt>
                <c:pt idx="26">
                  <c:v>145.96100000000004</c:v>
                </c:pt>
                <c:pt idx="27">
                  <c:v>164.52399999999994</c:v>
                </c:pt>
                <c:pt idx="28">
                  <c:v>181.68699999999995</c:v>
                </c:pt>
                <c:pt idx="29">
                  <c:v>184.75099999999992</c:v>
                </c:pt>
                <c:pt idx="30">
                  <c:v>173.63600000000002</c:v>
                </c:pt>
                <c:pt idx="31">
                  <c:v>225.59199999999998</c:v>
                </c:pt>
                <c:pt idx="32">
                  <c:v>183.70399999999989</c:v>
                </c:pt>
                <c:pt idx="33">
                  <c:v>196.87399999999994</c:v>
                </c:pt>
                <c:pt idx="34">
                  <c:v>255.23300000000012</c:v>
                </c:pt>
                <c:pt idx="35">
                  <c:v>167.83099999999996</c:v>
                </c:pt>
                <c:pt idx="36">
                  <c:v>164.08897795000004</c:v>
                </c:pt>
                <c:pt idx="37">
                  <c:v>191.89606145000008</c:v>
                </c:pt>
                <c:pt idx="38">
                  <c:v>170.37540911000005</c:v>
                </c:pt>
                <c:pt idx="39">
                  <c:v>172.66047364000005</c:v>
                </c:pt>
                <c:pt idx="40">
                  <c:v>200.23515426999995</c:v>
                </c:pt>
                <c:pt idx="41">
                  <c:v>197.66144177000004</c:v>
                </c:pt>
                <c:pt idx="42">
                  <c:v>178.19545282488073</c:v>
                </c:pt>
                <c:pt idx="43">
                  <c:v>193.42960527000005</c:v>
                </c:pt>
                <c:pt idx="44">
                  <c:v>213.68925324999992</c:v>
                </c:pt>
                <c:pt idx="45">
                  <c:v>191.24320797000001</c:v>
                </c:pt>
                <c:pt idx="46">
                  <c:v>209.60751338000011</c:v>
                </c:pt>
                <c:pt idx="47">
                  <c:v>201.64448520000008</c:v>
                </c:pt>
                <c:pt idx="48">
                  <c:v>243.74857256999994</c:v>
                </c:pt>
                <c:pt idx="49">
                  <c:v>205.43492594000003</c:v>
                </c:pt>
                <c:pt idx="50">
                  <c:v>215.77461962000001</c:v>
                </c:pt>
                <c:pt idx="51">
                  <c:v>212.65000405999999</c:v>
                </c:pt>
                <c:pt idx="52">
                  <c:v>206.46292354999997</c:v>
                </c:pt>
                <c:pt idx="53">
                  <c:v>238.89022143000005</c:v>
                </c:pt>
                <c:pt idx="54">
                  <c:v>217.85516854999995</c:v>
                </c:pt>
                <c:pt idx="55">
                  <c:v>221.73284667000001</c:v>
                </c:pt>
                <c:pt idx="56">
                  <c:v>264.77619522000003</c:v>
                </c:pt>
                <c:pt idx="57">
                  <c:v>260.68343256999998</c:v>
                </c:pt>
                <c:pt idx="58">
                  <c:v>244.55178134100004</c:v>
                </c:pt>
                <c:pt idx="59">
                  <c:v>230.35279052000001</c:v>
                </c:pt>
                <c:pt idx="60">
                  <c:v>270.0061768299999</c:v>
                </c:pt>
                <c:pt idx="61">
                  <c:v>264.68919293999994</c:v>
                </c:pt>
                <c:pt idx="62">
                  <c:v>257.90628170999992</c:v>
                </c:pt>
                <c:pt idx="63">
                  <c:v>229.68966904999991</c:v>
                </c:pt>
                <c:pt idx="64">
                  <c:v>248.43896192999995</c:v>
                </c:pt>
                <c:pt idx="65">
                  <c:v>262.13161281999999</c:v>
                </c:pt>
                <c:pt idx="66">
                  <c:v>294.90792378999987</c:v>
                </c:pt>
                <c:pt idx="67">
                  <c:v>233.94055419000006</c:v>
                </c:pt>
                <c:pt idx="68">
                  <c:v>261.15247627999997</c:v>
                </c:pt>
                <c:pt idx="69">
                  <c:v>282.06420256999991</c:v>
                </c:pt>
                <c:pt idx="70">
                  <c:v>271.52714225000005</c:v>
                </c:pt>
                <c:pt idx="71">
                  <c:v>259.48874773</c:v>
                </c:pt>
                <c:pt idx="72">
                  <c:v>306.56479915999995</c:v>
                </c:pt>
                <c:pt idx="73">
                  <c:v>309.04682103999994</c:v>
                </c:pt>
                <c:pt idx="74">
                  <c:v>295.59756844000003</c:v>
                </c:pt>
                <c:pt idx="75">
                  <c:v>282.49387935000004</c:v>
                </c:pt>
                <c:pt idx="76">
                  <c:v>299.65102024000021</c:v>
                </c:pt>
                <c:pt idx="77">
                  <c:v>306.83141096000008</c:v>
                </c:pt>
                <c:pt idx="78">
                  <c:v>286.22966956999988</c:v>
                </c:pt>
                <c:pt idx="79">
                  <c:v>283.63153513999998</c:v>
                </c:pt>
                <c:pt idx="80">
                  <c:v>291.20406519000005</c:v>
                </c:pt>
                <c:pt idx="81">
                  <c:v>209.37430377999991</c:v>
                </c:pt>
                <c:pt idx="82">
                  <c:v>242.13192538999994</c:v>
                </c:pt>
                <c:pt idx="83">
                  <c:v>243.87497874999997</c:v>
                </c:pt>
                <c:pt idx="84">
                  <c:v>221.87626743999999</c:v>
                </c:pt>
                <c:pt idx="85">
                  <c:v>278.50246902000015</c:v>
                </c:pt>
                <c:pt idx="86">
                  <c:v>302.58150968000012</c:v>
                </c:pt>
                <c:pt idx="87">
                  <c:v>297.59511285999997</c:v>
                </c:pt>
                <c:pt idx="88">
                  <c:v>301.49044969999989</c:v>
                </c:pt>
                <c:pt idx="89">
                  <c:v>307.18077727000019</c:v>
                </c:pt>
                <c:pt idx="90">
                  <c:v>335.41123608587441</c:v>
                </c:pt>
                <c:pt idx="91">
                  <c:v>320.61983684914742</c:v>
                </c:pt>
                <c:pt idx="92">
                  <c:v>341.7231801024796</c:v>
                </c:pt>
                <c:pt idx="93">
                  <c:v>336.11540911422071</c:v>
                </c:pt>
                <c:pt idx="94">
                  <c:v>347.67365490187422</c:v>
                </c:pt>
                <c:pt idx="95">
                  <c:v>339.77135643424788</c:v>
                </c:pt>
                <c:pt idx="96">
                  <c:v>358.43825469597579</c:v>
                </c:pt>
                <c:pt idx="97">
                  <c:v>356.52020179203373</c:v>
                </c:pt>
                <c:pt idx="98">
                  <c:v>362.84225842620896</c:v>
                </c:pt>
                <c:pt idx="99">
                  <c:v>358.25122127509343</c:v>
                </c:pt>
                <c:pt idx="100">
                  <c:v>374.98723017829883</c:v>
                </c:pt>
                <c:pt idx="101">
                  <c:v>375.83272351304174</c:v>
                </c:pt>
                <c:pt idx="102">
                  <c:v>379.80616332621724</c:v>
                </c:pt>
                <c:pt idx="103">
                  <c:v>377.6648544412235</c:v>
                </c:pt>
                <c:pt idx="104">
                  <c:v>392.42365914442496</c:v>
                </c:pt>
                <c:pt idx="105">
                  <c:v>395.3882864800193</c:v>
                </c:pt>
                <c:pt idx="106">
                  <c:v>398.22513272720448</c:v>
                </c:pt>
                <c:pt idx="107">
                  <c:v>397.75136075048431</c:v>
                </c:pt>
                <c:pt idx="108">
                  <c:v>411.03905332387876</c:v>
                </c:pt>
                <c:pt idx="109">
                  <c:v>415.56188328791887</c:v>
                </c:pt>
                <c:pt idx="110">
                  <c:v>417.86541887027477</c:v>
                </c:pt>
                <c:pt idx="111">
                  <c:v>418.60433504393501</c:v>
                </c:pt>
                <c:pt idx="112">
                  <c:v>430.84217156913729</c:v>
                </c:pt>
                <c:pt idx="113">
                  <c:v>436.52453427987285</c:v>
                </c:pt>
                <c:pt idx="114">
                  <c:v>438.67009943170518</c:v>
                </c:pt>
                <c:pt idx="115">
                  <c:v>440.3216040744457</c:v>
                </c:pt>
                <c:pt idx="116">
                  <c:v>451.828319288751</c:v>
                </c:pt>
                <c:pt idx="117">
                  <c:v>458.39613814966413</c:v>
                </c:pt>
                <c:pt idx="118">
                  <c:v>460.62835323741672</c:v>
                </c:pt>
                <c:pt idx="119">
                  <c:v>462.99772675192429</c:v>
                </c:pt>
                <c:pt idx="120">
                  <c:v>474.00546417606637</c:v>
                </c:pt>
                <c:pt idx="121">
                  <c:v>481.27229595943385</c:v>
                </c:pt>
                <c:pt idx="122">
                  <c:v>483.75528429549382</c:v>
                </c:pt>
                <c:pt idx="123">
                  <c:v>486.71774418957119</c:v>
                </c:pt>
                <c:pt idx="124">
                  <c:v>497.39620706253061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03F-4BBB-8000-D7D6DE910BAE}"/>
            </c:ext>
          </c:extLst>
        </c:ser>
        <c:ser>
          <c:idx val="2"/>
          <c:order val="2"/>
          <c:tx>
            <c:strRef>
              <c:f>Quarterly!$D$1</c:f>
              <c:strCache>
                <c:ptCount val="1"/>
                <c:pt idx="0">
                  <c:v>Expenditure Current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5"/>
              </a:solidFill>
              <a:ln w="9525">
                <a:solidFill>
                  <a:schemeClr val="accent5"/>
                </a:solidFill>
                <a:round/>
              </a:ln>
              <a:effectLst/>
            </c:spPr>
          </c:marker>
          <c:cat>
            <c:strRef>
              <c:f>Quarterly!$A$2:$A$126</c:f>
              <c:strCache>
                <c:ptCount val="125"/>
                <c:pt idx="0">
                  <c:v>2000-Q1</c:v>
                </c:pt>
                <c:pt idx="1">
                  <c:v>2000-Q2</c:v>
                </c:pt>
                <c:pt idx="2">
                  <c:v>2000-Q3</c:v>
                </c:pt>
                <c:pt idx="3">
                  <c:v>2000-Q4</c:v>
                </c:pt>
                <c:pt idx="4">
                  <c:v>2001-Q1</c:v>
                </c:pt>
                <c:pt idx="5">
                  <c:v>2001-Q2</c:v>
                </c:pt>
                <c:pt idx="6">
                  <c:v>2001-Q3</c:v>
                </c:pt>
                <c:pt idx="7">
                  <c:v>2001-Q4</c:v>
                </c:pt>
                <c:pt idx="8">
                  <c:v>2002-Q1</c:v>
                </c:pt>
                <c:pt idx="9">
                  <c:v>2002-Q2</c:v>
                </c:pt>
                <c:pt idx="10">
                  <c:v>2002-Q3</c:v>
                </c:pt>
                <c:pt idx="11">
                  <c:v>2002-Q4</c:v>
                </c:pt>
                <c:pt idx="12">
                  <c:v>2003-Q1</c:v>
                </c:pt>
                <c:pt idx="13">
                  <c:v>2003-Q2</c:v>
                </c:pt>
                <c:pt idx="14">
                  <c:v>2003-Q3</c:v>
                </c:pt>
                <c:pt idx="15">
                  <c:v>2003-Q4</c:v>
                </c:pt>
                <c:pt idx="16">
                  <c:v>2004-Q1</c:v>
                </c:pt>
                <c:pt idx="17">
                  <c:v>2004-Q2</c:v>
                </c:pt>
                <c:pt idx="18">
                  <c:v>2004-Q3</c:v>
                </c:pt>
                <c:pt idx="19">
                  <c:v>2004-Q4</c:v>
                </c:pt>
                <c:pt idx="20">
                  <c:v>2005-Q1</c:v>
                </c:pt>
                <c:pt idx="21">
                  <c:v>2005-Q2</c:v>
                </c:pt>
                <c:pt idx="22">
                  <c:v>2005-Q3</c:v>
                </c:pt>
                <c:pt idx="23">
                  <c:v>2005-Q4</c:v>
                </c:pt>
                <c:pt idx="24">
                  <c:v>2006-Q1</c:v>
                </c:pt>
                <c:pt idx="25">
                  <c:v>2006-Q2</c:v>
                </c:pt>
                <c:pt idx="26">
                  <c:v>2006-Q3</c:v>
                </c:pt>
                <c:pt idx="27">
                  <c:v>2006-Q4</c:v>
                </c:pt>
                <c:pt idx="28">
                  <c:v>2007-Q1</c:v>
                </c:pt>
                <c:pt idx="29">
                  <c:v>2007-Q2</c:v>
                </c:pt>
                <c:pt idx="30">
                  <c:v>2007-Q3</c:v>
                </c:pt>
                <c:pt idx="31">
                  <c:v>2007-Q4</c:v>
                </c:pt>
                <c:pt idx="32">
                  <c:v>2008-Q1</c:v>
                </c:pt>
                <c:pt idx="33">
                  <c:v>2008-Q2</c:v>
                </c:pt>
                <c:pt idx="34">
                  <c:v>2008-Q3</c:v>
                </c:pt>
                <c:pt idx="35">
                  <c:v>2008-Q4</c:v>
                </c:pt>
                <c:pt idx="36">
                  <c:v>2009-Q1</c:v>
                </c:pt>
                <c:pt idx="37">
                  <c:v>2009-Q2</c:v>
                </c:pt>
                <c:pt idx="38">
                  <c:v>2009-Q3</c:v>
                </c:pt>
                <c:pt idx="39">
                  <c:v>2009-Q4</c:v>
                </c:pt>
                <c:pt idx="40">
                  <c:v>2010-Q1</c:v>
                </c:pt>
                <c:pt idx="41">
                  <c:v>2010-Q2</c:v>
                </c:pt>
                <c:pt idx="42">
                  <c:v>2010-Q3</c:v>
                </c:pt>
                <c:pt idx="43">
                  <c:v>2010-Q4</c:v>
                </c:pt>
                <c:pt idx="44">
                  <c:v>2011-Q1</c:v>
                </c:pt>
                <c:pt idx="45">
                  <c:v>2011-Q2</c:v>
                </c:pt>
                <c:pt idx="46">
                  <c:v>2011-Q3</c:v>
                </c:pt>
                <c:pt idx="47">
                  <c:v>2011-Q4</c:v>
                </c:pt>
                <c:pt idx="48">
                  <c:v>2012-Q1</c:v>
                </c:pt>
                <c:pt idx="49">
                  <c:v>2012-Q2</c:v>
                </c:pt>
                <c:pt idx="50">
                  <c:v>2012-Q3</c:v>
                </c:pt>
                <c:pt idx="51">
                  <c:v>2012-Q4</c:v>
                </c:pt>
                <c:pt idx="52">
                  <c:v>2013-Q1</c:v>
                </c:pt>
                <c:pt idx="53">
                  <c:v>2013-Q2</c:v>
                </c:pt>
                <c:pt idx="54">
                  <c:v>2013-Q3</c:v>
                </c:pt>
                <c:pt idx="55">
                  <c:v>2013-Q4</c:v>
                </c:pt>
                <c:pt idx="56">
                  <c:v>2014-Q1</c:v>
                </c:pt>
                <c:pt idx="57">
                  <c:v>2014-Q2</c:v>
                </c:pt>
                <c:pt idx="58">
                  <c:v>2014-Q3</c:v>
                </c:pt>
                <c:pt idx="59">
                  <c:v>2014-Q4</c:v>
                </c:pt>
                <c:pt idx="60">
                  <c:v>2015-Q1</c:v>
                </c:pt>
                <c:pt idx="61">
                  <c:v>2015-Q2</c:v>
                </c:pt>
                <c:pt idx="62">
                  <c:v>2015-Q3</c:v>
                </c:pt>
                <c:pt idx="63">
                  <c:v>2015-Q4</c:v>
                </c:pt>
                <c:pt idx="64">
                  <c:v>2016-Q1</c:v>
                </c:pt>
                <c:pt idx="65">
                  <c:v>2016-Q2</c:v>
                </c:pt>
                <c:pt idx="66">
                  <c:v>2016-Q3</c:v>
                </c:pt>
                <c:pt idx="67">
                  <c:v>2016-Q4</c:v>
                </c:pt>
                <c:pt idx="68">
                  <c:v>2017-Q1</c:v>
                </c:pt>
                <c:pt idx="69">
                  <c:v>2017-Q2</c:v>
                </c:pt>
                <c:pt idx="70">
                  <c:v>2017-Q3</c:v>
                </c:pt>
                <c:pt idx="71">
                  <c:v>2017-Q4</c:v>
                </c:pt>
                <c:pt idx="72">
                  <c:v>2018-Q1</c:v>
                </c:pt>
                <c:pt idx="73">
                  <c:v>2018-Q2</c:v>
                </c:pt>
                <c:pt idx="74">
                  <c:v>2018-Q3</c:v>
                </c:pt>
                <c:pt idx="75">
                  <c:v>2018-Q4</c:v>
                </c:pt>
                <c:pt idx="76">
                  <c:v>2019-Q1</c:v>
                </c:pt>
                <c:pt idx="77">
                  <c:v>2019-Q2</c:v>
                </c:pt>
                <c:pt idx="78">
                  <c:v>2019-Q3</c:v>
                </c:pt>
                <c:pt idx="79">
                  <c:v>2019-Q4</c:v>
                </c:pt>
                <c:pt idx="80">
                  <c:v>2020-Q1</c:v>
                </c:pt>
                <c:pt idx="81">
                  <c:v>2020-Q2</c:v>
                </c:pt>
                <c:pt idx="82">
                  <c:v>2020-Q3</c:v>
                </c:pt>
                <c:pt idx="83">
                  <c:v>2020-Q4</c:v>
                </c:pt>
                <c:pt idx="84">
                  <c:v>2021-Q1</c:v>
                </c:pt>
                <c:pt idx="85">
                  <c:v>2021-Q2</c:v>
                </c:pt>
                <c:pt idx="86">
                  <c:v>2021-Q3</c:v>
                </c:pt>
                <c:pt idx="87">
                  <c:v>2021-Q4</c:v>
                </c:pt>
                <c:pt idx="88">
                  <c:v>2022-Q1</c:v>
                </c:pt>
                <c:pt idx="89">
                  <c:v>2022-Q2</c:v>
                </c:pt>
                <c:pt idx="90">
                  <c:v>2022-Q3</c:v>
                </c:pt>
                <c:pt idx="91">
                  <c:v>2022-Q4</c:v>
                </c:pt>
                <c:pt idx="92">
                  <c:v>2023-Q1</c:v>
                </c:pt>
                <c:pt idx="93">
                  <c:v>2023-Q2</c:v>
                </c:pt>
                <c:pt idx="94">
                  <c:v>2023-Q3</c:v>
                </c:pt>
                <c:pt idx="95">
                  <c:v>2023-Q4</c:v>
                </c:pt>
                <c:pt idx="96">
                  <c:v>2024-Q1</c:v>
                </c:pt>
                <c:pt idx="97">
                  <c:v>2024-Q2</c:v>
                </c:pt>
                <c:pt idx="98">
                  <c:v>2024-Q3</c:v>
                </c:pt>
                <c:pt idx="99">
                  <c:v>2024-Q4</c:v>
                </c:pt>
                <c:pt idx="100">
                  <c:v>2025-Q1</c:v>
                </c:pt>
                <c:pt idx="101">
                  <c:v>2025-Q2</c:v>
                </c:pt>
                <c:pt idx="102">
                  <c:v>2025-Q3</c:v>
                </c:pt>
                <c:pt idx="103">
                  <c:v>2025-Q4</c:v>
                </c:pt>
                <c:pt idx="104">
                  <c:v>2026-Q1</c:v>
                </c:pt>
                <c:pt idx="105">
                  <c:v>2026-Q2</c:v>
                </c:pt>
                <c:pt idx="106">
                  <c:v>2026-Q3</c:v>
                </c:pt>
                <c:pt idx="107">
                  <c:v>2026-Q4</c:v>
                </c:pt>
                <c:pt idx="108">
                  <c:v>2027-Q1</c:v>
                </c:pt>
                <c:pt idx="109">
                  <c:v>2027-Q2</c:v>
                </c:pt>
                <c:pt idx="110">
                  <c:v>2027-Q3</c:v>
                </c:pt>
                <c:pt idx="111">
                  <c:v>2027-Q4</c:v>
                </c:pt>
                <c:pt idx="112">
                  <c:v>2028-Q1</c:v>
                </c:pt>
                <c:pt idx="113">
                  <c:v>2028-Q2</c:v>
                </c:pt>
                <c:pt idx="114">
                  <c:v>2028-Q3</c:v>
                </c:pt>
                <c:pt idx="115">
                  <c:v>2028-Q4</c:v>
                </c:pt>
                <c:pt idx="116">
                  <c:v>2029-Q1</c:v>
                </c:pt>
                <c:pt idx="117">
                  <c:v>2029-Q2</c:v>
                </c:pt>
                <c:pt idx="118">
                  <c:v>2029-Q3</c:v>
                </c:pt>
                <c:pt idx="119">
                  <c:v>2029-Q4</c:v>
                </c:pt>
                <c:pt idx="120">
                  <c:v>2030-Q1</c:v>
                </c:pt>
                <c:pt idx="121">
                  <c:v>2030-Q2</c:v>
                </c:pt>
                <c:pt idx="122">
                  <c:v>2030-Q3</c:v>
                </c:pt>
                <c:pt idx="123">
                  <c:v>2030-Q4</c:v>
                </c:pt>
                <c:pt idx="124">
                  <c:v>2031-Q1</c:v>
                </c:pt>
              </c:strCache>
            </c:strRef>
          </c:cat>
          <c:val>
            <c:numRef>
              <c:f>Quarterly!$D$2:$D$126</c:f>
              <c:numCache>
                <c:formatCode>0.000</c:formatCode>
                <c:ptCount val="125"/>
                <c:pt idx="0">
                  <c:v>86.824000000000012</c:v>
                </c:pt>
                <c:pt idx="1">
                  <c:v>72.205999999999989</c:v>
                </c:pt>
                <c:pt idx="2">
                  <c:v>74.881000000000014</c:v>
                </c:pt>
                <c:pt idx="3">
                  <c:v>74.453999999999994</c:v>
                </c:pt>
                <c:pt idx="4">
                  <c:v>74.221000000000032</c:v>
                </c:pt>
                <c:pt idx="5">
                  <c:v>85.82399999999997</c:v>
                </c:pt>
                <c:pt idx="6">
                  <c:v>80.031999999999996</c:v>
                </c:pt>
                <c:pt idx="7">
                  <c:v>93.587999999999994</c:v>
                </c:pt>
                <c:pt idx="8">
                  <c:v>78.632000000000019</c:v>
                </c:pt>
                <c:pt idx="9">
                  <c:v>81.028999999999996</c:v>
                </c:pt>
                <c:pt idx="10">
                  <c:v>82.414000000000016</c:v>
                </c:pt>
                <c:pt idx="11">
                  <c:v>91.368000000000009</c:v>
                </c:pt>
                <c:pt idx="12">
                  <c:v>97.421000000000006</c:v>
                </c:pt>
                <c:pt idx="13">
                  <c:v>95.399000000000029</c:v>
                </c:pt>
                <c:pt idx="14">
                  <c:v>97.809999999999988</c:v>
                </c:pt>
                <c:pt idx="15">
                  <c:v>102.41600000000004</c:v>
                </c:pt>
                <c:pt idx="16">
                  <c:v>112.544</c:v>
                </c:pt>
                <c:pt idx="17">
                  <c:v>116.08400000000005</c:v>
                </c:pt>
                <c:pt idx="18">
                  <c:v>113.26600000000002</c:v>
                </c:pt>
                <c:pt idx="19">
                  <c:v>125.78999999999999</c:v>
                </c:pt>
                <c:pt idx="20">
                  <c:v>147.60999999999999</c:v>
                </c:pt>
                <c:pt idx="21">
                  <c:v>143.42400000000004</c:v>
                </c:pt>
                <c:pt idx="22">
                  <c:v>132.68800000000005</c:v>
                </c:pt>
                <c:pt idx="23">
                  <c:v>137.429</c:v>
                </c:pt>
                <c:pt idx="24">
                  <c:v>134.88999999999996</c:v>
                </c:pt>
                <c:pt idx="25">
                  <c:v>140.88300000000004</c:v>
                </c:pt>
                <c:pt idx="26">
                  <c:v>143.06800000000007</c:v>
                </c:pt>
                <c:pt idx="27">
                  <c:v>131.99200000000002</c:v>
                </c:pt>
                <c:pt idx="28">
                  <c:v>204.80199999999996</c:v>
                </c:pt>
                <c:pt idx="29">
                  <c:v>129.82499999999996</c:v>
                </c:pt>
                <c:pt idx="30">
                  <c:v>157.17800000000005</c:v>
                </c:pt>
                <c:pt idx="31">
                  <c:v>144.31399999999996</c:v>
                </c:pt>
                <c:pt idx="32">
                  <c:v>165.96200000000002</c:v>
                </c:pt>
                <c:pt idx="33">
                  <c:v>136.71999999999994</c:v>
                </c:pt>
                <c:pt idx="34">
                  <c:v>167.11099999999999</c:v>
                </c:pt>
                <c:pt idx="35">
                  <c:v>148.06600000000006</c:v>
                </c:pt>
                <c:pt idx="36">
                  <c:v>182.01987484999998</c:v>
                </c:pt>
                <c:pt idx="37">
                  <c:v>143.89108537000004</c:v>
                </c:pt>
                <c:pt idx="38">
                  <c:v>180.31404416000007</c:v>
                </c:pt>
                <c:pt idx="39">
                  <c:v>155.84071339000005</c:v>
                </c:pt>
                <c:pt idx="40">
                  <c:v>189.34798897999988</c:v>
                </c:pt>
                <c:pt idx="41">
                  <c:v>147.44692452999996</c:v>
                </c:pt>
                <c:pt idx="42">
                  <c:v>188.5039521299999</c:v>
                </c:pt>
                <c:pt idx="43">
                  <c:v>157.43535706</c:v>
                </c:pt>
                <c:pt idx="44">
                  <c:v>196.43738231500006</c:v>
                </c:pt>
                <c:pt idx="45">
                  <c:v>164.93480777000008</c:v>
                </c:pt>
                <c:pt idx="46">
                  <c:v>195.63475356999996</c:v>
                </c:pt>
                <c:pt idx="47">
                  <c:v>160.37268358832446</c:v>
                </c:pt>
                <c:pt idx="48">
                  <c:v>208.16202881000001</c:v>
                </c:pt>
                <c:pt idx="49">
                  <c:v>166.01612457999991</c:v>
                </c:pt>
                <c:pt idx="50">
                  <c:v>187.25532105999997</c:v>
                </c:pt>
                <c:pt idx="51">
                  <c:v>179.40671255999996</c:v>
                </c:pt>
                <c:pt idx="52">
                  <c:v>174.95533714000001</c:v>
                </c:pt>
                <c:pt idx="53">
                  <c:v>186.04668026000004</c:v>
                </c:pt>
                <c:pt idx="54">
                  <c:v>199.25580688000011</c:v>
                </c:pt>
                <c:pt idx="55">
                  <c:v>183.36469233999995</c:v>
                </c:pt>
                <c:pt idx="56">
                  <c:v>208.72043630999994</c:v>
                </c:pt>
                <c:pt idx="57">
                  <c:v>180.99194743000007</c:v>
                </c:pt>
                <c:pt idx="58">
                  <c:v>220.07215880000007</c:v>
                </c:pt>
                <c:pt idx="59">
                  <c:v>207.78575445999994</c:v>
                </c:pt>
                <c:pt idx="60">
                  <c:v>231.14226581000003</c:v>
                </c:pt>
                <c:pt idx="61">
                  <c:v>195.1545838000001</c:v>
                </c:pt>
                <c:pt idx="62">
                  <c:v>249.04613779000013</c:v>
                </c:pt>
                <c:pt idx="63">
                  <c:v>218.64734930000003</c:v>
                </c:pt>
                <c:pt idx="64">
                  <c:v>249.5912103900001</c:v>
                </c:pt>
                <c:pt idx="65">
                  <c:v>220.25794106000004</c:v>
                </c:pt>
                <c:pt idx="66">
                  <c:v>253.78803152999993</c:v>
                </c:pt>
                <c:pt idx="67">
                  <c:v>227.3045726600001</c:v>
                </c:pt>
                <c:pt idx="68">
                  <c:v>269.25238863999994</c:v>
                </c:pt>
                <c:pt idx="69">
                  <c:v>226.94636560999999</c:v>
                </c:pt>
                <c:pt idx="70">
                  <c:v>264.50065081999998</c:v>
                </c:pt>
                <c:pt idx="71">
                  <c:v>245.12819197999991</c:v>
                </c:pt>
                <c:pt idx="72">
                  <c:v>283.96661193999984</c:v>
                </c:pt>
                <c:pt idx="73">
                  <c:v>235.39545294999991</c:v>
                </c:pt>
                <c:pt idx="74">
                  <c:v>275.08873867896659</c:v>
                </c:pt>
                <c:pt idx="75">
                  <c:v>258.40009214999998</c:v>
                </c:pt>
                <c:pt idx="76">
                  <c:v>289.33343447000004</c:v>
                </c:pt>
                <c:pt idx="77">
                  <c:v>255.31862998000008</c:v>
                </c:pt>
                <c:pt idx="78">
                  <c:v>280.09727242000002</c:v>
                </c:pt>
                <c:pt idx="79">
                  <c:v>259.75435101000005</c:v>
                </c:pt>
                <c:pt idx="80">
                  <c:v>299.10153713999989</c:v>
                </c:pt>
                <c:pt idx="81">
                  <c:v>233.75799982000007</c:v>
                </c:pt>
                <c:pt idx="82">
                  <c:v>237.52954782000009</c:v>
                </c:pt>
                <c:pt idx="83">
                  <c:v>236.98943005999996</c:v>
                </c:pt>
                <c:pt idx="84">
                  <c:v>246.3658188900001</c:v>
                </c:pt>
                <c:pt idx="85">
                  <c:v>222.72894282999999</c:v>
                </c:pt>
                <c:pt idx="86">
                  <c:v>226.46864409999998</c:v>
                </c:pt>
                <c:pt idx="87">
                  <c:v>238.35081675000001</c:v>
                </c:pt>
                <c:pt idx="88">
                  <c:v>259.90119252999989</c:v>
                </c:pt>
                <c:pt idx="89">
                  <c:v>216.10670500999996</c:v>
                </c:pt>
                <c:pt idx="90">
                  <c:v>251.72061059904442</c:v>
                </c:pt>
                <c:pt idx="91">
                  <c:v>220.53754711853185</c:v>
                </c:pt>
                <c:pt idx="92">
                  <c:v>254.20069992889205</c:v>
                </c:pt>
                <c:pt idx="93">
                  <c:v>234.31468003690458</c:v>
                </c:pt>
                <c:pt idx="94">
                  <c:v>257.13726636868307</c:v>
                </c:pt>
                <c:pt idx="95">
                  <c:v>240.93600083239585</c:v>
                </c:pt>
                <c:pt idx="96">
                  <c:v>259.58572759475499</c:v>
                </c:pt>
                <c:pt idx="97">
                  <c:v>250.23457010199553</c:v>
                </c:pt>
                <c:pt idx="98">
                  <c:v>264.89268735203473</c:v>
                </c:pt>
                <c:pt idx="99">
                  <c:v>257.86882297488103</c:v>
                </c:pt>
                <c:pt idx="100">
                  <c:v>269.30042435168269</c:v>
                </c:pt>
                <c:pt idx="101">
                  <c:v>265.52863714023238</c:v>
                </c:pt>
                <c:pt idx="102">
                  <c:v>275.22095516509734</c:v>
                </c:pt>
                <c:pt idx="103">
                  <c:v>273.19188709509467</c:v>
                </c:pt>
                <c:pt idx="104">
                  <c:v>281.06249887928618</c:v>
                </c:pt>
                <c:pt idx="105">
                  <c:v>280.55740965453174</c:v>
                </c:pt>
                <c:pt idx="106">
                  <c:v>287.48954034826403</c:v>
                </c:pt>
                <c:pt idx="107">
                  <c:v>288.13190139134912</c:v>
                </c:pt>
                <c:pt idx="108">
                  <c:v>294.17583445390557</c:v>
                </c:pt>
                <c:pt idx="109">
                  <c:v>295.62102200913074</c:v>
                </c:pt>
                <c:pt idx="110">
                  <c:v>301.13741462860793</c:v>
                </c:pt>
                <c:pt idx="111">
                  <c:v>303.27297489597618</c:v>
                </c:pt>
                <c:pt idx="112">
                  <c:v>308.38837460573501</c:v>
                </c:pt>
                <c:pt idx="113">
                  <c:v>311.00608593050788</c:v>
                </c:pt>
                <c:pt idx="114">
                  <c:v>315.85576111899735</c:v>
                </c:pt>
                <c:pt idx="115">
                  <c:v>318.88792717734788</c:v>
                </c:pt>
                <c:pt idx="116">
                  <c:v>323.57553097824331</c:v>
                </c:pt>
                <c:pt idx="117">
                  <c:v>326.92469994908157</c:v>
                </c:pt>
                <c:pt idx="118">
                  <c:v>331.51064231827525</c:v>
                </c:pt>
                <c:pt idx="119">
                  <c:v>335.1278945476854</c:v>
                </c:pt>
                <c:pt idx="120">
                  <c:v>339.67410116838988</c:v>
                </c:pt>
                <c:pt idx="121">
                  <c:v>343.51638236504397</c:v>
                </c:pt>
                <c:pt idx="122">
                  <c:v>348.05736552256275</c:v>
                </c:pt>
                <c:pt idx="123">
                  <c:v>352.09421966706077</c:v>
                </c:pt>
                <c:pt idx="124">
                  <c:v>356.66321292247471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03F-4BBB-8000-D7D6DE910BAE}"/>
            </c:ext>
          </c:extLst>
        </c:ser>
        <c:ser>
          <c:idx val="3"/>
          <c:order val="3"/>
          <c:tx>
            <c:strRef>
              <c:f>Quarterly!$E$1</c:f>
              <c:strCache>
                <c:ptCount val="1"/>
                <c:pt idx="0">
                  <c:v>Total Expenditure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marker>
          <c:cat>
            <c:strRef>
              <c:f>Quarterly!$A$2:$A$126</c:f>
              <c:strCache>
                <c:ptCount val="125"/>
                <c:pt idx="0">
                  <c:v>2000-Q1</c:v>
                </c:pt>
                <c:pt idx="1">
                  <c:v>2000-Q2</c:v>
                </c:pt>
                <c:pt idx="2">
                  <c:v>2000-Q3</c:v>
                </c:pt>
                <c:pt idx="3">
                  <c:v>2000-Q4</c:v>
                </c:pt>
                <c:pt idx="4">
                  <c:v>2001-Q1</c:v>
                </c:pt>
                <c:pt idx="5">
                  <c:v>2001-Q2</c:v>
                </c:pt>
                <c:pt idx="6">
                  <c:v>2001-Q3</c:v>
                </c:pt>
                <c:pt idx="7">
                  <c:v>2001-Q4</c:v>
                </c:pt>
                <c:pt idx="8">
                  <c:v>2002-Q1</c:v>
                </c:pt>
                <c:pt idx="9">
                  <c:v>2002-Q2</c:v>
                </c:pt>
                <c:pt idx="10">
                  <c:v>2002-Q3</c:v>
                </c:pt>
                <c:pt idx="11">
                  <c:v>2002-Q4</c:v>
                </c:pt>
                <c:pt idx="12">
                  <c:v>2003-Q1</c:v>
                </c:pt>
                <c:pt idx="13">
                  <c:v>2003-Q2</c:v>
                </c:pt>
                <c:pt idx="14">
                  <c:v>2003-Q3</c:v>
                </c:pt>
                <c:pt idx="15">
                  <c:v>2003-Q4</c:v>
                </c:pt>
                <c:pt idx="16">
                  <c:v>2004-Q1</c:v>
                </c:pt>
                <c:pt idx="17">
                  <c:v>2004-Q2</c:v>
                </c:pt>
                <c:pt idx="18">
                  <c:v>2004-Q3</c:v>
                </c:pt>
                <c:pt idx="19">
                  <c:v>2004-Q4</c:v>
                </c:pt>
                <c:pt idx="20">
                  <c:v>2005-Q1</c:v>
                </c:pt>
                <c:pt idx="21">
                  <c:v>2005-Q2</c:v>
                </c:pt>
                <c:pt idx="22">
                  <c:v>2005-Q3</c:v>
                </c:pt>
                <c:pt idx="23">
                  <c:v>2005-Q4</c:v>
                </c:pt>
                <c:pt idx="24">
                  <c:v>2006-Q1</c:v>
                </c:pt>
                <c:pt idx="25">
                  <c:v>2006-Q2</c:v>
                </c:pt>
                <c:pt idx="26">
                  <c:v>2006-Q3</c:v>
                </c:pt>
                <c:pt idx="27">
                  <c:v>2006-Q4</c:v>
                </c:pt>
                <c:pt idx="28">
                  <c:v>2007-Q1</c:v>
                </c:pt>
                <c:pt idx="29">
                  <c:v>2007-Q2</c:v>
                </c:pt>
                <c:pt idx="30">
                  <c:v>2007-Q3</c:v>
                </c:pt>
                <c:pt idx="31">
                  <c:v>2007-Q4</c:v>
                </c:pt>
                <c:pt idx="32">
                  <c:v>2008-Q1</c:v>
                </c:pt>
                <c:pt idx="33">
                  <c:v>2008-Q2</c:v>
                </c:pt>
                <c:pt idx="34">
                  <c:v>2008-Q3</c:v>
                </c:pt>
                <c:pt idx="35">
                  <c:v>2008-Q4</c:v>
                </c:pt>
                <c:pt idx="36">
                  <c:v>2009-Q1</c:v>
                </c:pt>
                <c:pt idx="37">
                  <c:v>2009-Q2</c:v>
                </c:pt>
                <c:pt idx="38">
                  <c:v>2009-Q3</c:v>
                </c:pt>
                <c:pt idx="39">
                  <c:v>2009-Q4</c:v>
                </c:pt>
                <c:pt idx="40">
                  <c:v>2010-Q1</c:v>
                </c:pt>
                <c:pt idx="41">
                  <c:v>2010-Q2</c:v>
                </c:pt>
                <c:pt idx="42">
                  <c:v>2010-Q3</c:v>
                </c:pt>
                <c:pt idx="43">
                  <c:v>2010-Q4</c:v>
                </c:pt>
                <c:pt idx="44">
                  <c:v>2011-Q1</c:v>
                </c:pt>
                <c:pt idx="45">
                  <c:v>2011-Q2</c:v>
                </c:pt>
                <c:pt idx="46">
                  <c:v>2011-Q3</c:v>
                </c:pt>
                <c:pt idx="47">
                  <c:v>2011-Q4</c:v>
                </c:pt>
                <c:pt idx="48">
                  <c:v>2012-Q1</c:v>
                </c:pt>
                <c:pt idx="49">
                  <c:v>2012-Q2</c:v>
                </c:pt>
                <c:pt idx="50">
                  <c:v>2012-Q3</c:v>
                </c:pt>
                <c:pt idx="51">
                  <c:v>2012-Q4</c:v>
                </c:pt>
                <c:pt idx="52">
                  <c:v>2013-Q1</c:v>
                </c:pt>
                <c:pt idx="53">
                  <c:v>2013-Q2</c:v>
                </c:pt>
                <c:pt idx="54">
                  <c:v>2013-Q3</c:v>
                </c:pt>
                <c:pt idx="55">
                  <c:v>2013-Q4</c:v>
                </c:pt>
                <c:pt idx="56">
                  <c:v>2014-Q1</c:v>
                </c:pt>
                <c:pt idx="57">
                  <c:v>2014-Q2</c:v>
                </c:pt>
                <c:pt idx="58">
                  <c:v>2014-Q3</c:v>
                </c:pt>
                <c:pt idx="59">
                  <c:v>2014-Q4</c:v>
                </c:pt>
                <c:pt idx="60">
                  <c:v>2015-Q1</c:v>
                </c:pt>
                <c:pt idx="61">
                  <c:v>2015-Q2</c:v>
                </c:pt>
                <c:pt idx="62">
                  <c:v>2015-Q3</c:v>
                </c:pt>
                <c:pt idx="63">
                  <c:v>2015-Q4</c:v>
                </c:pt>
                <c:pt idx="64">
                  <c:v>2016-Q1</c:v>
                </c:pt>
                <c:pt idx="65">
                  <c:v>2016-Q2</c:v>
                </c:pt>
                <c:pt idx="66">
                  <c:v>2016-Q3</c:v>
                </c:pt>
                <c:pt idx="67">
                  <c:v>2016-Q4</c:v>
                </c:pt>
                <c:pt idx="68">
                  <c:v>2017-Q1</c:v>
                </c:pt>
                <c:pt idx="69">
                  <c:v>2017-Q2</c:v>
                </c:pt>
                <c:pt idx="70">
                  <c:v>2017-Q3</c:v>
                </c:pt>
                <c:pt idx="71">
                  <c:v>2017-Q4</c:v>
                </c:pt>
                <c:pt idx="72">
                  <c:v>2018-Q1</c:v>
                </c:pt>
                <c:pt idx="73">
                  <c:v>2018-Q2</c:v>
                </c:pt>
                <c:pt idx="74">
                  <c:v>2018-Q3</c:v>
                </c:pt>
                <c:pt idx="75">
                  <c:v>2018-Q4</c:v>
                </c:pt>
                <c:pt idx="76">
                  <c:v>2019-Q1</c:v>
                </c:pt>
                <c:pt idx="77">
                  <c:v>2019-Q2</c:v>
                </c:pt>
                <c:pt idx="78">
                  <c:v>2019-Q3</c:v>
                </c:pt>
                <c:pt idx="79">
                  <c:v>2019-Q4</c:v>
                </c:pt>
                <c:pt idx="80">
                  <c:v>2020-Q1</c:v>
                </c:pt>
                <c:pt idx="81">
                  <c:v>2020-Q2</c:v>
                </c:pt>
                <c:pt idx="82">
                  <c:v>2020-Q3</c:v>
                </c:pt>
                <c:pt idx="83">
                  <c:v>2020-Q4</c:v>
                </c:pt>
                <c:pt idx="84">
                  <c:v>2021-Q1</c:v>
                </c:pt>
                <c:pt idx="85">
                  <c:v>2021-Q2</c:v>
                </c:pt>
                <c:pt idx="86">
                  <c:v>2021-Q3</c:v>
                </c:pt>
                <c:pt idx="87">
                  <c:v>2021-Q4</c:v>
                </c:pt>
                <c:pt idx="88">
                  <c:v>2022-Q1</c:v>
                </c:pt>
                <c:pt idx="89">
                  <c:v>2022-Q2</c:v>
                </c:pt>
                <c:pt idx="90">
                  <c:v>2022-Q3</c:v>
                </c:pt>
                <c:pt idx="91">
                  <c:v>2022-Q4</c:v>
                </c:pt>
                <c:pt idx="92">
                  <c:v>2023-Q1</c:v>
                </c:pt>
                <c:pt idx="93">
                  <c:v>2023-Q2</c:v>
                </c:pt>
                <c:pt idx="94">
                  <c:v>2023-Q3</c:v>
                </c:pt>
                <c:pt idx="95">
                  <c:v>2023-Q4</c:v>
                </c:pt>
                <c:pt idx="96">
                  <c:v>2024-Q1</c:v>
                </c:pt>
                <c:pt idx="97">
                  <c:v>2024-Q2</c:v>
                </c:pt>
                <c:pt idx="98">
                  <c:v>2024-Q3</c:v>
                </c:pt>
                <c:pt idx="99">
                  <c:v>2024-Q4</c:v>
                </c:pt>
                <c:pt idx="100">
                  <c:v>2025-Q1</c:v>
                </c:pt>
                <c:pt idx="101">
                  <c:v>2025-Q2</c:v>
                </c:pt>
                <c:pt idx="102">
                  <c:v>2025-Q3</c:v>
                </c:pt>
                <c:pt idx="103">
                  <c:v>2025-Q4</c:v>
                </c:pt>
                <c:pt idx="104">
                  <c:v>2026-Q1</c:v>
                </c:pt>
                <c:pt idx="105">
                  <c:v>2026-Q2</c:v>
                </c:pt>
                <c:pt idx="106">
                  <c:v>2026-Q3</c:v>
                </c:pt>
                <c:pt idx="107">
                  <c:v>2026-Q4</c:v>
                </c:pt>
                <c:pt idx="108">
                  <c:v>2027-Q1</c:v>
                </c:pt>
                <c:pt idx="109">
                  <c:v>2027-Q2</c:v>
                </c:pt>
                <c:pt idx="110">
                  <c:v>2027-Q3</c:v>
                </c:pt>
                <c:pt idx="111">
                  <c:v>2027-Q4</c:v>
                </c:pt>
                <c:pt idx="112">
                  <c:v>2028-Q1</c:v>
                </c:pt>
                <c:pt idx="113">
                  <c:v>2028-Q2</c:v>
                </c:pt>
                <c:pt idx="114">
                  <c:v>2028-Q3</c:v>
                </c:pt>
                <c:pt idx="115">
                  <c:v>2028-Q4</c:v>
                </c:pt>
                <c:pt idx="116">
                  <c:v>2029-Q1</c:v>
                </c:pt>
                <c:pt idx="117">
                  <c:v>2029-Q2</c:v>
                </c:pt>
                <c:pt idx="118">
                  <c:v>2029-Q3</c:v>
                </c:pt>
                <c:pt idx="119">
                  <c:v>2029-Q4</c:v>
                </c:pt>
                <c:pt idx="120">
                  <c:v>2030-Q1</c:v>
                </c:pt>
                <c:pt idx="121">
                  <c:v>2030-Q2</c:v>
                </c:pt>
                <c:pt idx="122">
                  <c:v>2030-Q3</c:v>
                </c:pt>
                <c:pt idx="123">
                  <c:v>2030-Q4</c:v>
                </c:pt>
                <c:pt idx="124">
                  <c:v>2031-Q1</c:v>
                </c:pt>
              </c:strCache>
            </c:strRef>
          </c:cat>
          <c:val>
            <c:numRef>
              <c:f>Quarterly!$E$2:$E$126</c:f>
              <c:numCache>
                <c:formatCode>0.000</c:formatCode>
                <c:ptCount val="125"/>
                <c:pt idx="0">
                  <c:v>165.52800000000005</c:v>
                </c:pt>
                <c:pt idx="1">
                  <c:v>109.41599999999997</c:v>
                </c:pt>
                <c:pt idx="2">
                  <c:v>116.86800000000002</c:v>
                </c:pt>
                <c:pt idx="3">
                  <c:v>149.90600000000003</c:v>
                </c:pt>
                <c:pt idx="4">
                  <c:v>150.99600000000004</c:v>
                </c:pt>
                <c:pt idx="5">
                  <c:v>140.90600000000003</c:v>
                </c:pt>
                <c:pt idx="6">
                  <c:v>160.62099999999995</c:v>
                </c:pt>
                <c:pt idx="7">
                  <c:v>136.64300000000003</c:v>
                </c:pt>
                <c:pt idx="8">
                  <c:v>167.93299999999999</c:v>
                </c:pt>
                <c:pt idx="9">
                  <c:v>120.59399999999998</c:v>
                </c:pt>
                <c:pt idx="10">
                  <c:v>150.76300000000006</c:v>
                </c:pt>
                <c:pt idx="11">
                  <c:v>154.46200000000002</c:v>
                </c:pt>
                <c:pt idx="12">
                  <c:v>162.94000000000005</c:v>
                </c:pt>
                <c:pt idx="13">
                  <c:v>161.50600000000006</c:v>
                </c:pt>
                <c:pt idx="14">
                  <c:v>151.07</c:v>
                </c:pt>
                <c:pt idx="15">
                  <c:v>151.95399999999995</c:v>
                </c:pt>
                <c:pt idx="16">
                  <c:v>184.51300000000001</c:v>
                </c:pt>
                <c:pt idx="17">
                  <c:v>153.20500000000004</c:v>
                </c:pt>
                <c:pt idx="18">
                  <c:v>144.02900000000002</c:v>
                </c:pt>
                <c:pt idx="19">
                  <c:v>165.56599999999997</c:v>
                </c:pt>
                <c:pt idx="20">
                  <c:v>199.86100000000005</c:v>
                </c:pt>
                <c:pt idx="21">
                  <c:v>168.33100000000005</c:v>
                </c:pt>
                <c:pt idx="22">
                  <c:v>157.59300000000005</c:v>
                </c:pt>
                <c:pt idx="23">
                  <c:v>158.45400000000004</c:v>
                </c:pt>
                <c:pt idx="24">
                  <c:v>155.66999999999996</c:v>
                </c:pt>
                <c:pt idx="25">
                  <c:v>162.881</c:v>
                </c:pt>
                <c:pt idx="26">
                  <c:v>170.64499999999998</c:v>
                </c:pt>
                <c:pt idx="27">
                  <c:v>159.38199999999995</c:v>
                </c:pt>
                <c:pt idx="28">
                  <c:v>242.35500000000005</c:v>
                </c:pt>
                <c:pt idx="29">
                  <c:v>154.10500000000002</c:v>
                </c:pt>
                <c:pt idx="30">
                  <c:v>191.21199999999993</c:v>
                </c:pt>
                <c:pt idx="31">
                  <c:v>208.83299999999994</c:v>
                </c:pt>
                <c:pt idx="32">
                  <c:v>217.54299999999998</c:v>
                </c:pt>
                <c:pt idx="33">
                  <c:v>158.79399999999998</c:v>
                </c:pt>
                <c:pt idx="34">
                  <c:v>189.126</c:v>
                </c:pt>
                <c:pt idx="35">
                  <c:v>193.99900000000002</c:v>
                </c:pt>
                <c:pt idx="36">
                  <c:v>225.63481584999994</c:v>
                </c:pt>
                <c:pt idx="37">
                  <c:v>161.16470085000003</c:v>
                </c:pt>
                <c:pt idx="38">
                  <c:v>201.84132903000003</c:v>
                </c:pt>
                <c:pt idx="39">
                  <c:v>186.75543943999998</c:v>
                </c:pt>
                <c:pt idx="40">
                  <c:v>218.26049040999993</c:v>
                </c:pt>
                <c:pt idx="41">
                  <c:v>181.70042056000005</c:v>
                </c:pt>
                <c:pt idx="42">
                  <c:v>219.77054915000008</c:v>
                </c:pt>
                <c:pt idx="43">
                  <c:v>196.13285798999996</c:v>
                </c:pt>
                <c:pt idx="44">
                  <c:v>219.49215062499999</c:v>
                </c:pt>
                <c:pt idx="45">
                  <c:v>194.95018120000006</c:v>
                </c:pt>
                <c:pt idx="46">
                  <c:v>227.13893892999991</c:v>
                </c:pt>
                <c:pt idx="47">
                  <c:v>197.51270268832454</c:v>
                </c:pt>
                <c:pt idx="48">
                  <c:v>269.69377523999992</c:v>
                </c:pt>
                <c:pt idx="49">
                  <c:v>192.23816021999997</c:v>
                </c:pt>
                <c:pt idx="50">
                  <c:v>226.03213487000002</c:v>
                </c:pt>
                <c:pt idx="51">
                  <c:v>214.77579921999995</c:v>
                </c:pt>
                <c:pt idx="52">
                  <c:v>219.08604128999994</c:v>
                </c:pt>
                <c:pt idx="53">
                  <c:v>214.98853949000002</c:v>
                </c:pt>
                <c:pt idx="54">
                  <c:v>240.90676286000004</c:v>
                </c:pt>
                <c:pt idx="55">
                  <c:v>247.13133455000002</c:v>
                </c:pt>
                <c:pt idx="56">
                  <c:v>296.64566717999998</c:v>
                </c:pt>
                <c:pt idx="57">
                  <c:v>233.29176717000004</c:v>
                </c:pt>
                <c:pt idx="58">
                  <c:v>274.99972166000003</c:v>
                </c:pt>
                <c:pt idx="59">
                  <c:v>294.18089270000002</c:v>
                </c:pt>
                <c:pt idx="60">
                  <c:v>333.89969182999999</c:v>
                </c:pt>
                <c:pt idx="61">
                  <c:v>251.96613511999999</c:v>
                </c:pt>
                <c:pt idx="62">
                  <c:v>415.39691497999996</c:v>
                </c:pt>
                <c:pt idx="63">
                  <c:v>297.33047496</c:v>
                </c:pt>
                <c:pt idx="64">
                  <c:v>297.98208963999997</c:v>
                </c:pt>
                <c:pt idx="65">
                  <c:v>274.45534877999995</c:v>
                </c:pt>
                <c:pt idx="66">
                  <c:v>302.28169444000002</c:v>
                </c:pt>
                <c:pt idx="67">
                  <c:v>283.76769748999999</c:v>
                </c:pt>
                <c:pt idx="68">
                  <c:v>337.41160603999998</c:v>
                </c:pt>
                <c:pt idx="69">
                  <c:v>261.12706175000017</c:v>
                </c:pt>
                <c:pt idx="70">
                  <c:v>294.12587166999998</c:v>
                </c:pt>
                <c:pt idx="71">
                  <c:v>284.93125010000011</c:v>
                </c:pt>
                <c:pt idx="72">
                  <c:v>332.23521289999985</c:v>
                </c:pt>
                <c:pt idx="73">
                  <c:v>260.54529045999988</c:v>
                </c:pt>
                <c:pt idx="74">
                  <c:v>319.55287104896655</c:v>
                </c:pt>
                <c:pt idx="75">
                  <c:v>308.94256396999987</c:v>
                </c:pt>
                <c:pt idx="76">
                  <c:v>337.59399941000009</c:v>
                </c:pt>
                <c:pt idx="77">
                  <c:v>306.20462274999988</c:v>
                </c:pt>
                <c:pt idx="78">
                  <c:v>340.1333117800001</c:v>
                </c:pt>
                <c:pt idx="79">
                  <c:v>322.73791441999987</c:v>
                </c:pt>
                <c:pt idx="80">
                  <c:v>377.62918247999988</c:v>
                </c:pt>
                <c:pt idx="81">
                  <c:v>306.25092158000012</c:v>
                </c:pt>
                <c:pt idx="82">
                  <c:v>332.57947781000001</c:v>
                </c:pt>
                <c:pt idx="83">
                  <c:v>336.05300504999997</c:v>
                </c:pt>
                <c:pt idx="84">
                  <c:v>305.17858697999998</c:v>
                </c:pt>
                <c:pt idx="85">
                  <c:v>265.89060708</c:v>
                </c:pt>
                <c:pt idx="86">
                  <c:v>278.23636328000009</c:v>
                </c:pt>
                <c:pt idx="87">
                  <c:v>318.75571195999993</c:v>
                </c:pt>
                <c:pt idx="88">
                  <c:v>335.50115602</c:v>
                </c:pt>
                <c:pt idx="89">
                  <c:v>269.24254614999995</c:v>
                </c:pt>
                <c:pt idx="90">
                  <c:v>306.92757413879156</c:v>
                </c:pt>
                <c:pt idx="91">
                  <c:v>309.50455111191064</c:v>
                </c:pt>
                <c:pt idx="92">
                  <c:v>347.55692697584811</c:v>
                </c:pt>
                <c:pt idx="93">
                  <c:v>288.70499974569918</c:v>
                </c:pt>
                <c:pt idx="94">
                  <c:v>326.86557796346841</c:v>
                </c:pt>
                <c:pt idx="95">
                  <c:v>302.60412458585881</c:v>
                </c:pt>
                <c:pt idx="96">
                  <c:v>353.10477111026853</c:v>
                </c:pt>
                <c:pt idx="97">
                  <c:v>304.48963065436351</c:v>
                </c:pt>
                <c:pt idx="98">
                  <c:v>325.86305502016199</c:v>
                </c:pt>
                <c:pt idx="99">
                  <c:v>322.67220258821214</c:v>
                </c:pt>
                <c:pt idx="100">
                  <c:v>361.73422017221077</c:v>
                </c:pt>
                <c:pt idx="101">
                  <c:v>316.91015867677129</c:v>
                </c:pt>
                <c:pt idx="102">
                  <c:v>337.99485195849093</c:v>
                </c:pt>
                <c:pt idx="103">
                  <c:v>333.99288043058192</c:v>
                </c:pt>
                <c:pt idx="104">
                  <c:v>370.81516290750506</c:v>
                </c:pt>
                <c:pt idx="105">
                  <c:v>329.24240451522149</c:v>
                </c:pt>
                <c:pt idx="106">
                  <c:v>348.38942750878499</c:v>
                </c:pt>
                <c:pt idx="107">
                  <c:v>345.57286333015668</c:v>
                </c:pt>
                <c:pt idx="108">
                  <c:v>380.72208549864399</c:v>
                </c:pt>
                <c:pt idx="109">
                  <c:v>343.17280508713878</c:v>
                </c:pt>
                <c:pt idx="110">
                  <c:v>358.50439884845781</c:v>
                </c:pt>
                <c:pt idx="111">
                  <c:v>358.73104401896074</c:v>
                </c:pt>
                <c:pt idx="112">
                  <c:v>391.0084206073065</c:v>
                </c:pt>
                <c:pt idx="113">
                  <c:v>356.69108593913421</c:v>
                </c:pt>
                <c:pt idx="114">
                  <c:v>369.73429536752394</c:v>
                </c:pt>
                <c:pt idx="115">
                  <c:v>371.52381108116583</c:v>
                </c:pt>
                <c:pt idx="116">
                  <c:v>401.92200472747305</c:v>
                </c:pt>
                <c:pt idx="117">
                  <c:v>370.52754344915849</c:v>
                </c:pt>
                <c:pt idx="118">
                  <c:v>381.47622270819744</c:v>
                </c:pt>
                <c:pt idx="119">
                  <c:v>384.7164011163369</c:v>
                </c:pt>
                <c:pt idx="120">
                  <c:v>413.38405109961133</c:v>
                </c:pt>
                <c:pt idx="121">
                  <c:v>384.74827459874439</c:v>
                </c:pt>
                <c:pt idx="122">
                  <c:v>393.67322362948136</c:v>
                </c:pt>
                <c:pt idx="123">
                  <c:v>398.27928938706702</c:v>
                </c:pt>
                <c:pt idx="124">
                  <c:v>425.37153832646902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03F-4BBB-8000-D7D6DE910B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4247999"/>
        <c:axId val="654247039"/>
      </c:lineChart>
      <c:catAx>
        <c:axId val="6542479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4247039"/>
        <c:crosses val="autoZero"/>
        <c:auto val="1"/>
        <c:lblAlgn val="ctr"/>
        <c:lblOffset val="100"/>
        <c:noMultiLvlLbl val="0"/>
      </c:catAx>
      <c:valAx>
        <c:axId val="654247039"/>
        <c:scaling>
          <c:orientation val="minMax"/>
        </c:scaling>
        <c:delete val="0"/>
        <c:axPos val="l"/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42479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Revenue current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'Revenue Current'!$B$1</c:f>
              <c:strCache>
                <c:ptCount val="1"/>
                <c:pt idx="0">
                  <c:v>Revenue Current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'Revenue Current'!$A$2:$A$138</c:f>
              <c:strCache>
                <c:ptCount val="137"/>
                <c:pt idx="0">
                  <c:v>2000-Q1</c:v>
                </c:pt>
                <c:pt idx="1">
                  <c:v>2000-Q2</c:v>
                </c:pt>
                <c:pt idx="2">
                  <c:v>2000-Q3</c:v>
                </c:pt>
                <c:pt idx="3">
                  <c:v>2000-Q4</c:v>
                </c:pt>
                <c:pt idx="4">
                  <c:v>2001-Q1</c:v>
                </c:pt>
                <c:pt idx="5">
                  <c:v>2001-Q2</c:v>
                </c:pt>
                <c:pt idx="6">
                  <c:v>2001-Q3</c:v>
                </c:pt>
                <c:pt idx="7">
                  <c:v>2001-Q4</c:v>
                </c:pt>
                <c:pt idx="8">
                  <c:v>2002-Q1</c:v>
                </c:pt>
                <c:pt idx="9">
                  <c:v>2002-Q2</c:v>
                </c:pt>
                <c:pt idx="10">
                  <c:v>2002-Q3</c:v>
                </c:pt>
                <c:pt idx="11">
                  <c:v>2002-Q4</c:v>
                </c:pt>
                <c:pt idx="12">
                  <c:v>2003-Q1</c:v>
                </c:pt>
                <c:pt idx="13">
                  <c:v>2003-Q2</c:v>
                </c:pt>
                <c:pt idx="14">
                  <c:v>2003-Q3</c:v>
                </c:pt>
                <c:pt idx="15">
                  <c:v>2003-Q4</c:v>
                </c:pt>
                <c:pt idx="16">
                  <c:v>2004-Q1</c:v>
                </c:pt>
                <c:pt idx="17">
                  <c:v>2004-Q2</c:v>
                </c:pt>
                <c:pt idx="18">
                  <c:v>2004-Q3</c:v>
                </c:pt>
                <c:pt idx="19">
                  <c:v>2004-Q4</c:v>
                </c:pt>
                <c:pt idx="20">
                  <c:v>2005-Q1</c:v>
                </c:pt>
                <c:pt idx="21">
                  <c:v>2005-Q2</c:v>
                </c:pt>
                <c:pt idx="22">
                  <c:v>2005-Q3</c:v>
                </c:pt>
                <c:pt idx="23">
                  <c:v>2005-Q4</c:v>
                </c:pt>
                <c:pt idx="24">
                  <c:v>2006-Q1</c:v>
                </c:pt>
                <c:pt idx="25">
                  <c:v>2006-Q2</c:v>
                </c:pt>
                <c:pt idx="26">
                  <c:v>2006-Q3</c:v>
                </c:pt>
                <c:pt idx="27">
                  <c:v>2006-Q4</c:v>
                </c:pt>
                <c:pt idx="28">
                  <c:v>2007-Q1</c:v>
                </c:pt>
                <c:pt idx="29">
                  <c:v>2007-Q2</c:v>
                </c:pt>
                <c:pt idx="30">
                  <c:v>2007-Q3</c:v>
                </c:pt>
                <c:pt idx="31">
                  <c:v>2007-Q4</c:v>
                </c:pt>
                <c:pt idx="32">
                  <c:v>2008-Q1</c:v>
                </c:pt>
                <c:pt idx="33">
                  <c:v>2008-Q2</c:v>
                </c:pt>
                <c:pt idx="34">
                  <c:v>2008-Q3</c:v>
                </c:pt>
                <c:pt idx="35">
                  <c:v>2008-Q4</c:v>
                </c:pt>
                <c:pt idx="36">
                  <c:v>2009-Q1</c:v>
                </c:pt>
                <c:pt idx="37">
                  <c:v>2009-Q2</c:v>
                </c:pt>
                <c:pt idx="38">
                  <c:v>2009-Q3</c:v>
                </c:pt>
                <c:pt idx="39">
                  <c:v>2009-Q4</c:v>
                </c:pt>
                <c:pt idx="40">
                  <c:v>2010-Q1</c:v>
                </c:pt>
                <c:pt idx="41">
                  <c:v>2010-Q2</c:v>
                </c:pt>
                <c:pt idx="42">
                  <c:v>2010-Q3</c:v>
                </c:pt>
                <c:pt idx="43">
                  <c:v>2010-Q4</c:v>
                </c:pt>
                <c:pt idx="44">
                  <c:v>2011-Q1</c:v>
                </c:pt>
                <c:pt idx="45">
                  <c:v>2011-Q2</c:v>
                </c:pt>
                <c:pt idx="46">
                  <c:v>2011-Q3</c:v>
                </c:pt>
                <c:pt idx="47">
                  <c:v>2011-Q4</c:v>
                </c:pt>
                <c:pt idx="48">
                  <c:v>2012-Q1</c:v>
                </c:pt>
                <c:pt idx="49">
                  <c:v>2012-Q2</c:v>
                </c:pt>
                <c:pt idx="50">
                  <c:v>2012-Q3</c:v>
                </c:pt>
                <c:pt idx="51">
                  <c:v>2012-Q4</c:v>
                </c:pt>
                <c:pt idx="52">
                  <c:v>2013-Q1</c:v>
                </c:pt>
                <c:pt idx="53">
                  <c:v>2013-Q2</c:v>
                </c:pt>
                <c:pt idx="54">
                  <c:v>2013-Q3</c:v>
                </c:pt>
                <c:pt idx="55">
                  <c:v>2013-Q4</c:v>
                </c:pt>
                <c:pt idx="56">
                  <c:v>2014-Q1</c:v>
                </c:pt>
                <c:pt idx="57">
                  <c:v>2014-Q2</c:v>
                </c:pt>
                <c:pt idx="58">
                  <c:v>2014-Q3</c:v>
                </c:pt>
                <c:pt idx="59">
                  <c:v>2014-Q4</c:v>
                </c:pt>
                <c:pt idx="60">
                  <c:v>2015-Q1</c:v>
                </c:pt>
                <c:pt idx="61">
                  <c:v>2015-Q2</c:v>
                </c:pt>
                <c:pt idx="62">
                  <c:v>2015-Q3</c:v>
                </c:pt>
                <c:pt idx="63">
                  <c:v>2015-Q4</c:v>
                </c:pt>
                <c:pt idx="64">
                  <c:v>2016-Q1</c:v>
                </c:pt>
                <c:pt idx="65">
                  <c:v>2016-Q2</c:v>
                </c:pt>
                <c:pt idx="66">
                  <c:v>2016-Q3</c:v>
                </c:pt>
                <c:pt idx="67">
                  <c:v>2016-Q4</c:v>
                </c:pt>
                <c:pt idx="68">
                  <c:v>2017-Q1</c:v>
                </c:pt>
                <c:pt idx="69">
                  <c:v>2017-Q2</c:v>
                </c:pt>
                <c:pt idx="70">
                  <c:v>2017-Q3</c:v>
                </c:pt>
                <c:pt idx="71">
                  <c:v>2017-Q4</c:v>
                </c:pt>
                <c:pt idx="72">
                  <c:v>2018-Q1</c:v>
                </c:pt>
                <c:pt idx="73">
                  <c:v>2018-Q2</c:v>
                </c:pt>
                <c:pt idx="74">
                  <c:v>2018-Q3</c:v>
                </c:pt>
                <c:pt idx="75">
                  <c:v>2018-Q4</c:v>
                </c:pt>
                <c:pt idx="76">
                  <c:v>2019-Q1</c:v>
                </c:pt>
                <c:pt idx="77">
                  <c:v>2019-Q2</c:v>
                </c:pt>
                <c:pt idx="78">
                  <c:v>2019-Q3</c:v>
                </c:pt>
                <c:pt idx="79">
                  <c:v>2019-Q4</c:v>
                </c:pt>
                <c:pt idx="80">
                  <c:v>2020-Q1</c:v>
                </c:pt>
                <c:pt idx="81">
                  <c:v>2020-Q2</c:v>
                </c:pt>
                <c:pt idx="82">
                  <c:v>2020-Q3</c:v>
                </c:pt>
                <c:pt idx="83">
                  <c:v>2020-Q4</c:v>
                </c:pt>
                <c:pt idx="84">
                  <c:v>2021-Q1</c:v>
                </c:pt>
                <c:pt idx="85">
                  <c:v>2021-Q2</c:v>
                </c:pt>
                <c:pt idx="86">
                  <c:v>2021-Q3</c:v>
                </c:pt>
                <c:pt idx="87">
                  <c:v>2021-Q4</c:v>
                </c:pt>
                <c:pt idx="88">
                  <c:v>2022-Q1</c:v>
                </c:pt>
                <c:pt idx="89">
                  <c:v>2022-Q2</c:v>
                </c:pt>
                <c:pt idx="90">
                  <c:v>2022-Q3</c:v>
                </c:pt>
                <c:pt idx="91">
                  <c:v>2022-Q4</c:v>
                </c:pt>
                <c:pt idx="92">
                  <c:v>2023-Q1</c:v>
                </c:pt>
                <c:pt idx="93">
                  <c:v>2023-Q2</c:v>
                </c:pt>
                <c:pt idx="94">
                  <c:v>2023-Q3</c:v>
                </c:pt>
                <c:pt idx="95">
                  <c:v>2023-Q4</c:v>
                </c:pt>
                <c:pt idx="96">
                  <c:v>2024-Q1</c:v>
                </c:pt>
                <c:pt idx="97">
                  <c:v>2024-Q2</c:v>
                </c:pt>
                <c:pt idx="98">
                  <c:v>2024-Q3</c:v>
                </c:pt>
                <c:pt idx="99">
                  <c:v>2024-Q4</c:v>
                </c:pt>
                <c:pt idx="100">
                  <c:v>2025-Q1</c:v>
                </c:pt>
                <c:pt idx="101">
                  <c:v>2025-Q2</c:v>
                </c:pt>
                <c:pt idx="102">
                  <c:v>2025-Q3</c:v>
                </c:pt>
                <c:pt idx="103">
                  <c:v>2025-Q4</c:v>
                </c:pt>
                <c:pt idx="104">
                  <c:v>2026-Q1</c:v>
                </c:pt>
                <c:pt idx="105">
                  <c:v>2026-Q2</c:v>
                </c:pt>
                <c:pt idx="106">
                  <c:v>2026-Q3</c:v>
                </c:pt>
                <c:pt idx="107">
                  <c:v>2026-Q4</c:v>
                </c:pt>
                <c:pt idx="108">
                  <c:v>2027-Q1</c:v>
                </c:pt>
                <c:pt idx="109">
                  <c:v>2027-Q2</c:v>
                </c:pt>
                <c:pt idx="110">
                  <c:v>2027-Q3</c:v>
                </c:pt>
                <c:pt idx="111">
                  <c:v>2027-Q4</c:v>
                </c:pt>
                <c:pt idx="112">
                  <c:v>2028-Q1</c:v>
                </c:pt>
                <c:pt idx="113">
                  <c:v>2028-Q2</c:v>
                </c:pt>
                <c:pt idx="114">
                  <c:v>2028-Q3</c:v>
                </c:pt>
                <c:pt idx="115">
                  <c:v>2028-Q4</c:v>
                </c:pt>
                <c:pt idx="116">
                  <c:v>2029-Q1</c:v>
                </c:pt>
                <c:pt idx="117">
                  <c:v>2029-Q2</c:v>
                </c:pt>
                <c:pt idx="118">
                  <c:v>2029-Q3</c:v>
                </c:pt>
                <c:pt idx="119">
                  <c:v>2029-Q4</c:v>
                </c:pt>
                <c:pt idx="120">
                  <c:v>2030-Q1</c:v>
                </c:pt>
                <c:pt idx="121">
                  <c:v>2030-Q2</c:v>
                </c:pt>
                <c:pt idx="122">
                  <c:v>2030-Q3</c:v>
                </c:pt>
                <c:pt idx="123">
                  <c:v>2030-Q4</c:v>
                </c:pt>
                <c:pt idx="124">
                  <c:v>2031-Q1</c:v>
                </c:pt>
                <c:pt idx="125">
                  <c:v>2031-Q2</c:v>
                </c:pt>
                <c:pt idx="126">
                  <c:v>2031-Q3</c:v>
                </c:pt>
                <c:pt idx="127">
                  <c:v>2031-Q4</c:v>
                </c:pt>
                <c:pt idx="128">
                  <c:v>2032-Q1</c:v>
                </c:pt>
                <c:pt idx="129">
                  <c:v>2032-Q2</c:v>
                </c:pt>
                <c:pt idx="130">
                  <c:v>2032-Q3</c:v>
                </c:pt>
                <c:pt idx="131">
                  <c:v>2032-Q4</c:v>
                </c:pt>
                <c:pt idx="132">
                  <c:v>2033-Q1</c:v>
                </c:pt>
                <c:pt idx="133">
                  <c:v>2033-Q2</c:v>
                </c:pt>
                <c:pt idx="134">
                  <c:v>2033-Q3</c:v>
                </c:pt>
                <c:pt idx="135">
                  <c:v>2033-Q4</c:v>
                </c:pt>
                <c:pt idx="136">
                  <c:v>2034-Q1</c:v>
                </c:pt>
              </c:strCache>
            </c:strRef>
          </c:cat>
          <c:val>
            <c:numRef>
              <c:f>'Revenue Current'!$B$2:$B$138</c:f>
              <c:numCache>
                <c:formatCode>0.000</c:formatCode>
                <c:ptCount val="137"/>
                <c:pt idx="0">
                  <c:v>106.54600000000005</c:v>
                </c:pt>
                <c:pt idx="1">
                  <c:v>81.504000000000033</c:v>
                </c:pt>
                <c:pt idx="2">
                  <c:v>82.832000000000008</c:v>
                </c:pt>
                <c:pt idx="3">
                  <c:v>78.911999999999978</c:v>
                </c:pt>
                <c:pt idx="4">
                  <c:v>95.540999999999983</c:v>
                </c:pt>
                <c:pt idx="5">
                  <c:v>92.420999999999992</c:v>
                </c:pt>
                <c:pt idx="6">
                  <c:v>87.825999999999965</c:v>
                </c:pt>
                <c:pt idx="7">
                  <c:v>96.265000000000015</c:v>
                </c:pt>
                <c:pt idx="8">
                  <c:v>125.86100000000005</c:v>
                </c:pt>
                <c:pt idx="9">
                  <c:v>99.787999999999997</c:v>
                </c:pt>
                <c:pt idx="10">
                  <c:v>98.475999999999985</c:v>
                </c:pt>
                <c:pt idx="11">
                  <c:v>101.63200000000003</c:v>
                </c:pt>
                <c:pt idx="12">
                  <c:v>111.76999999999995</c:v>
                </c:pt>
                <c:pt idx="13">
                  <c:v>100.99400000000001</c:v>
                </c:pt>
                <c:pt idx="14">
                  <c:v>104.18700000000001</c:v>
                </c:pt>
                <c:pt idx="15">
                  <c:v>104.87099999999998</c:v>
                </c:pt>
                <c:pt idx="16">
                  <c:v>123.31899999999995</c:v>
                </c:pt>
                <c:pt idx="17">
                  <c:v>110.58500000000001</c:v>
                </c:pt>
                <c:pt idx="18">
                  <c:v>118.92500000000003</c:v>
                </c:pt>
                <c:pt idx="19">
                  <c:v>109.16399999999997</c:v>
                </c:pt>
                <c:pt idx="20">
                  <c:v>117.55400000000004</c:v>
                </c:pt>
                <c:pt idx="21">
                  <c:v>130.97300000000001</c:v>
                </c:pt>
                <c:pt idx="22">
                  <c:v>128.565</c:v>
                </c:pt>
                <c:pt idx="23">
                  <c:v>134.37800000000001</c:v>
                </c:pt>
                <c:pt idx="24">
                  <c:v>135.904</c:v>
                </c:pt>
                <c:pt idx="25">
                  <c:v>138.42400000000006</c:v>
                </c:pt>
                <c:pt idx="26">
                  <c:v>140.78799999999998</c:v>
                </c:pt>
                <c:pt idx="27">
                  <c:v>150.83300000000003</c:v>
                </c:pt>
                <c:pt idx="28">
                  <c:v>156.41999999999993</c:v>
                </c:pt>
                <c:pt idx="29">
                  <c:v>180.51800000000003</c:v>
                </c:pt>
                <c:pt idx="30">
                  <c:v>157.43100000000001</c:v>
                </c:pt>
                <c:pt idx="31">
                  <c:v>157.09600000000003</c:v>
                </c:pt>
                <c:pt idx="32">
                  <c:v>177.25399999999999</c:v>
                </c:pt>
                <c:pt idx="33">
                  <c:v>194.25899999999993</c:v>
                </c:pt>
                <c:pt idx="34">
                  <c:v>202.17600000000002</c:v>
                </c:pt>
                <c:pt idx="35">
                  <c:v>158.65500000000003</c:v>
                </c:pt>
                <c:pt idx="36">
                  <c:v>157.51169928000004</c:v>
                </c:pt>
                <c:pt idx="37">
                  <c:v>169.68681117999995</c:v>
                </c:pt>
                <c:pt idx="38">
                  <c:v>168.90864814000003</c:v>
                </c:pt>
                <c:pt idx="39">
                  <c:v>164.16701338000004</c:v>
                </c:pt>
                <c:pt idx="40">
                  <c:v>193.96968968000007</c:v>
                </c:pt>
                <c:pt idx="41">
                  <c:v>195.46830254999995</c:v>
                </c:pt>
                <c:pt idx="42">
                  <c:v>176.13721442488068</c:v>
                </c:pt>
                <c:pt idx="43">
                  <c:v>188.19294316000006</c:v>
                </c:pt>
                <c:pt idx="44">
                  <c:v>206.35791264000002</c:v>
                </c:pt>
                <c:pt idx="45">
                  <c:v>188.59719268999996</c:v>
                </c:pt>
                <c:pt idx="46">
                  <c:v>200.44267808000004</c:v>
                </c:pt>
                <c:pt idx="47">
                  <c:v>191.5882928800001</c:v>
                </c:pt>
                <c:pt idx="48">
                  <c:v>215.2404041100001</c:v>
                </c:pt>
                <c:pt idx="49">
                  <c:v>202.88877569000002</c:v>
                </c:pt>
                <c:pt idx="50">
                  <c:v>196.9361549600001</c:v>
                </c:pt>
                <c:pt idx="51">
                  <c:v>210.53618883999994</c:v>
                </c:pt>
                <c:pt idx="52">
                  <c:v>204.0006092400001</c:v>
                </c:pt>
                <c:pt idx="53">
                  <c:v>226.29757847000005</c:v>
                </c:pt>
                <c:pt idx="54">
                  <c:v>204.88880079999993</c:v>
                </c:pt>
                <c:pt idx="55">
                  <c:v>216.39340139000001</c:v>
                </c:pt>
                <c:pt idx="56">
                  <c:v>218.32453956999996</c:v>
                </c:pt>
                <c:pt idx="57">
                  <c:v>241.09448964000003</c:v>
                </c:pt>
                <c:pt idx="58">
                  <c:v>242.26563939099992</c:v>
                </c:pt>
                <c:pt idx="59">
                  <c:v>209.9837844599999</c:v>
                </c:pt>
                <c:pt idx="60">
                  <c:v>267.45616667000013</c:v>
                </c:pt>
                <c:pt idx="61">
                  <c:v>250.22814484000003</c:v>
                </c:pt>
                <c:pt idx="62">
                  <c:v>253.94805741000002</c:v>
                </c:pt>
                <c:pt idx="63">
                  <c:v>222.35312109999992</c:v>
                </c:pt>
                <c:pt idx="64">
                  <c:v>246.35687975999994</c:v>
                </c:pt>
                <c:pt idx="65">
                  <c:v>258.19464794999999</c:v>
                </c:pt>
                <c:pt idx="66">
                  <c:v>270.88363899999996</c:v>
                </c:pt>
                <c:pt idx="67">
                  <c:v>227.14145874000002</c:v>
                </c:pt>
                <c:pt idx="68">
                  <c:v>247.80900788999998</c:v>
                </c:pt>
                <c:pt idx="69">
                  <c:v>281.27521624000002</c:v>
                </c:pt>
                <c:pt idx="70">
                  <c:v>260.84192627000004</c:v>
                </c:pt>
                <c:pt idx="71">
                  <c:v>258.00426208999994</c:v>
                </c:pt>
                <c:pt idx="72">
                  <c:v>287.86453072000012</c:v>
                </c:pt>
                <c:pt idx="73">
                  <c:v>307.71921977999989</c:v>
                </c:pt>
                <c:pt idx="74">
                  <c:v>283.02350774000013</c:v>
                </c:pt>
                <c:pt idx="75">
                  <c:v>260.76165751999991</c:v>
                </c:pt>
                <c:pt idx="76">
                  <c:v>292.61162050000019</c:v>
                </c:pt>
                <c:pt idx="77">
                  <c:v>303.14085363999988</c:v>
                </c:pt>
                <c:pt idx="78">
                  <c:v>282.24866256999991</c:v>
                </c:pt>
                <c:pt idx="79">
                  <c:v>269.69875774999997</c:v>
                </c:pt>
                <c:pt idx="80">
                  <c:v>286.86086921000009</c:v>
                </c:pt>
                <c:pt idx="81">
                  <c:v>195.66436861</c:v>
                </c:pt>
                <c:pt idx="82">
                  <c:v>227.44431289999989</c:v>
                </c:pt>
                <c:pt idx="83">
                  <c:v>234.25152678000003</c:v>
                </c:pt>
                <c:pt idx="84">
                  <c:v>217.23333557000001</c:v>
                </c:pt>
                <c:pt idx="85">
                  <c:v>275.68580537000014</c:v>
                </c:pt>
                <c:pt idx="86">
                  <c:v>295.49925432000009</c:v>
                </c:pt>
                <c:pt idx="87">
                  <c:v>293.50148824999985</c:v>
                </c:pt>
                <c:pt idx="88">
                  <c:v>300.28880201999988</c:v>
                </c:pt>
                <c:pt idx="89">
                  <c:v>303.48246922000004</c:v>
                </c:pt>
                <c:pt idx="90">
                  <c:v>314.09308978678251</c:v>
                </c:pt>
                <c:pt idx="91">
                  <c:v>297.71308485042721</c:v>
                </c:pt>
                <c:pt idx="92">
                  <c:v>304.80841721572102</c:v>
                </c:pt>
                <c:pt idx="93">
                  <c:v>319.37638513167741</c:v>
                </c:pt>
                <c:pt idx="94">
                  <c:v>324.43976026407194</c:v>
                </c:pt>
                <c:pt idx="95">
                  <c:v>321.73746859918219</c:v>
                </c:pt>
                <c:pt idx="96">
                  <c:v>325.52375629814122</c:v>
                </c:pt>
                <c:pt idx="97">
                  <c:v>334.74288032375983</c:v>
                </c:pt>
                <c:pt idx="98">
                  <c:v>340.50209234044354</c:v>
                </c:pt>
                <c:pt idx="99">
                  <c:v>342.38689071356288</c:v>
                </c:pt>
                <c:pt idx="100">
                  <c:v>346.32576006112777</c:v>
                </c:pt>
                <c:pt idx="101">
                  <c:v>353.0852912129256</c:v>
                </c:pt>
                <c:pt idx="102">
                  <c:v>358.88925347107011</c:v>
                </c:pt>
                <c:pt idx="103">
                  <c:v>362.85190057005013</c:v>
                </c:pt>
                <c:pt idx="104">
                  <c:v>367.3843398095201</c:v>
                </c:pt>
                <c:pt idx="105">
                  <c:v>373.2889353942943</c:v>
                </c:pt>
                <c:pt idx="106">
                  <c:v>379.06743235760428</c:v>
                </c:pt>
                <c:pt idx="107">
                  <c:v>384.04818318039662</c:v>
                </c:pt>
                <c:pt idx="108">
                  <c:v>389.15487804079925</c:v>
                </c:pt>
                <c:pt idx="109">
                  <c:v>394.91624114925293</c:v>
                </c:pt>
                <c:pt idx="110">
                  <c:v>400.77904514275212</c:v>
                </c:pt>
                <c:pt idx="111">
                  <c:v>406.34471788886412</c:v>
                </c:pt>
                <c:pt idx="112">
                  <c:v>411.94057354689119</c:v>
                </c:pt>
                <c:pt idx="113">
                  <c:v>417.86089191081396</c:v>
                </c:pt>
                <c:pt idx="114">
                  <c:v>423.92077527706948</c:v>
                </c:pt>
                <c:pt idx="115">
                  <c:v>429.91123318558425</c:v>
                </c:pt>
                <c:pt idx="116">
                  <c:v>435.93562945279155</c:v>
                </c:pt>
                <c:pt idx="117">
                  <c:v>442.1428211729866</c:v>
                </c:pt>
                <c:pt idx="118">
                  <c:v>448.48104364334904</c:v>
                </c:pt>
                <c:pt idx="119">
                  <c:v>454.8495979253475</c:v>
                </c:pt>
                <c:pt idx="120">
                  <c:v>461.27483809598789</c:v>
                </c:pt>
                <c:pt idx="121">
                  <c:v>467.82735030077089</c:v>
                </c:pt>
                <c:pt idx="122">
                  <c:v>474.49856668252988</c:v>
                </c:pt>
                <c:pt idx="123">
                  <c:v>481.24338786295255</c:v>
                </c:pt>
                <c:pt idx="124">
                  <c:v>488.0652176743879</c:v>
                </c:pt>
                <c:pt idx="125">
                  <c:v>494.99608264253715</c:v>
                </c:pt>
                <c:pt idx="126">
                  <c:v>502.03892660805002</c:v>
                </c:pt>
                <c:pt idx="127">
                  <c:v>509.17517163621312</c:v>
                </c:pt>
                <c:pt idx="128">
                  <c:v>516.4033101767111</c:v>
                </c:pt>
                <c:pt idx="129">
                  <c:v>523.7376159941582</c:v>
                </c:pt>
                <c:pt idx="130">
                  <c:v>531.18269160201316</c:v>
                </c:pt>
                <c:pt idx="131">
                  <c:v>538.73189383297404</c:v>
                </c:pt>
                <c:pt idx="132">
                  <c:v>546.38388950634544</c:v>
                </c:pt>
                <c:pt idx="133">
                  <c:v>554.14526466824248</c:v>
                </c:pt>
                <c:pt idx="134">
                  <c:v>562.01990701957664</c:v>
                </c:pt>
                <c:pt idx="135">
                  <c:v>570.00628381338186</c:v>
                </c:pt>
                <c:pt idx="136">
                  <c:v>578.10415196834981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05-4810-BD4E-0E200ADD9280}"/>
            </c:ext>
          </c:extLst>
        </c:ser>
        <c:ser>
          <c:idx val="1"/>
          <c:order val="1"/>
          <c:tx>
            <c:strRef>
              <c:f>'Revenue Current'!$C$1</c:f>
              <c:strCache>
                <c:ptCount val="1"/>
                <c:pt idx="0">
                  <c:v>Lower CI</c:v>
                </c:pt>
              </c:strCache>
            </c:strRef>
          </c:tx>
          <c:spPr>
            <a:ln w="2857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'Revenue Current'!$A$2:$A$138</c:f>
              <c:strCache>
                <c:ptCount val="137"/>
                <c:pt idx="0">
                  <c:v>2000-Q1</c:v>
                </c:pt>
                <c:pt idx="1">
                  <c:v>2000-Q2</c:v>
                </c:pt>
                <c:pt idx="2">
                  <c:v>2000-Q3</c:v>
                </c:pt>
                <c:pt idx="3">
                  <c:v>2000-Q4</c:v>
                </c:pt>
                <c:pt idx="4">
                  <c:v>2001-Q1</c:v>
                </c:pt>
                <c:pt idx="5">
                  <c:v>2001-Q2</c:v>
                </c:pt>
                <c:pt idx="6">
                  <c:v>2001-Q3</c:v>
                </c:pt>
                <c:pt idx="7">
                  <c:v>2001-Q4</c:v>
                </c:pt>
                <c:pt idx="8">
                  <c:v>2002-Q1</c:v>
                </c:pt>
                <c:pt idx="9">
                  <c:v>2002-Q2</c:v>
                </c:pt>
                <c:pt idx="10">
                  <c:v>2002-Q3</c:v>
                </c:pt>
                <c:pt idx="11">
                  <c:v>2002-Q4</c:v>
                </c:pt>
                <c:pt idx="12">
                  <c:v>2003-Q1</c:v>
                </c:pt>
                <c:pt idx="13">
                  <c:v>2003-Q2</c:v>
                </c:pt>
                <c:pt idx="14">
                  <c:v>2003-Q3</c:v>
                </c:pt>
                <c:pt idx="15">
                  <c:v>2003-Q4</c:v>
                </c:pt>
                <c:pt idx="16">
                  <c:v>2004-Q1</c:v>
                </c:pt>
                <c:pt idx="17">
                  <c:v>2004-Q2</c:v>
                </c:pt>
                <c:pt idx="18">
                  <c:v>2004-Q3</c:v>
                </c:pt>
                <c:pt idx="19">
                  <c:v>2004-Q4</c:v>
                </c:pt>
                <c:pt idx="20">
                  <c:v>2005-Q1</c:v>
                </c:pt>
                <c:pt idx="21">
                  <c:v>2005-Q2</c:v>
                </c:pt>
                <c:pt idx="22">
                  <c:v>2005-Q3</c:v>
                </c:pt>
                <c:pt idx="23">
                  <c:v>2005-Q4</c:v>
                </c:pt>
                <c:pt idx="24">
                  <c:v>2006-Q1</c:v>
                </c:pt>
                <c:pt idx="25">
                  <c:v>2006-Q2</c:v>
                </c:pt>
                <c:pt idx="26">
                  <c:v>2006-Q3</c:v>
                </c:pt>
                <c:pt idx="27">
                  <c:v>2006-Q4</c:v>
                </c:pt>
                <c:pt idx="28">
                  <c:v>2007-Q1</c:v>
                </c:pt>
                <c:pt idx="29">
                  <c:v>2007-Q2</c:v>
                </c:pt>
                <c:pt idx="30">
                  <c:v>2007-Q3</c:v>
                </c:pt>
                <c:pt idx="31">
                  <c:v>2007-Q4</c:v>
                </c:pt>
                <c:pt idx="32">
                  <c:v>2008-Q1</c:v>
                </c:pt>
                <c:pt idx="33">
                  <c:v>2008-Q2</c:v>
                </c:pt>
                <c:pt idx="34">
                  <c:v>2008-Q3</c:v>
                </c:pt>
                <c:pt idx="35">
                  <c:v>2008-Q4</c:v>
                </c:pt>
                <c:pt idx="36">
                  <c:v>2009-Q1</c:v>
                </c:pt>
                <c:pt idx="37">
                  <c:v>2009-Q2</c:v>
                </c:pt>
                <c:pt idx="38">
                  <c:v>2009-Q3</c:v>
                </c:pt>
                <c:pt idx="39">
                  <c:v>2009-Q4</c:v>
                </c:pt>
                <c:pt idx="40">
                  <c:v>2010-Q1</c:v>
                </c:pt>
                <c:pt idx="41">
                  <c:v>2010-Q2</c:v>
                </c:pt>
                <c:pt idx="42">
                  <c:v>2010-Q3</c:v>
                </c:pt>
                <c:pt idx="43">
                  <c:v>2010-Q4</c:v>
                </c:pt>
                <c:pt idx="44">
                  <c:v>2011-Q1</c:v>
                </c:pt>
                <c:pt idx="45">
                  <c:v>2011-Q2</c:v>
                </c:pt>
                <c:pt idx="46">
                  <c:v>2011-Q3</c:v>
                </c:pt>
                <c:pt idx="47">
                  <c:v>2011-Q4</c:v>
                </c:pt>
                <c:pt idx="48">
                  <c:v>2012-Q1</c:v>
                </c:pt>
                <c:pt idx="49">
                  <c:v>2012-Q2</c:v>
                </c:pt>
                <c:pt idx="50">
                  <c:v>2012-Q3</c:v>
                </c:pt>
                <c:pt idx="51">
                  <c:v>2012-Q4</c:v>
                </c:pt>
                <c:pt idx="52">
                  <c:v>2013-Q1</c:v>
                </c:pt>
                <c:pt idx="53">
                  <c:v>2013-Q2</c:v>
                </c:pt>
                <c:pt idx="54">
                  <c:v>2013-Q3</c:v>
                </c:pt>
                <c:pt idx="55">
                  <c:v>2013-Q4</c:v>
                </c:pt>
                <c:pt idx="56">
                  <c:v>2014-Q1</c:v>
                </c:pt>
                <c:pt idx="57">
                  <c:v>2014-Q2</c:v>
                </c:pt>
                <c:pt idx="58">
                  <c:v>2014-Q3</c:v>
                </c:pt>
                <c:pt idx="59">
                  <c:v>2014-Q4</c:v>
                </c:pt>
                <c:pt idx="60">
                  <c:v>2015-Q1</c:v>
                </c:pt>
                <c:pt idx="61">
                  <c:v>2015-Q2</c:v>
                </c:pt>
                <c:pt idx="62">
                  <c:v>2015-Q3</c:v>
                </c:pt>
                <c:pt idx="63">
                  <c:v>2015-Q4</c:v>
                </c:pt>
                <c:pt idx="64">
                  <c:v>2016-Q1</c:v>
                </c:pt>
                <c:pt idx="65">
                  <c:v>2016-Q2</c:v>
                </c:pt>
                <c:pt idx="66">
                  <c:v>2016-Q3</c:v>
                </c:pt>
                <c:pt idx="67">
                  <c:v>2016-Q4</c:v>
                </c:pt>
                <c:pt idx="68">
                  <c:v>2017-Q1</c:v>
                </c:pt>
                <c:pt idx="69">
                  <c:v>2017-Q2</c:v>
                </c:pt>
                <c:pt idx="70">
                  <c:v>2017-Q3</c:v>
                </c:pt>
                <c:pt idx="71">
                  <c:v>2017-Q4</c:v>
                </c:pt>
                <c:pt idx="72">
                  <c:v>2018-Q1</c:v>
                </c:pt>
                <c:pt idx="73">
                  <c:v>2018-Q2</c:v>
                </c:pt>
                <c:pt idx="74">
                  <c:v>2018-Q3</c:v>
                </c:pt>
                <c:pt idx="75">
                  <c:v>2018-Q4</c:v>
                </c:pt>
                <c:pt idx="76">
                  <c:v>2019-Q1</c:v>
                </c:pt>
                <c:pt idx="77">
                  <c:v>2019-Q2</c:v>
                </c:pt>
                <c:pt idx="78">
                  <c:v>2019-Q3</c:v>
                </c:pt>
                <c:pt idx="79">
                  <c:v>2019-Q4</c:v>
                </c:pt>
                <c:pt idx="80">
                  <c:v>2020-Q1</c:v>
                </c:pt>
                <c:pt idx="81">
                  <c:v>2020-Q2</c:v>
                </c:pt>
                <c:pt idx="82">
                  <c:v>2020-Q3</c:v>
                </c:pt>
                <c:pt idx="83">
                  <c:v>2020-Q4</c:v>
                </c:pt>
                <c:pt idx="84">
                  <c:v>2021-Q1</c:v>
                </c:pt>
                <c:pt idx="85">
                  <c:v>2021-Q2</c:v>
                </c:pt>
                <c:pt idx="86">
                  <c:v>2021-Q3</c:v>
                </c:pt>
                <c:pt idx="87">
                  <c:v>2021-Q4</c:v>
                </c:pt>
                <c:pt idx="88">
                  <c:v>2022-Q1</c:v>
                </c:pt>
                <c:pt idx="89">
                  <c:v>2022-Q2</c:v>
                </c:pt>
                <c:pt idx="90">
                  <c:v>2022-Q3</c:v>
                </c:pt>
                <c:pt idx="91">
                  <c:v>2022-Q4</c:v>
                </c:pt>
                <c:pt idx="92">
                  <c:v>2023-Q1</c:v>
                </c:pt>
                <c:pt idx="93">
                  <c:v>2023-Q2</c:v>
                </c:pt>
                <c:pt idx="94">
                  <c:v>2023-Q3</c:v>
                </c:pt>
                <c:pt idx="95">
                  <c:v>2023-Q4</c:v>
                </c:pt>
                <c:pt idx="96">
                  <c:v>2024-Q1</c:v>
                </c:pt>
                <c:pt idx="97">
                  <c:v>2024-Q2</c:v>
                </c:pt>
                <c:pt idx="98">
                  <c:v>2024-Q3</c:v>
                </c:pt>
                <c:pt idx="99">
                  <c:v>2024-Q4</c:v>
                </c:pt>
                <c:pt idx="100">
                  <c:v>2025-Q1</c:v>
                </c:pt>
                <c:pt idx="101">
                  <c:v>2025-Q2</c:v>
                </c:pt>
                <c:pt idx="102">
                  <c:v>2025-Q3</c:v>
                </c:pt>
                <c:pt idx="103">
                  <c:v>2025-Q4</c:v>
                </c:pt>
                <c:pt idx="104">
                  <c:v>2026-Q1</c:v>
                </c:pt>
                <c:pt idx="105">
                  <c:v>2026-Q2</c:v>
                </c:pt>
                <c:pt idx="106">
                  <c:v>2026-Q3</c:v>
                </c:pt>
                <c:pt idx="107">
                  <c:v>2026-Q4</c:v>
                </c:pt>
                <c:pt idx="108">
                  <c:v>2027-Q1</c:v>
                </c:pt>
                <c:pt idx="109">
                  <c:v>2027-Q2</c:v>
                </c:pt>
                <c:pt idx="110">
                  <c:v>2027-Q3</c:v>
                </c:pt>
                <c:pt idx="111">
                  <c:v>2027-Q4</c:v>
                </c:pt>
                <c:pt idx="112">
                  <c:v>2028-Q1</c:v>
                </c:pt>
                <c:pt idx="113">
                  <c:v>2028-Q2</c:v>
                </c:pt>
                <c:pt idx="114">
                  <c:v>2028-Q3</c:v>
                </c:pt>
                <c:pt idx="115">
                  <c:v>2028-Q4</c:v>
                </c:pt>
                <c:pt idx="116">
                  <c:v>2029-Q1</c:v>
                </c:pt>
                <c:pt idx="117">
                  <c:v>2029-Q2</c:v>
                </c:pt>
                <c:pt idx="118">
                  <c:v>2029-Q3</c:v>
                </c:pt>
                <c:pt idx="119">
                  <c:v>2029-Q4</c:v>
                </c:pt>
                <c:pt idx="120">
                  <c:v>2030-Q1</c:v>
                </c:pt>
                <c:pt idx="121">
                  <c:v>2030-Q2</c:v>
                </c:pt>
                <c:pt idx="122">
                  <c:v>2030-Q3</c:v>
                </c:pt>
                <c:pt idx="123">
                  <c:v>2030-Q4</c:v>
                </c:pt>
                <c:pt idx="124">
                  <c:v>2031-Q1</c:v>
                </c:pt>
                <c:pt idx="125">
                  <c:v>2031-Q2</c:v>
                </c:pt>
                <c:pt idx="126">
                  <c:v>2031-Q3</c:v>
                </c:pt>
                <c:pt idx="127">
                  <c:v>2031-Q4</c:v>
                </c:pt>
                <c:pt idx="128">
                  <c:v>2032-Q1</c:v>
                </c:pt>
                <c:pt idx="129">
                  <c:v>2032-Q2</c:v>
                </c:pt>
                <c:pt idx="130">
                  <c:v>2032-Q3</c:v>
                </c:pt>
                <c:pt idx="131">
                  <c:v>2032-Q4</c:v>
                </c:pt>
                <c:pt idx="132">
                  <c:v>2033-Q1</c:v>
                </c:pt>
                <c:pt idx="133">
                  <c:v>2033-Q2</c:v>
                </c:pt>
                <c:pt idx="134">
                  <c:v>2033-Q3</c:v>
                </c:pt>
                <c:pt idx="135">
                  <c:v>2033-Q4</c:v>
                </c:pt>
                <c:pt idx="136">
                  <c:v>2034-Q1</c:v>
                </c:pt>
              </c:strCache>
            </c:strRef>
          </c:cat>
          <c:val>
            <c:numRef>
              <c:f>'Revenue Current'!$C$2:$C$138</c:f>
              <c:numCache>
                <c:formatCode>0.000</c:formatCode>
                <c:ptCount val="13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303.48246922000004</c:v>
                </c:pt>
                <c:pt idx="90">
                  <c:v>264.29136540272162</c:v>
                </c:pt>
                <c:pt idx="91">
                  <c:v>239.06242635128996</c:v>
                </c:pt>
                <c:pt idx="92">
                  <c:v>232.92621493886509</c:v>
                </c:pt>
                <c:pt idx="93">
                  <c:v>236.63650883525622</c:v>
                </c:pt>
                <c:pt idx="94">
                  <c:v>233.80100006830648</c:v>
                </c:pt>
                <c:pt idx="95">
                  <c:v>225.29839306948466</c:v>
                </c:pt>
                <c:pt idx="96">
                  <c:v>221.80322628754732</c:v>
                </c:pt>
                <c:pt idx="97">
                  <c:v>222.73766854585219</c:v>
                </c:pt>
                <c:pt idx="98">
                  <c:v>221.71335034552442</c:v>
                </c:pt>
                <c:pt idx="99">
                  <c:v>218.17045247768729</c:v>
                </c:pt>
                <c:pt idx="100">
                  <c:v>216.07697000639854</c:v>
                </c:pt>
                <c:pt idx="101">
                  <c:v>216.00693478961134</c:v>
                </c:pt>
                <c:pt idx="102">
                  <c:v>215.52081101939342</c:v>
                </c:pt>
                <c:pt idx="103">
                  <c:v>213.97208252335201</c:v>
                </c:pt>
                <c:pt idx="104">
                  <c:v>212.8215291653805</c:v>
                </c:pt>
                <c:pt idx="105">
                  <c:v>212.57740329256865</c:v>
                </c:pt>
                <c:pt idx="106">
                  <c:v>212.34822547394666</c:v>
                </c:pt>
                <c:pt idx="107">
                  <c:v>211.71007888772576</c:v>
                </c:pt>
                <c:pt idx="108">
                  <c:v>211.17550862691061</c:v>
                </c:pt>
                <c:pt idx="109">
                  <c:v>211.04721023586876</c:v>
                </c:pt>
                <c:pt idx="110">
                  <c:v>211.0175616166849</c:v>
                </c:pt>
                <c:pt idx="111">
                  <c:v>210.85605414868945</c:v>
                </c:pt>
                <c:pt idx="112">
                  <c:v>210.72885735231259</c:v>
                </c:pt>
                <c:pt idx="113">
                  <c:v>210.790820442334</c:v>
                </c:pt>
                <c:pt idx="114">
                  <c:v>210.94414512964605</c:v>
                </c:pt>
                <c:pt idx="115">
                  <c:v>211.07536782242826</c:v>
                </c:pt>
                <c:pt idx="116">
                  <c:v>211.23125188289859</c:v>
                </c:pt>
                <c:pt idx="117">
                  <c:v>211.48405206652413</c:v>
                </c:pt>
                <c:pt idx="118">
                  <c:v>211.80658509644778</c:v>
                </c:pt>
                <c:pt idx="119">
                  <c:v>212.14650961810815</c:v>
                </c:pt>
                <c:pt idx="120">
                  <c:v>212.51301793108124</c:v>
                </c:pt>
                <c:pt idx="121">
                  <c:v>212.93746160351702</c:v>
                </c:pt>
                <c:pt idx="122">
                  <c:v>213.41417960328496</c:v>
                </c:pt>
                <c:pt idx="123">
                  <c:v>213.92011669943835</c:v>
                </c:pt>
                <c:pt idx="124">
                  <c:v>214.45449962012339</c:v>
                </c:pt>
                <c:pt idx="125">
                  <c:v>215.02998015896878</c:v>
                </c:pt>
                <c:pt idx="126">
                  <c:v>215.64636754406231</c:v>
                </c:pt>
                <c:pt idx="127">
                  <c:v>216.2938227293545</c:v>
                </c:pt>
                <c:pt idx="128">
                  <c:v>216.96997858090677</c:v>
                </c:pt>
                <c:pt idx="129">
                  <c:v>217.67948674217354</c:v>
                </c:pt>
                <c:pt idx="130">
                  <c:v>218.4229812781719</c:v>
                </c:pt>
                <c:pt idx="131">
                  <c:v>219.19632250900051</c:v>
                </c:pt>
                <c:pt idx="132">
                  <c:v>219.99759962907041</c:v>
                </c:pt>
                <c:pt idx="133">
                  <c:v>220.82826603751289</c:v>
                </c:pt>
                <c:pt idx="134">
                  <c:v>221.68874151611101</c:v>
                </c:pt>
                <c:pt idx="135">
                  <c:v>222.57726290412879</c:v>
                </c:pt>
                <c:pt idx="136">
                  <c:v>223.49259571820386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C05-4810-BD4E-0E200ADD9280}"/>
            </c:ext>
          </c:extLst>
        </c:ser>
        <c:ser>
          <c:idx val="2"/>
          <c:order val="2"/>
          <c:tx>
            <c:strRef>
              <c:f>'Revenue Current'!$D$1</c:f>
              <c:strCache>
                <c:ptCount val="1"/>
                <c:pt idx="0">
                  <c:v>Upper CI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'Revenue Current'!$A$2:$A$138</c:f>
              <c:strCache>
                <c:ptCount val="137"/>
                <c:pt idx="0">
                  <c:v>2000-Q1</c:v>
                </c:pt>
                <c:pt idx="1">
                  <c:v>2000-Q2</c:v>
                </c:pt>
                <c:pt idx="2">
                  <c:v>2000-Q3</c:v>
                </c:pt>
                <c:pt idx="3">
                  <c:v>2000-Q4</c:v>
                </c:pt>
                <c:pt idx="4">
                  <c:v>2001-Q1</c:v>
                </c:pt>
                <c:pt idx="5">
                  <c:v>2001-Q2</c:v>
                </c:pt>
                <c:pt idx="6">
                  <c:v>2001-Q3</c:v>
                </c:pt>
                <c:pt idx="7">
                  <c:v>2001-Q4</c:v>
                </c:pt>
                <c:pt idx="8">
                  <c:v>2002-Q1</c:v>
                </c:pt>
                <c:pt idx="9">
                  <c:v>2002-Q2</c:v>
                </c:pt>
                <c:pt idx="10">
                  <c:v>2002-Q3</c:v>
                </c:pt>
                <c:pt idx="11">
                  <c:v>2002-Q4</c:v>
                </c:pt>
                <c:pt idx="12">
                  <c:v>2003-Q1</c:v>
                </c:pt>
                <c:pt idx="13">
                  <c:v>2003-Q2</c:v>
                </c:pt>
                <c:pt idx="14">
                  <c:v>2003-Q3</c:v>
                </c:pt>
                <c:pt idx="15">
                  <c:v>2003-Q4</c:v>
                </c:pt>
                <c:pt idx="16">
                  <c:v>2004-Q1</c:v>
                </c:pt>
                <c:pt idx="17">
                  <c:v>2004-Q2</c:v>
                </c:pt>
                <c:pt idx="18">
                  <c:v>2004-Q3</c:v>
                </c:pt>
                <c:pt idx="19">
                  <c:v>2004-Q4</c:v>
                </c:pt>
                <c:pt idx="20">
                  <c:v>2005-Q1</c:v>
                </c:pt>
                <c:pt idx="21">
                  <c:v>2005-Q2</c:v>
                </c:pt>
                <c:pt idx="22">
                  <c:v>2005-Q3</c:v>
                </c:pt>
                <c:pt idx="23">
                  <c:v>2005-Q4</c:v>
                </c:pt>
                <c:pt idx="24">
                  <c:v>2006-Q1</c:v>
                </c:pt>
                <c:pt idx="25">
                  <c:v>2006-Q2</c:v>
                </c:pt>
                <c:pt idx="26">
                  <c:v>2006-Q3</c:v>
                </c:pt>
                <c:pt idx="27">
                  <c:v>2006-Q4</c:v>
                </c:pt>
                <c:pt idx="28">
                  <c:v>2007-Q1</c:v>
                </c:pt>
                <c:pt idx="29">
                  <c:v>2007-Q2</c:v>
                </c:pt>
                <c:pt idx="30">
                  <c:v>2007-Q3</c:v>
                </c:pt>
                <c:pt idx="31">
                  <c:v>2007-Q4</c:v>
                </c:pt>
                <c:pt idx="32">
                  <c:v>2008-Q1</c:v>
                </c:pt>
                <c:pt idx="33">
                  <c:v>2008-Q2</c:v>
                </c:pt>
                <c:pt idx="34">
                  <c:v>2008-Q3</c:v>
                </c:pt>
                <c:pt idx="35">
                  <c:v>2008-Q4</c:v>
                </c:pt>
                <c:pt idx="36">
                  <c:v>2009-Q1</c:v>
                </c:pt>
                <c:pt idx="37">
                  <c:v>2009-Q2</c:v>
                </c:pt>
                <c:pt idx="38">
                  <c:v>2009-Q3</c:v>
                </c:pt>
                <c:pt idx="39">
                  <c:v>2009-Q4</c:v>
                </c:pt>
                <c:pt idx="40">
                  <c:v>2010-Q1</c:v>
                </c:pt>
                <c:pt idx="41">
                  <c:v>2010-Q2</c:v>
                </c:pt>
                <c:pt idx="42">
                  <c:v>2010-Q3</c:v>
                </c:pt>
                <c:pt idx="43">
                  <c:v>2010-Q4</c:v>
                </c:pt>
                <c:pt idx="44">
                  <c:v>2011-Q1</c:v>
                </c:pt>
                <c:pt idx="45">
                  <c:v>2011-Q2</c:v>
                </c:pt>
                <c:pt idx="46">
                  <c:v>2011-Q3</c:v>
                </c:pt>
                <c:pt idx="47">
                  <c:v>2011-Q4</c:v>
                </c:pt>
                <c:pt idx="48">
                  <c:v>2012-Q1</c:v>
                </c:pt>
                <c:pt idx="49">
                  <c:v>2012-Q2</c:v>
                </c:pt>
                <c:pt idx="50">
                  <c:v>2012-Q3</c:v>
                </c:pt>
                <c:pt idx="51">
                  <c:v>2012-Q4</c:v>
                </c:pt>
                <c:pt idx="52">
                  <c:v>2013-Q1</c:v>
                </c:pt>
                <c:pt idx="53">
                  <c:v>2013-Q2</c:v>
                </c:pt>
                <c:pt idx="54">
                  <c:v>2013-Q3</c:v>
                </c:pt>
                <c:pt idx="55">
                  <c:v>2013-Q4</c:v>
                </c:pt>
                <c:pt idx="56">
                  <c:v>2014-Q1</c:v>
                </c:pt>
                <c:pt idx="57">
                  <c:v>2014-Q2</c:v>
                </c:pt>
                <c:pt idx="58">
                  <c:v>2014-Q3</c:v>
                </c:pt>
                <c:pt idx="59">
                  <c:v>2014-Q4</c:v>
                </c:pt>
                <c:pt idx="60">
                  <c:v>2015-Q1</c:v>
                </c:pt>
                <c:pt idx="61">
                  <c:v>2015-Q2</c:v>
                </c:pt>
                <c:pt idx="62">
                  <c:v>2015-Q3</c:v>
                </c:pt>
                <c:pt idx="63">
                  <c:v>2015-Q4</c:v>
                </c:pt>
                <c:pt idx="64">
                  <c:v>2016-Q1</c:v>
                </c:pt>
                <c:pt idx="65">
                  <c:v>2016-Q2</c:v>
                </c:pt>
                <c:pt idx="66">
                  <c:v>2016-Q3</c:v>
                </c:pt>
                <c:pt idx="67">
                  <c:v>2016-Q4</c:v>
                </c:pt>
                <c:pt idx="68">
                  <c:v>2017-Q1</c:v>
                </c:pt>
                <c:pt idx="69">
                  <c:v>2017-Q2</c:v>
                </c:pt>
                <c:pt idx="70">
                  <c:v>2017-Q3</c:v>
                </c:pt>
                <c:pt idx="71">
                  <c:v>2017-Q4</c:v>
                </c:pt>
                <c:pt idx="72">
                  <c:v>2018-Q1</c:v>
                </c:pt>
                <c:pt idx="73">
                  <c:v>2018-Q2</c:v>
                </c:pt>
                <c:pt idx="74">
                  <c:v>2018-Q3</c:v>
                </c:pt>
                <c:pt idx="75">
                  <c:v>2018-Q4</c:v>
                </c:pt>
                <c:pt idx="76">
                  <c:v>2019-Q1</c:v>
                </c:pt>
                <c:pt idx="77">
                  <c:v>2019-Q2</c:v>
                </c:pt>
                <c:pt idx="78">
                  <c:v>2019-Q3</c:v>
                </c:pt>
                <c:pt idx="79">
                  <c:v>2019-Q4</c:v>
                </c:pt>
                <c:pt idx="80">
                  <c:v>2020-Q1</c:v>
                </c:pt>
                <c:pt idx="81">
                  <c:v>2020-Q2</c:v>
                </c:pt>
                <c:pt idx="82">
                  <c:v>2020-Q3</c:v>
                </c:pt>
                <c:pt idx="83">
                  <c:v>2020-Q4</c:v>
                </c:pt>
                <c:pt idx="84">
                  <c:v>2021-Q1</c:v>
                </c:pt>
                <c:pt idx="85">
                  <c:v>2021-Q2</c:v>
                </c:pt>
                <c:pt idx="86">
                  <c:v>2021-Q3</c:v>
                </c:pt>
                <c:pt idx="87">
                  <c:v>2021-Q4</c:v>
                </c:pt>
                <c:pt idx="88">
                  <c:v>2022-Q1</c:v>
                </c:pt>
                <c:pt idx="89">
                  <c:v>2022-Q2</c:v>
                </c:pt>
                <c:pt idx="90">
                  <c:v>2022-Q3</c:v>
                </c:pt>
                <c:pt idx="91">
                  <c:v>2022-Q4</c:v>
                </c:pt>
                <c:pt idx="92">
                  <c:v>2023-Q1</c:v>
                </c:pt>
                <c:pt idx="93">
                  <c:v>2023-Q2</c:v>
                </c:pt>
                <c:pt idx="94">
                  <c:v>2023-Q3</c:v>
                </c:pt>
                <c:pt idx="95">
                  <c:v>2023-Q4</c:v>
                </c:pt>
                <c:pt idx="96">
                  <c:v>2024-Q1</c:v>
                </c:pt>
                <c:pt idx="97">
                  <c:v>2024-Q2</c:v>
                </c:pt>
                <c:pt idx="98">
                  <c:v>2024-Q3</c:v>
                </c:pt>
                <c:pt idx="99">
                  <c:v>2024-Q4</c:v>
                </c:pt>
                <c:pt idx="100">
                  <c:v>2025-Q1</c:v>
                </c:pt>
                <c:pt idx="101">
                  <c:v>2025-Q2</c:v>
                </c:pt>
                <c:pt idx="102">
                  <c:v>2025-Q3</c:v>
                </c:pt>
                <c:pt idx="103">
                  <c:v>2025-Q4</c:v>
                </c:pt>
                <c:pt idx="104">
                  <c:v>2026-Q1</c:v>
                </c:pt>
                <c:pt idx="105">
                  <c:v>2026-Q2</c:v>
                </c:pt>
                <c:pt idx="106">
                  <c:v>2026-Q3</c:v>
                </c:pt>
                <c:pt idx="107">
                  <c:v>2026-Q4</c:v>
                </c:pt>
                <c:pt idx="108">
                  <c:v>2027-Q1</c:v>
                </c:pt>
                <c:pt idx="109">
                  <c:v>2027-Q2</c:v>
                </c:pt>
                <c:pt idx="110">
                  <c:v>2027-Q3</c:v>
                </c:pt>
                <c:pt idx="111">
                  <c:v>2027-Q4</c:v>
                </c:pt>
                <c:pt idx="112">
                  <c:v>2028-Q1</c:v>
                </c:pt>
                <c:pt idx="113">
                  <c:v>2028-Q2</c:v>
                </c:pt>
                <c:pt idx="114">
                  <c:v>2028-Q3</c:v>
                </c:pt>
                <c:pt idx="115">
                  <c:v>2028-Q4</c:v>
                </c:pt>
                <c:pt idx="116">
                  <c:v>2029-Q1</c:v>
                </c:pt>
                <c:pt idx="117">
                  <c:v>2029-Q2</c:v>
                </c:pt>
                <c:pt idx="118">
                  <c:v>2029-Q3</c:v>
                </c:pt>
                <c:pt idx="119">
                  <c:v>2029-Q4</c:v>
                </c:pt>
                <c:pt idx="120">
                  <c:v>2030-Q1</c:v>
                </c:pt>
                <c:pt idx="121">
                  <c:v>2030-Q2</c:v>
                </c:pt>
                <c:pt idx="122">
                  <c:v>2030-Q3</c:v>
                </c:pt>
                <c:pt idx="123">
                  <c:v>2030-Q4</c:v>
                </c:pt>
                <c:pt idx="124">
                  <c:v>2031-Q1</c:v>
                </c:pt>
                <c:pt idx="125">
                  <c:v>2031-Q2</c:v>
                </c:pt>
                <c:pt idx="126">
                  <c:v>2031-Q3</c:v>
                </c:pt>
                <c:pt idx="127">
                  <c:v>2031-Q4</c:v>
                </c:pt>
                <c:pt idx="128">
                  <c:v>2032-Q1</c:v>
                </c:pt>
                <c:pt idx="129">
                  <c:v>2032-Q2</c:v>
                </c:pt>
                <c:pt idx="130">
                  <c:v>2032-Q3</c:v>
                </c:pt>
                <c:pt idx="131">
                  <c:v>2032-Q4</c:v>
                </c:pt>
                <c:pt idx="132">
                  <c:v>2033-Q1</c:v>
                </c:pt>
                <c:pt idx="133">
                  <c:v>2033-Q2</c:v>
                </c:pt>
                <c:pt idx="134">
                  <c:v>2033-Q3</c:v>
                </c:pt>
                <c:pt idx="135">
                  <c:v>2033-Q4</c:v>
                </c:pt>
                <c:pt idx="136">
                  <c:v>2034-Q1</c:v>
                </c:pt>
              </c:strCache>
            </c:strRef>
          </c:cat>
          <c:val>
            <c:numRef>
              <c:f>'Revenue Current'!$D$2:$D$138</c:f>
              <c:numCache>
                <c:formatCode>0.000</c:formatCode>
                <c:ptCount val="13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303.48246922000004</c:v>
                </c:pt>
                <c:pt idx="90">
                  <c:v>373.27919851441322</c:v>
                </c:pt>
                <c:pt idx="91">
                  <c:v>370.75287088785717</c:v>
                </c:pt>
                <c:pt idx="92">
                  <c:v>398.87382890731374</c:v>
                </c:pt>
                <c:pt idx="93">
                  <c:v>431.04623154658572</c:v>
                </c:pt>
                <c:pt idx="94">
                  <c:v>450.21688534033535</c:v>
                </c:pt>
                <c:pt idx="95">
                  <c:v>459.45733251938691</c:v>
                </c:pt>
                <c:pt idx="96">
                  <c:v>477.74650390827469</c:v>
                </c:pt>
                <c:pt idx="97">
                  <c:v>503.07070491931688</c:v>
                </c:pt>
                <c:pt idx="98">
                  <c:v>522.93501815534842</c:v>
                </c:pt>
                <c:pt idx="99">
                  <c:v>537.32657929235609</c:v>
                </c:pt>
                <c:pt idx="100">
                  <c:v>555.08706956769208</c:v>
                </c:pt>
                <c:pt idx="101">
                  <c:v>577.15379829051835</c:v>
                </c:pt>
                <c:pt idx="102">
                  <c:v>597.62904402504284</c:v>
                </c:pt>
                <c:pt idx="103">
                  <c:v>615.3209343696908</c:v>
                </c:pt>
                <c:pt idx="104">
                  <c:v>634.1992450979559</c:v>
                </c:pt>
                <c:pt idx="105">
                  <c:v>655.50066530837557</c:v>
                </c:pt>
                <c:pt idx="106">
                  <c:v>676.68151195271798</c:v>
                </c:pt>
                <c:pt idx="107">
                  <c:v>696.67447000660786</c:v>
                </c:pt>
                <c:pt idx="108">
                  <c:v>717.13580844502701</c:v>
                </c:pt>
                <c:pt idx="109">
                  <c:v>738.97606772036238</c:v>
                </c:pt>
                <c:pt idx="110">
                  <c:v>761.18708696535236</c:v>
                </c:pt>
                <c:pt idx="111">
                  <c:v>783.07464503601886</c:v>
                </c:pt>
                <c:pt idx="112">
                  <c:v>805.27668714319736</c:v>
                </c:pt>
                <c:pt idx="113">
                  <c:v>828.34596222973744</c:v>
                </c:pt>
                <c:pt idx="114">
                  <c:v>851.92610395070596</c:v>
                </c:pt>
                <c:pt idx="115">
                  <c:v>875.62878760271417</c:v>
                </c:pt>
                <c:pt idx="116">
                  <c:v>899.67687703595595</c:v>
                </c:pt>
                <c:pt idx="117">
                  <c:v>924.37359888165213</c:v>
                </c:pt>
                <c:pt idx="118">
                  <c:v>949.61753155993267</c:v>
                </c:pt>
                <c:pt idx="119">
                  <c:v>975.21357813181282</c:v>
                </c:pt>
                <c:pt idx="120">
                  <c:v>1001.2303167680927</c:v>
                </c:pt>
                <c:pt idx="121">
                  <c:v>1027.8249211825173</c:v>
                </c:pt>
                <c:pt idx="122">
                  <c:v>1054.985616243044</c:v>
                </c:pt>
                <c:pt idx="123">
                  <c:v>1082.6246822182118</c:v>
                </c:pt>
                <c:pt idx="124">
                  <c:v>1110.7608239766464</c:v>
                </c:pt>
                <c:pt idx="125">
                  <c:v>1139.4742335478829</c:v>
                </c:pt>
                <c:pt idx="126">
                  <c:v>1168.7796400199688</c:v>
                </c:pt>
                <c:pt idx="127">
                  <c:v>1198.6442892323134</c:v>
                </c:pt>
                <c:pt idx="128">
                  <c:v>1229.0750107717045</c:v>
                </c:pt>
                <c:pt idx="129">
                  <c:v>1260.1145588520026</c:v>
                </c:pt>
                <c:pt idx="130">
                  <c:v>1291.7828069484215</c:v>
                </c:pt>
                <c:pt idx="131">
                  <c:v>1324.073552470049</c:v>
                </c:pt>
                <c:pt idx="132">
                  <c:v>1356.9936909104074</c:v>
                </c:pt>
                <c:pt idx="133">
                  <c:v>1390.5691506995408</c:v>
                </c:pt>
                <c:pt idx="134">
                  <c:v>1424.8192024823159</c:v>
                </c:pt>
                <c:pt idx="135">
                  <c:v>1459.7500182518177</c:v>
                </c:pt>
                <c:pt idx="136">
                  <c:v>1495.3712871295061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C05-4810-BD4E-0E200ADD9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4245119"/>
        <c:axId val="654245599"/>
      </c:lineChart>
      <c:catAx>
        <c:axId val="654245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4245599"/>
        <c:crosses val="autoZero"/>
        <c:auto val="1"/>
        <c:lblAlgn val="ctr"/>
        <c:lblOffset val="100"/>
        <c:noMultiLvlLbl val="0"/>
      </c:catAx>
      <c:valAx>
        <c:axId val="654245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42451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Revenue and Grants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'Total Revenue and Grants'!$B$1</c:f>
              <c:strCache>
                <c:ptCount val="1"/>
                <c:pt idx="0">
                  <c:v>Total Revenue and Grants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'Total Revenue and Grants'!$A$2:$A$138</c:f>
              <c:strCache>
                <c:ptCount val="137"/>
                <c:pt idx="0">
                  <c:v>2000-Q1</c:v>
                </c:pt>
                <c:pt idx="1">
                  <c:v>2000-Q2</c:v>
                </c:pt>
                <c:pt idx="2">
                  <c:v>2000-Q3</c:v>
                </c:pt>
                <c:pt idx="3">
                  <c:v>2000-Q4</c:v>
                </c:pt>
                <c:pt idx="4">
                  <c:v>2001-Q1</c:v>
                </c:pt>
                <c:pt idx="5">
                  <c:v>2001-Q2</c:v>
                </c:pt>
                <c:pt idx="6">
                  <c:v>2001-Q3</c:v>
                </c:pt>
                <c:pt idx="7">
                  <c:v>2001-Q4</c:v>
                </c:pt>
                <c:pt idx="8">
                  <c:v>2002-Q1</c:v>
                </c:pt>
                <c:pt idx="9">
                  <c:v>2002-Q2</c:v>
                </c:pt>
                <c:pt idx="10">
                  <c:v>2002-Q3</c:v>
                </c:pt>
                <c:pt idx="11">
                  <c:v>2002-Q4</c:v>
                </c:pt>
                <c:pt idx="12">
                  <c:v>2003-Q1</c:v>
                </c:pt>
                <c:pt idx="13">
                  <c:v>2003-Q2</c:v>
                </c:pt>
                <c:pt idx="14">
                  <c:v>2003-Q3</c:v>
                </c:pt>
                <c:pt idx="15">
                  <c:v>2003-Q4</c:v>
                </c:pt>
                <c:pt idx="16">
                  <c:v>2004-Q1</c:v>
                </c:pt>
                <c:pt idx="17">
                  <c:v>2004-Q2</c:v>
                </c:pt>
                <c:pt idx="18">
                  <c:v>2004-Q3</c:v>
                </c:pt>
                <c:pt idx="19">
                  <c:v>2004-Q4</c:v>
                </c:pt>
                <c:pt idx="20">
                  <c:v>2005-Q1</c:v>
                </c:pt>
                <c:pt idx="21">
                  <c:v>2005-Q2</c:v>
                </c:pt>
                <c:pt idx="22">
                  <c:v>2005-Q3</c:v>
                </c:pt>
                <c:pt idx="23">
                  <c:v>2005-Q4</c:v>
                </c:pt>
                <c:pt idx="24">
                  <c:v>2006-Q1</c:v>
                </c:pt>
                <c:pt idx="25">
                  <c:v>2006-Q2</c:v>
                </c:pt>
                <c:pt idx="26">
                  <c:v>2006-Q3</c:v>
                </c:pt>
                <c:pt idx="27">
                  <c:v>2006-Q4</c:v>
                </c:pt>
                <c:pt idx="28">
                  <c:v>2007-Q1</c:v>
                </c:pt>
                <c:pt idx="29">
                  <c:v>2007-Q2</c:v>
                </c:pt>
                <c:pt idx="30">
                  <c:v>2007-Q3</c:v>
                </c:pt>
                <c:pt idx="31">
                  <c:v>2007-Q4</c:v>
                </c:pt>
                <c:pt idx="32">
                  <c:v>2008-Q1</c:v>
                </c:pt>
                <c:pt idx="33">
                  <c:v>2008-Q2</c:v>
                </c:pt>
                <c:pt idx="34">
                  <c:v>2008-Q3</c:v>
                </c:pt>
                <c:pt idx="35">
                  <c:v>2008-Q4</c:v>
                </c:pt>
                <c:pt idx="36">
                  <c:v>2009-Q1</c:v>
                </c:pt>
                <c:pt idx="37">
                  <c:v>2009-Q2</c:v>
                </c:pt>
                <c:pt idx="38">
                  <c:v>2009-Q3</c:v>
                </c:pt>
                <c:pt idx="39">
                  <c:v>2009-Q4</c:v>
                </c:pt>
                <c:pt idx="40">
                  <c:v>2010-Q1</c:v>
                </c:pt>
                <c:pt idx="41">
                  <c:v>2010-Q2</c:v>
                </c:pt>
                <c:pt idx="42">
                  <c:v>2010-Q3</c:v>
                </c:pt>
                <c:pt idx="43">
                  <c:v>2010-Q4</c:v>
                </c:pt>
                <c:pt idx="44">
                  <c:v>2011-Q1</c:v>
                </c:pt>
                <c:pt idx="45">
                  <c:v>2011-Q2</c:v>
                </c:pt>
                <c:pt idx="46">
                  <c:v>2011-Q3</c:v>
                </c:pt>
                <c:pt idx="47">
                  <c:v>2011-Q4</c:v>
                </c:pt>
                <c:pt idx="48">
                  <c:v>2012-Q1</c:v>
                </c:pt>
                <c:pt idx="49">
                  <c:v>2012-Q2</c:v>
                </c:pt>
                <c:pt idx="50">
                  <c:v>2012-Q3</c:v>
                </c:pt>
                <c:pt idx="51">
                  <c:v>2012-Q4</c:v>
                </c:pt>
                <c:pt idx="52">
                  <c:v>2013-Q1</c:v>
                </c:pt>
                <c:pt idx="53">
                  <c:v>2013-Q2</c:v>
                </c:pt>
                <c:pt idx="54">
                  <c:v>2013-Q3</c:v>
                </c:pt>
                <c:pt idx="55">
                  <c:v>2013-Q4</c:v>
                </c:pt>
                <c:pt idx="56">
                  <c:v>2014-Q1</c:v>
                </c:pt>
                <c:pt idx="57">
                  <c:v>2014-Q2</c:v>
                </c:pt>
                <c:pt idx="58">
                  <c:v>2014-Q3</c:v>
                </c:pt>
                <c:pt idx="59">
                  <c:v>2014-Q4</c:v>
                </c:pt>
                <c:pt idx="60">
                  <c:v>2015-Q1</c:v>
                </c:pt>
                <c:pt idx="61">
                  <c:v>2015-Q2</c:v>
                </c:pt>
                <c:pt idx="62">
                  <c:v>2015-Q3</c:v>
                </c:pt>
                <c:pt idx="63">
                  <c:v>2015-Q4</c:v>
                </c:pt>
                <c:pt idx="64">
                  <c:v>2016-Q1</c:v>
                </c:pt>
                <c:pt idx="65">
                  <c:v>2016-Q2</c:v>
                </c:pt>
                <c:pt idx="66">
                  <c:v>2016-Q3</c:v>
                </c:pt>
                <c:pt idx="67">
                  <c:v>2016-Q4</c:v>
                </c:pt>
                <c:pt idx="68">
                  <c:v>2017-Q1</c:v>
                </c:pt>
                <c:pt idx="69">
                  <c:v>2017-Q2</c:v>
                </c:pt>
                <c:pt idx="70">
                  <c:v>2017-Q3</c:v>
                </c:pt>
                <c:pt idx="71">
                  <c:v>2017-Q4</c:v>
                </c:pt>
                <c:pt idx="72">
                  <c:v>2018-Q1</c:v>
                </c:pt>
                <c:pt idx="73">
                  <c:v>2018-Q2</c:v>
                </c:pt>
                <c:pt idx="74">
                  <c:v>2018-Q3</c:v>
                </c:pt>
                <c:pt idx="75">
                  <c:v>2018-Q4</c:v>
                </c:pt>
                <c:pt idx="76">
                  <c:v>2019-Q1</c:v>
                </c:pt>
                <c:pt idx="77">
                  <c:v>2019-Q2</c:v>
                </c:pt>
                <c:pt idx="78">
                  <c:v>2019-Q3</c:v>
                </c:pt>
                <c:pt idx="79">
                  <c:v>2019-Q4</c:v>
                </c:pt>
                <c:pt idx="80">
                  <c:v>2020-Q1</c:v>
                </c:pt>
                <c:pt idx="81">
                  <c:v>2020-Q2</c:v>
                </c:pt>
                <c:pt idx="82">
                  <c:v>2020-Q3</c:v>
                </c:pt>
                <c:pt idx="83">
                  <c:v>2020-Q4</c:v>
                </c:pt>
                <c:pt idx="84">
                  <c:v>2021-Q1</c:v>
                </c:pt>
                <c:pt idx="85">
                  <c:v>2021-Q2</c:v>
                </c:pt>
                <c:pt idx="86">
                  <c:v>2021-Q3</c:v>
                </c:pt>
                <c:pt idx="87">
                  <c:v>2021-Q4</c:v>
                </c:pt>
                <c:pt idx="88">
                  <c:v>2022-Q1</c:v>
                </c:pt>
                <c:pt idx="89">
                  <c:v>2022-Q2</c:v>
                </c:pt>
                <c:pt idx="90">
                  <c:v>2022-Q3</c:v>
                </c:pt>
                <c:pt idx="91">
                  <c:v>2022-Q4</c:v>
                </c:pt>
                <c:pt idx="92">
                  <c:v>2023-Q1</c:v>
                </c:pt>
                <c:pt idx="93">
                  <c:v>2023-Q2</c:v>
                </c:pt>
                <c:pt idx="94">
                  <c:v>2023-Q3</c:v>
                </c:pt>
                <c:pt idx="95">
                  <c:v>2023-Q4</c:v>
                </c:pt>
                <c:pt idx="96">
                  <c:v>2024-Q1</c:v>
                </c:pt>
                <c:pt idx="97">
                  <c:v>2024-Q2</c:v>
                </c:pt>
                <c:pt idx="98">
                  <c:v>2024-Q3</c:v>
                </c:pt>
                <c:pt idx="99">
                  <c:v>2024-Q4</c:v>
                </c:pt>
                <c:pt idx="100">
                  <c:v>2025-Q1</c:v>
                </c:pt>
                <c:pt idx="101">
                  <c:v>2025-Q2</c:v>
                </c:pt>
                <c:pt idx="102">
                  <c:v>2025-Q3</c:v>
                </c:pt>
                <c:pt idx="103">
                  <c:v>2025-Q4</c:v>
                </c:pt>
                <c:pt idx="104">
                  <c:v>2026-Q1</c:v>
                </c:pt>
                <c:pt idx="105">
                  <c:v>2026-Q2</c:v>
                </c:pt>
                <c:pt idx="106">
                  <c:v>2026-Q3</c:v>
                </c:pt>
                <c:pt idx="107">
                  <c:v>2026-Q4</c:v>
                </c:pt>
                <c:pt idx="108">
                  <c:v>2027-Q1</c:v>
                </c:pt>
                <c:pt idx="109">
                  <c:v>2027-Q2</c:v>
                </c:pt>
                <c:pt idx="110">
                  <c:v>2027-Q3</c:v>
                </c:pt>
                <c:pt idx="111">
                  <c:v>2027-Q4</c:v>
                </c:pt>
                <c:pt idx="112">
                  <c:v>2028-Q1</c:v>
                </c:pt>
                <c:pt idx="113">
                  <c:v>2028-Q2</c:v>
                </c:pt>
                <c:pt idx="114">
                  <c:v>2028-Q3</c:v>
                </c:pt>
                <c:pt idx="115">
                  <c:v>2028-Q4</c:v>
                </c:pt>
                <c:pt idx="116">
                  <c:v>2029-Q1</c:v>
                </c:pt>
                <c:pt idx="117">
                  <c:v>2029-Q2</c:v>
                </c:pt>
                <c:pt idx="118">
                  <c:v>2029-Q3</c:v>
                </c:pt>
                <c:pt idx="119">
                  <c:v>2029-Q4</c:v>
                </c:pt>
                <c:pt idx="120">
                  <c:v>2030-Q1</c:v>
                </c:pt>
                <c:pt idx="121">
                  <c:v>2030-Q2</c:v>
                </c:pt>
                <c:pt idx="122">
                  <c:v>2030-Q3</c:v>
                </c:pt>
                <c:pt idx="123">
                  <c:v>2030-Q4</c:v>
                </c:pt>
                <c:pt idx="124">
                  <c:v>2031-Q1</c:v>
                </c:pt>
                <c:pt idx="125">
                  <c:v>2031-Q2</c:v>
                </c:pt>
                <c:pt idx="126">
                  <c:v>2031-Q3</c:v>
                </c:pt>
                <c:pt idx="127">
                  <c:v>2031-Q4</c:v>
                </c:pt>
                <c:pt idx="128">
                  <c:v>2032-Q1</c:v>
                </c:pt>
                <c:pt idx="129">
                  <c:v>2032-Q2</c:v>
                </c:pt>
                <c:pt idx="130">
                  <c:v>2032-Q3</c:v>
                </c:pt>
                <c:pt idx="131">
                  <c:v>2032-Q4</c:v>
                </c:pt>
                <c:pt idx="132">
                  <c:v>2033-Q1</c:v>
                </c:pt>
                <c:pt idx="133">
                  <c:v>2033-Q2</c:v>
                </c:pt>
                <c:pt idx="134">
                  <c:v>2033-Q3</c:v>
                </c:pt>
                <c:pt idx="135">
                  <c:v>2033-Q4</c:v>
                </c:pt>
                <c:pt idx="136">
                  <c:v>2034-Q1</c:v>
                </c:pt>
              </c:strCache>
            </c:strRef>
          </c:cat>
          <c:val>
            <c:numRef>
              <c:f>'Total Revenue and Grants'!$B$2:$B$138</c:f>
              <c:numCache>
                <c:formatCode>0.000</c:formatCode>
                <c:ptCount val="137"/>
                <c:pt idx="0">
                  <c:v>141.05099999999999</c:v>
                </c:pt>
                <c:pt idx="1">
                  <c:v>87.450999999999993</c:v>
                </c:pt>
                <c:pt idx="2">
                  <c:v>93.252999999999986</c:v>
                </c:pt>
                <c:pt idx="3">
                  <c:v>94.213000000000051</c:v>
                </c:pt>
                <c:pt idx="4">
                  <c:v>159.35100000000003</c:v>
                </c:pt>
                <c:pt idx="5">
                  <c:v>102.76100000000001</c:v>
                </c:pt>
                <c:pt idx="6">
                  <c:v>93.940999999999946</c:v>
                </c:pt>
                <c:pt idx="7">
                  <c:v>102.59200000000003</c:v>
                </c:pt>
                <c:pt idx="8">
                  <c:v>142.38900000000001</c:v>
                </c:pt>
                <c:pt idx="9">
                  <c:v>110.90099999999995</c:v>
                </c:pt>
                <c:pt idx="10">
                  <c:v>102.46999999999997</c:v>
                </c:pt>
                <c:pt idx="11">
                  <c:v>123.16700000000006</c:v>
                </c:pt>
                <c:pt idx="12">
                  <c:v>115.53999999999999</c:v>
                </c:pt>
                <c:pt idx="13">
                  <c:v>107.55400000000004</c:v>
                </c:pt>
                <c:pt idx="14">
                  <c:v>110.52499999999996</c:v>
                </c:pt>
                <c:pt idx="15">
                  <c:v>119.41699999999999</c:v>
                </c:pt>
                <c:pt idx="16">
                  <c:v>157.21499999999995</c:v>
                </c:pt>
                <c:pt idx="17">
                  <c:v>114.45900000000002</c:v>
                </c:pt>
                <c:pt idx="18">
                  <c:v>126.72099999999995</c:v>
                </c:pt>
                <c:pt idx="19">
                  <c:v>120.77499999999996</c:v>
                </c:pt>
                <c:pt idx="20">
                  <c:v>120.34799999999996</c:v>
                </c:pt>
                <c:pt idx="21">
                  <c:v>134.68800000000002</c:v>
                </c:pt>
                <c:pt idx="22">
                  <c:v>130.42299999999997</c:v>
                </c:pt>
                <c:pt idx="23">
                  <c:v>146.48099999999999</c:v>
                </c:pt>
                <c:pt idx="24">
                  <c:v>148.29599999999996</c:v>
                </c:pt>
                <c:pt idx="25">
                  <c:v>142.43599999999998</c:v>
                </c:pt>
                <c:pt idx="26">
                  <c:v>145.96100000000004</c:v>
                </c:pt>
                <c:pt idx="27">
                  <c:v>164.52399999999994</c:v>
                </c:pt>
                <c:pt idx="28">
                  <c:v>181.68699999999995</c:v>
                </c:pt>
                <c:pt idx="29">
                  <c:v>184.75099999999992</c:v>
                </c:pt>
                <c:pt idx="30">
                  <c:v>173.63600000000002</c:v>
                </c:pt>
                <c:pt idx="31">
                  <c:v>225.59199999999998</c:v>
                </c:pt>
                <c:pt idx="32">
                  <c:v>183.70399999999989</c:v>
                </c:pt>
                <c:pt idx="33">
                  <c:v>196.87399999999994</c:v>
                </c:pt>
                <c:pt idx="34">
                  <c:v>255.23300000000012</c:v>
                </c:pt>
                <c:pt idx="35">
                  <c:v>167.83099999999996</c:v>
                </c:pt>
                <c:pt idx="36">
                  <c:v>164.08897795000004</c:v>
                </c:pt>
                <c:pt idx="37">
                  <c:v>191.89606145000008</c:v>
                </c:pt>
                <c:pt idx="38">
                  <c:v>170.37540911000005</c:v>
                </c:pt>
                <c:pt idx="39">
                  <c:v>172.66047364000005</c:v>
                </c:pt>
                <c:pt idx="40">
                  <c:v>200.23515426999995</c:v>
                </c:pt>
                <c:pt idx="41">
                  <c:v>197.66144177000004</c:v>
                </c:pt>
                <c:pt idx="42">
                  <c:v>178.19545282488073</c:v>
                </c:pt>
                <c:pt idx="43">
                  <c:v>193.42960527000005</c:v>
                </c:pt>
                <c:pt idx="44">
                  <c:v>213.68925324999992</c:v>
                </c:pt>
                <c:pt idx="45">
                  <c:v>191.24320797000001</c:v>
                </c:pt>
                <c:pt idx="46">
                  <c:v>209.60751338000011</c:v>
                </c:pt>
                <c:pt idx="47">
                  <c:v>201.64448520000008</c:v>
                </c:pt>
                <c:pt idx="48">
                  <c:v>243.74857256999994</c:v>
                </c:pt>
                <c:pt idx="49">
                  <c:v>205.43492594000003</c:v>
                </c:pt>
                <c:pt idx="50">
                  <c:v>215.77461962000001</c:v>
                </c:pt>
                <c:pt idx="51">
                  <c:v>212.65000405999999</c:v>
                </c:pt>
                <c:pt idx="52">
                  <c:v>206.46292354999997</c:v>
                </c:pt>
                <c:pt idx="53">
                  <c:v>238.89022143000005</c:v>
                </c:pt>
                <c:pt idx="54">
                  <c:v>217.85516854999995</c:v>
                </c:pt>
                <c:pt idx="55">
                  <c:v>221.73284667000001</c:v>
                </c:pt>
                <c:pt idx="56">
                  <c:v>264.77619522000003</c:v>
                </c:pt>
                <c:pt idx="57">
                  <c:v>260.68343256999998</c:v>
                </c:pt>
                <c:pt idx="58">
                  <c:v>244.55178134100004</c:v>
                </c:pt>
                <c:pt idx="59">
                  <c:v>230.35279052000001</c:v>
                </c:pt>
                <c:pt idx="60">
                  <c:v>270.0061768299999</c:v>
                </c:pt>
                <c:pt idx="61">
                  <c:v>264.68919293999994</c:v>
                </c:pt>
                <c:pt idx="62">
                  <c:v>257.90628170999992</c:v>
                </c:pt>
                <c:pt idx="63">
                  <c:v>229.68966904999991</c:v>
                </c:pt>
                <c:pt idx="64">
                  <c:v>248.43896192999995</c:v>
                </c:pt>
                <c:pt idx="65">
                  <c:v>262.13161281999999</c:v>
                </c:pt>
                <c:pt idx="66">
                  <c:v>294.90792378999987</c:v>
                </c:pt>
                <c:pt idx="67">
                  <c:v>233.94055419000006</c:v>
                </c:pt>
                <c:pt idx="68">
                  <c:v>261.15247627999997</c:v>
                </c:pt>
                <c:pt idx="69">
                  <c:v>282.06420256999991</c:v>
                </c:pt>
                <c:pt idx="70">
                  <c:v>271.52714225000005</c:v>
                </c:pt>
                <c:pt idx="71">
                  <c:v>259.48874773</c:v>
                </c:pt>
                <c:pt idx="72">
                  <c:v>306.56479915999995</c:v>
                </c:pt>
                <c:pt idx="73">
                  <c:v>309.04682103999994</c:v>
                </c:pt>
                <c:pt idx="74">
                  <c:v>295.59756844000003</c:v>
                </c:pt>
                <c:pt idx="75">
                  <c:v>282.49387935000004</c:v>
                </c:pt>
                <c:pt idx="76">
                  <c:v>299.65102024000021</c:v>
                </c:pt>
                <c:pt idx="77">
                  <c:v>306.83141096000008</c:v>
                </c:pt>
                <c:pt idx="78">
                  <c:v>286.22966956999988</c:v>
                </c:pt>
                <c:pt idx="79">
                  <c:v>283.63153513999998</c:v>
                </c:pt>
                <c:pt idx="80">
                  <c:v>291.20406519000005</c:v>
                </c:pt>
                <c:pt idx="81">
                  <c:v>209.37430377999991</c:v>
                </c:pt>
                <c:pt idx="82">
                  <c:v>242.13192538999994</c:v>
                </c:pt>
                <c:pt idx="83">
                  <c:v>243.87497874999997</c:v>
                </c:pt>
                <c:pt idx="84">
                  <c:v>221.87626743999999</c:v>
                </c:pt>
                <c:pt idx="85">
                  <c:v>278.50246902000015</c:v>
                </c:pt>
                <c:pt idx="86">
                  <c:v>302.58150968000012</c:v>
                </c:pt>
                <c:pt idx="87">
                  <c:v>297.59511285999997</c:v>
                </c:pt>
                <c:pt idx="88">
                  <c:v>301.49044969999989</c:v>
                </c:pt>
                <c:pt idx="89">
                  <c:v>307.18077727000019</c:v>
                </c:pt>
                <c:pt idx="90">
                  <c:v>335.41123608587441</c:v>
                </c:pt>
                <c:pt idx="91">
                  <c:v>320.61983684914742</c:v>
                </c:pt>
                <c:pt idx="92">
                  <c:v>341.7231801024796</c:v>
                </c:pt>
                <c:pt idx="93">
                  <c:v>336.11540911422071</c:v>
                </c:pt>
                <c:pt idx="94">
                  <c:v>347.67365490187422</c:v>
                </c:pt>
                <c:pt idx="95">
                  <c:v>339.77135643424788</c:v>
                </c:pt>
                <c:pt idx="96">
                  <c:v>358.43825469597579</c:v>
                </c:pt>
                <c:pt idx="97">
                  <c:v>356.52020179203373</c:v>
                </c:pt>
                <c:pt idx="98">
                  <c:v>362.84225842620896</c:v>
                </c:pt>
                <c:pt idx="99">
                  <c:v>358.25122127509343</c:v>
                </c:pt>
                <c:pt idx="100">
                  <c:v>374.98723017829883</c:v>
                </c:pt>
                <c:pt idx="101">
                  <c:v>375.83272351304174</c:v>
                </c:pt>
                <c:pt idx="102">
                  <c:v>379.80616332621724</c:v>
                </c:pt>
                <c:pt idx="103">
                  <c:v>377.6648544412235</c:v>
                </c:pt>
                <c:pt idx="104">
                  <c:v>392.42365914442496</c:v>
                </c:pt>
                <c:pt idx="105">
                  <c:v>395.3882864800193</c:v>
                </c:pt>
                <c:pt idx="106">
                  <c:v>398.22513272720448</c:v>
                </c:pt>
                <c:pt idx="107">
                  <c:v>397.75136075048431</c:v>
                </c:pt>
                <c:pt idx="108">
                  <c:v>411.03905332387876</c:v>
                </c:pt>
                <c:pt idx="109">
                  <c:v>415.56188328791887</c:v>
                </c:pt>
                <c:pt idx="110">
                  <c:v>417.86541887027477</c:v>
                </c:pt>
                <c:pt idx="111">
                  <c:v>418.60433504393501</c:v>
                </c:pt>
                <c:pt idx="112">
                  <c:v>430.84217156913729</c:v>
                </c:pt>
                <c:pt idx="113">
                  <c:v>436.52453427987285</c:v>
                </c:pt>
                <c:pt idx="114">
                  <c:v>438.67009943170518</c:v>
                </c:pt>
                <c:pt idx="115">
                  <c:v>440.3216040744457</c:v>
                </c:pt>
                <c:pt idx="116">
                  <c:v>451.828319288751</c:v>
                </c:pt>
                <c:pt idx="117">
                  <c:v>458.39613814966413</c:v>
                </c:pt>
                <c:pt idx="118">
                  <c:v>460.62835323741672</c:v>
                </c:pt>
                <c:pt idx="119">
                  <c:v>462.99772675192429</c:v>
                </c:pt>
                <c:pt idx="120">
                  <c:v>474.00546417606637</c:v>
                </c:pt>
                <c:pt idx="121">
                  <c:v>481.27229595943385</c:v>
                </c:pt>
                <c:pt idx="122">
                  <c:v>483.75528429549382</c:v>
                </c:pt>
                <c:pt idx="123">
                  <c:v>486.71774418957119</c:v>
                </c:pt>
                <c:pt idx="124">
                  <c:v>497.39620706253061</c:v>
                </c:pt>
                <c:pt idx="125">
                  <c:v>505.23670127378085</c:v>
                </c:pt>
                <c:pt idx="126">
                  <c:v>508.08157275406785</c:v>
                </c:pt>
                <c:pt idx="127">
                  <c:v>511.55977031137837</c:v>
                </c:pt>
                <c:pt idx="128">
                  <c:v>522.03528752221996</c:v>
                </c:pt>
                <c:pt idx="129">
                  <c:v>530.36644298816543</c:v>
                </c:pt>
                <c:pt idx="130">
                  <c:v>533.64896375315197</c:v>
                </c:pt>
                <c:pt idx="131">
                  <c:v>537.59780749369327</c:v>
                </c:pt>
                <c:pt idx="132">
                  <c:v>547.96696250864909</c:v>
                </c:pt>
                <c:pt idx="133">
                  <c:v>556.73526220962651</c:v>
                </c:pt>
                <c:pt idx="134">
                  <c:v>560.50762263843762</c:v>
                </c:pt>
                <c:pt idx="135">
                  <c:v>564.90400077868992</c:v>
                </c:pt>
                <c:pt idx="136">
                  <c:v>575.24309210231354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27-4D83-AA32-A748F39B435A}"/>
            </c:ext>
          </c:extLst>
        </c:ser>
        <c:ser>
          <c:idx val="1"/>
          <c:order val="1"/>
          <c:tx>
            <c:strRef>
              <c:f>'Total Revenue and Grants'!$C$1</c:f>
              <c:strCache>
                <c:ptCount val="1"/>
                <c:pt idx="0">
                  <c:v>Lower CI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'Total Revenue and Grants'!$A$2:$A$138</c:f>
              <c:strCache>
                <c:ptCount val="137"/>
                <c:pt idx="0">
                  <c:v>2000-Q1</c:v>
                </c:pt>
                <c:pt idx="1">
                  <c:v>2000-Q2</c:v>
                </c:pt>
                <c:pt idx="2">
                  <c:v>2000-Q3</c:v>
                </c:pt>
                <c:pt idx="3">
                  <c:v>2000-Q4</c:v>
                </c:pt>
                <c:pt idx="4">
                  <c:v>2001-Q1</c:v>
                </c:pt>
                <c:pt idx="5">
                  <c:v>2001-Q2</c:v>
                </c:pt>
                <c:pt idx="6">
                  <c:v>2001-Q3</c:v>
                </c:pt>
                <c:pt idx="7">
                  <c:v>2001-Q4</c:v>
                </c:pt>
                <c:pt idx="8">
                  <c:v>2002-Q1</c:v>
                </c:pt>
                <c:pt idx="9">
                  <c:v>2002-Q2</c:v>
                </c:pt>
                <c:pt idx="10">
                  <c:v>2002-Q3</c:v>
                </c:pt>
                <c:pt idx="11">
                  <c:v>2002-Q4</c:v>
                </c:pt>
                <c:pt idx="12">
                  <c:v>2003-Q1</c:v>
                </c:pt>
                <c:pt idx="13">
                  <c:v>2003-Q2</c:v>
                </c:pt>
                <c:pt idx="14">
                  <c:v>2003-Q3</c:v>
                </c:pt>
                <c:pt idx="15">
                  <c:v>2003-Q4</c:v>
                </c:pt>
                <c:pt idx="16">
                  <c:v>2004-Q1</c:v>
                </c:pt>
                <c:pt idx="17">
                  <c:v>2004-Q2</c:v>
                </c:pt>
                <c:pt idx="18">
                  <c:v>2004-Q3</c:v>
                </c:pt>
                <c:pt idx="19">
                  <c:v>2004-Q4</c:v>
                </c:pt>
                <c:pt idx="20">
                  <c:v>2005-Q1</c:v>
                </c:pt>
                <c:pt idx="21">
                  <c:v>2005-Q2</c:v>
                </c:pt>
                <c:pt idx="22">
                  <c:v>2005-Q3</c:v>
                </c:pt>
                <c:pt idx="23">
                  <c:v>2005-Q4</c:v>
                </c:pt>
                <c:pt idx="24">
                  <c:v>2006-Q1</c:v>
                </c:pt>
                <c:pt idx="25">
                  <c:v>2006-Q2</c:v>
                </c:pt>
                <c:pt idx="26">
                  <c:v>2006-Q3</c:v>
                </c:pt>
                <c:pt idx="27">
                  <c:v>2006-Q4</c:v>
                </c:pt>
                <c:pt idx="28">
                  <c:v>2007-Q1</c:v>
                </c:pt>
                <c:pt idx="29">
                  <c:v>2007-Q2</c:v>
                </c:pt>
                <c:pt idx="30">
                  <c:v>2007-Q3</c:v>
                </c:pt>
                <c:pt idx="31">
                  <c:v>2007-Q4</c:v>
                </c:pt>
                <c:pt idx="32">
                  <c:v>2008-Q1</c:v>
                </c:pt>
                <c:pt idx="33">
                  <c:v>2008-Q2</c:v>
                </c:pt>
                <c:pt idx="34">
                  <c:v>2008-Q3</c:v>
                </c:pt>
                <c:pt idx="35">
                  <c:v>2008-Q4</c:v>
                </c:pt>
                <c:pt idx="36">
                  <c:v>2009-Q1</c:v>
                </c:pt>
                <c:pt idx="37">
                  <c:v>2009-Q2</c:v>
                </c:pt>
                <c:pt idx="38">
                  <c:v>2009-Q3</c:v>
                </c:pt>
                <c:pt idx="39">
                  <c:v>2009-Q4</c:v>
                </c:pt>
                <c:pt idx="40">
                  <c:v>2010-Q1</c:v>
                </c:pt>
                <c:pt idx="41">
                  <c:v>2010-Q2</c:v>
                </c:pt>
                <c:pt idx="42">
                  <c:v>2010-Q3</c:v>
                </c:pt>
                <c:pt idx="43">
                  <c:v>2010-Q4</c:v>
                </c:pt>
                <c:pt idx="44">
                  <c:v>2011-Q1</c:v>
                </c:pt>
                <c:pt idx="45">
                  <c:v>2011-Q2</c:v>
                </c:pt>
                <c:pt idx="46">
                  <c:v>2011-Q3</c:v>
                </c:pt>
                <c:pt idx="47">
                  <c:v>2011-Q4</c:v>
                </c:pt>
                <c:pt idx="48">
                  <c:v>2012-Q1</c:v>
                </c:pt>
                <c:pt idx="49">
                  <c:v>2012-Q2</c:v>
                </c:pt>
                <c:pt idx="50">
                  <c:v>2012-Q3</c:v>
                </c:pt>
                <c:pt idx="51">
                  <c:v>2012-Q4</c:v>
                </c:pt>
                <c:pt idx="52">
                  <c:v>2013-Q1</c:v>
                </c:pt>
                <c:pt idx="53">
                  <c:v>2013-Q2</c:v>
                </c:pt>
                <c:pt idx="54">
                  <c:v>2013-Q3</c:v>
                </c:pt>
                <c:pt idx="55">
                  <c:v>2013-Q4</c:v>
                </c:pt>
                <c:pt idx="56">
                  <c:v>2014-Q1</c:v>
                </c:pt>
                <c:pt idx="57">
                  <c:v>2014-Q2</c:v>
                </c:pt>
                <c:pt idx="58">
                  <c:v>2014-Q3</c:v>
                </c:pt>
                <c:pt idx="59">
                  <c:v>2014-Q4</c:v>
                </c:pt>
                <c:pt idx="60">
                  <c:v>2015-Q1</c:v>
                </c:pt>
                <c:pt idx="61">
                  <c:v>2015-Q2</c:v>
                </c:pt>
                <c:pt idx="62">
                  <c:v>2015-Q3</c:v>
                </c:pt>
                <c:pt idx="63">
                  <c:v>2015-Q4</c:v>
                </c:pt>
                <c:pt idx="64">
                  <c:v>2016-Q1</c:v>
                </c:pt>
                <c:pt idx="65">
                  <c:v>2016-Q2</c:v>
                </c:pt>
                <c:pt idx="66">
                  <c:v>2016-Q3</c:v>
                </c:pt>
                <c:pt idx="67">
                  <c:v>2016-Q4</c:v>
                </c:pt>
                <c:pt idx="68">
                  <c:v>2017-Q1</c:v>
                </c:pt>
                <c:pt idx="69">
                  <c:v>2017-Q2</c:v>
                </c:pt>
                <c:pt idx="70">
                  <c:v>2017-Q3</c:v>
                </c:pt>
                <c:pt idx="71">
                  <c:v>2017-Q4</c:v>
                </c:pt>
                <c:pt idx="72">
                  <c:v>2018-Q1</c:v>
                </c:pt>
                <c:pt idx="73">
                  <c:v>2018-Q2</c:v>
                </c:pt>
                <c:pt idx="74">
                  <c:v>2018-Q3</c:v>
                </c:pt>
                <c:pt idx="75">
                  <c:v>2018-Q4</c:v>
                </c:pt>
                <c:pt idx="76">
                  <c:v>2019-Q1</c:v>
                </c:pt>
                <c:pt idx="77">
                  <c:v>2019-Q2</c:v>
                </c:pt>
                <c:pt idx="78">
                  <c:v>2019-Q3</c:v>
                </c:pt>
                <c:pt idx="79">
                  <c:v>2019-Q4</c:v>
                </c:pt>
                <c:pt idx="80">
                  <c:v>2020-Q1</c:v>
                </c:pt>
                <c:pt idx="81">
                  <c:v>2020-Q2</c:v>
                </c:pt>
                <c:pt idx="82">
                  <c:v>2020-Q3</c:v>
                </c:pt>
                <c:pt idx="83">
                  <c:v>2020-Q4</c:v>
                </c:pt>
                <c:pt idx="84">
                  <c:v>2021-Q1</c:v>
                </c:pt>
                <c:pt idx="85">
                  <c:v>2021-Q2</c:v>
                </c:pt>
                <c:pt idx="86">
                  <c:v>2021-Q3</c:v>
                </c:pt>
                <c:pt idx="87">
                  <c:v>2021-Q4</c:v>
                </c:pt>
                <c:pt idx="88">
                  <c:v>2022-Q1</c:v>
                </c:pt>
                <c:pt idx="89">
                  <c:v>2022-Q2</c:v>
                </c:pt>
                <c:pt idx="90">
                  <c:v>2022-Q3</c:v>
                </c:pt>
                <c:pt idx="91">
                  <c:v>2022-Q4</c:v>
                </c:pt>
                <c:pt idx="92">
                  <c:v>2023-Q1</c:v>
                </c:pt>
                <c:pt idx="93">
                  <c:v>2023-Q2</c:v>
                </c:pt>
                <c:pt idx="94">
                  <c:v>2023-Q3</c:v>
                </c:pt>
                <c:pt idx="95">
                  <c:v>2023-Q4</c:v>
                </c:pt>
                <c:pt idx="96">
                  <c:v>2024-Q1</c:v>
                </c:pt>
                <c:pt idx="97">
                  <c:v>2024-Q2</c:v>
                </c:pt>
                <c:pt idx="98">
                  <c:v>2024-Q3</c:v>
                </c:pt>
                <c:pt idx="99">
                  <c:v>2024-Q4</c:v>
                </c:pt>
                <c:pt idx="100">
                  <c:v>2025-Q1</c:v>
                </c:pt>
                <c:pt idx="101">
                  <c:v>2025-Q2</c:v>
                </c:pt>
                <c:pt idx="102">
                  <c:v>2025-Q3</c:v>
                </c:pt>
                <c:pt idx="103">
                  <c:v>2025-Q4</c:v>
                </c:pt>
                <c:pt idx="104">
                  <c:v>2026-Q1</c:v>
                </c:pt>
                <c:pt idx="105">
                  <c:v>2026-Q2</c:v>
                </c:pt>
                <c:pt idx="106">
                  <c:v>2026-Q3</c:v>
                </c:pt>
                <c:pt idx="107">
                  <c:v>2026-Q4</c:v>
                </c:pt>
                <c:pt idx="108">
                  <c:v>2027-Q1</c:v>
                </c:pt>
                <c:pt idx="109">
                  <c:v>2027-Q2</c:v>
                </c:pt>
                <c:pt idx="110">
                  <c:v>2027-Q3</c:v>
                </c:pt>
                <c:pt idx="111">
                  <c:v>2027-Q4</c:v>
                </c:pt>
                <c:pt idx="112">
                  <c:v>2028-Q1</c:v>
                </c:pt>
                <c:pt idx="113">
                  <c:v>2028-Q2</c:v>
                </c:pt>
                <c:pt idx="114">
                  <c:v>2028-Q3</c:v>
                </c:pt>
                <c:pt idx="115">
                  <c:v>2028-Q4</c:v>
                </c:pt>
                <c:pt idx="116">
                  <c:v>2029-Q1</c:v>
                </c:pt>
                <c:pt idx="117">
                  <c:v>2029-Q2</c:v>
                </c:pt>
                <c:pt idx="118">
                  <c:v>2029-Q3</c:v>
                </c:pt>
                <c:pt idx="119">
                  <c:v>2029-Q4</c:v>
                </c:pt>
                <c:pt idx="120">
                  <c:v>2030-Q1</c:v>
                </c:pt>
                <c:pt idx="121">
                  <c:v>2030-Q2</c:v>
                </c:pt>
                <c:pt idx="122">
                  <c:v>2030-Q3</c:v>
                </c:pt>
                <c:pt idx="123">
                  <c:v>2030-Q4</c:v>
                </c:pt>
                <c:pt idx="124">
                  <c:v>2031-Q1</c:v>
                </c:pt>
                <c:pt idx="125">
                  <c:v>2031-Q2</c:v>
                </c:pt>
                <c:pt idx="126">
                  <c:v>2031-Q3</c:v>
                </c:pt>
                <c:pt idx="127">
                  <c:v>2031-Q4</c:v>
                </c:pt>
                <c:pt idx="128">
                  <c:v>2032-Q1</c:v>
                </c:pt>
                <c:pt idx="129">
                  <c:v>2032-Q2</c:v>
                </c:pt>
                <c:pt idx="130">
                  <c:v>2032-Q3</c:v>
                </c:pt>
                <c:pt idx="131">
                  <c:v>2032-Q4</c:v>
                </c:pt>
                <c:pt idx="132">
                  <c:v>2033-Q1</c:v>
                </c:pt>
                <c:pt idx="133">
                  <c:v>2033-Q2</c:v>
                </c:pt>
                <c:pt idx="134">
                  <c:v>2033-Q3</c:v>
                </c:pt>
                <c:pt idx="135">
                  <c:v>2033-Q4</c:v>
                </c:pt>
                <c:pt idx="136">
                  <c:v>2034-Q1</c:v>
                </c:pt>
              </c:strCache>
            </c:strRef>
          </c:cat>
          <c:val>
            <c:numRef>
              <c:f>'Total Revenue and Grants'!$C$2:$C$138</c:f>
              <c:numCache>
                <c:formatCode>0.000</c:formatCode>
                <c:ptCount val="13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 formatCode="0.00">
                  <c:v>307.18077727000019</c:v>
                </c:pt>
                <c:pt idx="90" formatCode="0.00">
                  <c:v>268.8514112038556</c:v>
                </c:pt>
                <c:pt idx="91" formatCode="0.00">
                  <c:v>253.33738600518819</c:v>
                </c:pt>
                <c:pt idx="92" formatCode="0.00">
                  <c:v>273.35089105528527</c:v>
                </c:pt>
                <c:pt idx="93" formatCode="0.00">
                  <c:v>266.83490775328403</c:v>
                </c:pt>
                <c:pt idx="94" formatCode="0.00">
                  <c:v>277.31301960795918</c:v>
                </c:pt>
                <c:pt idx="95" formatCode="0.00">
                  <c:v>268.55066559054171</c:v>
                </c:pt>
                <c:pt idx="96" formatCode="0.00">
                  <c:v>286.04666161220382</c:v>
                </c:pt>
                <c:pt idx="97" formatCode="0.00">
                  <c:v>283.06807667186183</c:v>
                </c:pt>
                <c:pt idx="98" formatCode="0.00">
                  <c:v>288.27039004301571</c:v>
                </c:pt>
                <c:pt idx="99" formatCode="0.00">
                  <c:v>282.71387772604919</c:v>
                </c:pt>
                <c:pt idx="100" formatCode="0.00">
                  <c:v>298.22138926258555</c:v>
                </c:pt>
                <c:pt idx="101" formatCode="0.00">
                  <c:v>297.89512582743203</c:v>
                </c:pt>
                <c:pt idx="102" formatCode="0.00">
                  <c:v>300.68946950465818</c:v>
                </c:pt>
                <c:pt idx="103" formatCode="0.00">
                  <c:v>297.47738841551461</c:v>
                </c:pt>
                <c:pt idx="104" formatCode="0.00">
                  <c:v>310.94981019270858</c:v>
                </c:pt>
                <c:pt idx="105" formatCode="0.00">
                  <c:v>312.64564572753602</c:v>
                </c:pt>
                <c:pt idx="106" formatCode="0.00">
                  <c:v>314.23272766809572</c:v>
                </c:pt>
                <c:pt idx="107" formatCode="0.00">
                  <c:v>312.58814817027729</c:v>
                </c:pt>
                <c:pt idx="108" formatCode="0.00">
                  <c:v>324.52571563674422</c:v>
                </c:pt>
                <c:pt idx="109" formatCode="0.00">
                  <c:v>327.68945270661726</c:v>
                </c:pt>
                <c:pt idx="110" formatCode="0.00">
                  <c:v>328.66675973150257</c:v>
                </c:pt>
                <c:pt idx="111" formatCode="0.00">
                  <c:v>328.13857028004304</c:v>
                </c:pt>
                <c:pt idx="112" formatCode="0.00">
                  <c:v>338.95722554739064</c:v>
                </c:pt>
                <c:pt idx="113" formatCode="0.00">
                  <c:v>343.19369742834846</c:v>
                </c:pt>
                <c:pt idx="114" formatCode="0.00">
                  <c:v>343.93253756294951</c:v>
                </c:pt>
                <c:pt idx="115" formatCode="0.00">
                  <c:v>344.22284567115764</c:v>
                </c:pt>
                <c:pt idx="116" formatCode="0.00">
                  <c:v>354.23680367677321</c:v>
                </c:pt>
                <c:pt idx="117" formatCode="0.00">
                  <c:v>359.2733877744318</c:v>
                </c:pt>
                <c:pt idx="118" formatCode="0.00">
                  <c:v>360.01516666545177</c:v>
                </c:pt>
                <c:pt idx="119" formatCode="0.00">
                  <c:v>360.93009127540211</c:v>
                </c:pt>
                <c:pt idx="120" formatCode="0.00">
                  <c:v>370.36751464136546</c:v>
                </c:pt>
                <c:pt idx="121" formatCode="0.00">
                  <c:v>376.01780382157807</c:v>
                </c:pt>
                <c:pt idx="122" formatCode="0.00">
                  <c:v>376.92376548889081</c:v>
                </c:pt>
                <c:pt idx="123" formatCode="0.00">
                  <c:v>378.33827795671448</c:v>
                </c:pt>
                <c:pt idx="124" formatCode="0.00">
                  <c:v>387.36516699293782</c:v>
                </c:pt>
                <c:pt idx="125" formatCode="0.00">
                  <c:v>393.5027962478905</c:v>
                </c:pt>
                <c:pt idx="126" formatCode="0.00">
                  <c:v>394.68125445287905</c:v>
                </c:pt>
                <c:pt idx="127" formatCode="0.00">
                  <c:v>396.51690485643007</c:v>
                </c:pt>
                <c:pt idx="128" formatCode="0.00">
                  <c:v>405.25597441134187</c:v>
                </c:pt>
                <c:pt idx="129" formatCode="0.00">
                  <c:v>411.79612233510034</c:v>
                </c:pt>
                <c:pt idx="130" formatCode="0.00">
                  <c:v>413.3199794451051</c:v>
                </c:pt>
                <c:pt idx="131" formatCode="0.00">
                  <c:v>415.52988915629317</c:v>
                </c:pt>
                <c:pt idx="132" formatCode="0.00">
                  <c:v>424.07407242760831</c:v>
                </c:pt>
                <c:pt idx="133" formatCode="0.00">
                  <c:v>430.96076287524272</c:v>
                </c:pt>
                <c:pt idx="134" formatCode="0.00">
                  <c:v>432.87918534633843</c:v>
                </c:pt>
                <c:pt idx="135" formatCode="0.00">
                  <c:v>435.43788959391463</c:v>
                </c:pt>
                <c:pt idx="136" formatCode="0.00">
                  <c:v>443.85971746846349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E27-4D83-AA32-A748F39B435A}"/>
            </c:ext>
          </c:extLst>
        </c:ser>
        <c:ser>
          <c:idx val="2"/>
          <c:order val="2"/>
          <c:tx>
            <c:strRef>
              <c:f>'Total Revenue and Grants'!$D$1</c:f>
              <c:strCache>
                <c:ptCount val="1"/>
                <c:pt idx="0">
                  <c:v>Upper CI</c:v>
                </c:pt>
              </c:strCache>
            </c:strRef>
          </c:tx>
          <c:spPr>
            <a:ln w="28575" cap="rnd">
              <a:solidFill>
                <a:schemeClr val="bg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'Total Revenue and Grants'!$A$2:$A$138</c:f>
              <c:strCache>
                <c:ptCount val="137"/>
                <c:pt idx="0">
                  <c:v>2000-Q1</c:v>
                </c:pt>
                <c:pt idx="1">
                  <c:v>2000-Q2</c:v>
                </c:pt>
                <c:pt idx="2">
                  <c:v>2000-Q3</c:v>
                </c:pt>
                <c:pt idx="3">
                  <c:v>2000-Q4</c:v>
                </c:pt>
                <c:pt idx="4">
                  <c:v>2001-Q1</c:v>
                </c:pt>
                <c:pt idx="5">
                  <c:v>2001-Q2</c:v>
                </c:pt>
                <c:pt idx="6">
                  <c:v>2001-Q3</c:v>
                </c:pt>
                <c:pt idx="7">
                  <c:v>2001-Q4</c:v>
                </c:pt>
                <c:pt idx="8">
                  <c:v>2002-Q1</c:v>
                </c:pt>
                <c:pt idx="9">
                  <c:v>2002-Q2</c:v>
                </c:pt>
                <c:pt idx="10">
                  <c:v>2002-Q3</c:v>
                </c:pt>
                <c:pt idx="11">
                  <c:v>2002-Q4</c:v>
                </c:pt>
                <c:pt idx="12">
                  <c:v>2003-Q1</c:v>
                </c:pt>
                <c:pt idx="13">
                  <c:v>2003-Q2</c:v>
                </c:pt>
                <c:pt idx="14">
                  <c:v>2003-Q3</c:v>
                </c:pt>
                <c:pt idx="15">
                  <c:v>2003-Q4</c:v>
                </c:pt>
                <c:pt idx="16">
                  <c:v>2004-Q1</c:v>
                </c:pt>
                <c:pt idx="17">
                  <c:v>2004-Q2</c:v>
                </c:pt>
                <c:pt idx="18">
                  <c:v>2004-Q3</c:v>
                </c:pt>
                <c:pt idx="19">
                  <c:v>2004-Q4</c:v>
                </c:pt>
                <c:pt idx="20">
                  <c:v>2005-Q1</c:v>
                </c:pt>
                <c:pt idx="21">
                  <c:v>2005-Q2</c:v>
                </c:pt>
                <c:pt idx="22">
                  <c:v>2005-Q3</c:v>
                </c:pt>
                <c:pt idx="23">
                  <c:v>2005-Q4</c:v>
                </c:pt>
                <c:pt idx="24">
                  <c:v>2006-Q1</c:v>
                </c:pt>
                <c:pt idx="25">
                  <c:v>2006-Q2</c:v>
                </c:pt>
                <c:pt idx="26">
                  <c:v>2006-Q3</c:v>
                </c:pt>
                <c:pt idx="27">
                  <c:v>2006-Q4</c:v>
                </c:pt>
                <c:pt idx="28">
                  <c:v>2007-Q1</c:v>
                </c:pt>
                <c:pt idx="29">
                  <c:v>2007-Q2</c:v>
                </c:pt>
                <c:pt idx="30">
                  <c:v>2007-Q3</c:v>
                </c:pt>
                <c:pt idx="31">
                  <c:v>2007-Q4</c:v>
                </c:pt>
                <c:pt idx="32">
                  <c:v>2008-Q1</c:v>
                </c:pt>
                <c:pt idx="33">
                  <c:v>2008-Q2</c:v>
                </c:pt>
                <c:pt idx="34">
                  <c:v>2008-Q3</c:v>
                </c:pt>
                <c:pt idx="35">
                  <c:v>2008-Q4</c:v>
                </c:pt>
                <c:pt idx="36">
                  <c:v>2009-Q1</c:v>
                </c:pt>
                <c:pt idx="37">
                  <c:v>2009-Q2</c:v>
                </c:pt>
                <c:pt idx="38">
                  <c:v>2009-Q3</c:v>
                </c:pt>
                <c:pt idx="39">
                  <c:v>2009-Q4</c:v>
                </c:pt>
                <c:pt idx="40">
                  <c:v>2010-Q1</c:v>
                </c:pt>
                <c:pt idx="41">
                  <c:v>2010-Q2</c:v>
                </c:pt>
                <c:pt idx="42">
                  <c:v>2010-Q3</c:v>
                </c:pt>
                <c:pt idx="43">
                  <c:v>2010-Q4</c:v>
                </c:pt>
                <c:pt idx="44">
                  <c:v>2011-Q1</c:v>
                </c:pt>
                <c:pt idx="45">
                  <c:v>2011-Q2</c:v>
                </c:pt>
                <c:pt idx="46">
                  <c:v>2011-Q3</c:v>
                </c:pt>
                <c:pt idx="47">
                  <c:v>2011-Q4</c:v>
                </c:pt>
                <c:pt idx="48">
                  <c:v>2012-Q1</c:v>
                </c:pt>
                <c:pt idx="49">
                  <c:v>2012-Q2</c:v>
                </c:pt>
                <c:pt idx="50">
                  <c:v>2012-Q3</c:v>
                </c:pt>
                <c:pt idx="51">
                  <c:v>2012-Q4</c:v>
                </c:pt>
                <c:pt idx="52">
                  <c:v>2013-Q1</c:v>
                </c:pt>
                <c:pt idx="53">
                  <c:v>2013-Q2</c:v>
                </c:pt>
                <c:pt idx="54">
                  <c:v>2013-Q3</c:v>
                </c:pt>
                <c:pt idx="55">
                  <c:v>2013-Q4</c:v>
                </c:pt>
                <c:pt idx="56">
                  <c:v>2014-Q1</c:v>
                </c:pt>
                <c:pt idx="57">
                  <c:v>2014-Q2</c:v>
                </c:pt>
                <c:pt idx="58">
                  <c:v>2014-Q3</c:v>
                </c:pt>
                <c:pt idx="59">
                  <c:v>2014-Q4</c:v>
                </c:pt>
                <c:pt idx="60">
                  <c:v>2015-Q1</c:v>
                </c:pt>
                <c:pt idx="61">
                  <c:v>2015-Q2</c:v>
                </c:pt>
                <c:pt idx="62">
                  <c:v>2015-Q3</c:v>
                </c:pt>
                <c:pt idx="63">
                  <c:v>2015-Q4</c:v>
                </c:pt>
                <c:pt idx="64">
                  <c:v>2016-Q1</c:v>
                </c:pt>
                <c:pt idx="65">
                  <c:v>2016-Q2</c:v>
                </c:pt>
                <c:pt idx="66">
                  <c:v>2016-Q3</c:v>
                </c:pt>
                <c:pt idx="67">
                  <c:v>2016-Q4</c:v>
                </c:pt>
                <c:pt idx="68">
                  <c:v>2017-Q1</c:v>
                </c:pt>
                <c:pt idx="69">
                  <c:v>2017-Q2</c:v>
                </c:pt>
                <c:pt idx="70">
                  <c:v>2017-Q3</c:v>
                </c:pt>
                <c:pt idx="71">
                  <c:v>2017-Q4</c:v>
                </c:pt>
                <c:pt idx="72">
                  <c:v>2018-Q1</c:v>
                </c:pt>
                <c:pt idx="73">
                  <c:v>2018-Q2</c:v>
                </c:pt>
                <c:pt idx="74">
                  <c:v>2018-Q3</c:v>
                </c:pt>
                <c:pt idx="75">
                  <c:v>2018-Q4</c:v>
                </c:pt>
                <c:pt idx="76">
                  <c:v>2019-Q1</c:v>
                </c:pt>
                <c:pt idx="77">
                  <c:v>2019-Q2</c:v>
                </c:pt>
                <c:pt idx="78">
                  <c:v>2019-Q3</c:v>
                </c:pt>
                <c:pt idx="79">
                  <c:v>2019-Q4</c:v>
                </c:pt>
                <c:pt idx="80">
                  <c:v>2020-Q1</c:v>
                </c:pt>
                <c:pt idx="81">
                  <c:v>2020-Q2</c:v>
                </c:pt>
                <c:pt idx="82">
                  <c:v>2020-Q3</c:v>
                </c:pt>
                <c:pt idx="83">
                  <c:v>2020-Q4</c:v>
                </c:pt>
                <c:pt idx="84">
                  <c:v>2021-Q1</c:v>
                </c:pt>
                <c:pt idx="85">
                  <c:v>2021-Q2</c:v>
                </c:pt>
                <c:pt idx="86">
                  <c:v>2021-Q3</c:v>
                </c:pt>
                <c:pt idx="87">
                  <c:v>2021-Q4</c:v>
                </c:pt>
                <c:pt idx="88">
                  <c:v>2022-Q1</c:v>
                </c:pt>
                <c:pt idx="89">
                  <c:v>2022-Q2</c:v>
                </c:pt>
                <c:pt idx="90">
                  <c:v>2022-Q3</c:v>
                </c:pt>
                <c:pt idx="91">
                  <c:v>2022-Q4</c:v>
                </c:pt>
                <c:pt idx="92">
                  <c:v>2023-Q1</c:v>
                </c:pt>
                <c:pt idx="93">
                  <c:v>2023-Q2</c:v>
                </c:pt>
                <c:pt idx="94">
                  <c:v>2023-Q3</c:v>
                </c:pt>
                <c:pt idx="95">
                  <c:v>2023-Q4</c:v>
                </c:pt>
                <c:pt idx="96">
                  <c:v>2024-Q1</c:v>
                </c:pt>
                <c:pt idx="97">
                  <c:v>2024-Q2</c:v>
                </c:pt>
                <c:pt idx="98">
                  <c:v>2024-Q3</c:v>
                </c:pt>
                <c:pt idx="99">
                  <c:v>2024-Q4</c:v>
                </c:pt>
                <c:pt idx="100">
                  <c:v>2025-Q1</c:v>
                </c:pt>
                <c:pt idx="101">
                  <c:v>2025-Q2</c:v>
                </c:pt>
                <c:pt idx="102">
                  <c:v>2025-Q3</c:v>
                </c:pt>
                <c:pt idx="103">
                  <c:v>2025-Q4</c:v>
                </c:pt>
                <c:pt idx="104">
                  <c:v>2026-Q1</c:v>
                </c:pt>
                <c:pt idx="105">
                  <c:v>2026-Q2</c:v>
                </c:pt>
                <c:pt idx="106">
                  <c:v>2026-Q3</c:v>
                </c:pt>
                <c:pt idx="107">
                  <c:v>2026-Q4</c:v>
                </c:pt>
                <c:pt idx="108">
                  <c:v>2027-Q1</c:v>
                </c:pt>
                <c:pt idx="109">
                  <c:v>2027-Q2</c:v>
                </c:pt>
                <c:pt idx="110">
                  <c:v>2027-Q3</c:v>
                </c:pt>
                <c:pt idx="111">
                  <c:v>2027-Q4</c:v>
                </c:pt>
                <c:pt idx="112">
                  <c:v>2028-Q1</c:v>
                </c:pt>
                <c:pt idx="113">
                  <c:v>2028-Q2</c:v>
                </c:pt>
                <c:pt idx="114">
                  <c:v>2028-Q3</c:v>
                </c:pt>
                <c:pt idx="115">
                  <c:v>2028-Q4</c:v>
                </c:pt>
                <c:pt idx="116">
                  <c:v>2029-Q1</c:v>
                </c:pt>
                <c:pt idx="117">
                  <c:v>2029-Q2</c:v>
                </c:pt>
                <c:pt idx="118">
                  <c:v>2029-Q3</c:v>
                </c:pt>
                <c:pt idx="119">
                  <c:v>2029-Q4</c:v>
                </c:pt>
                <c:pt idx="120">
                  <c:v>2030-Q1</c:v>
                </c:pt>
                <c:pt idx="121">
                  <c:v>2030-Q2</c:v>
                </c:pt>
                <c:pt idx="122">
                  <c:v>2030-Q3</c:v>
                </c:pt>
                <c:pt idx="123">
                  <c:v>2030-Q4</c:v>
                </c:pt>
                <c:pt idx="124">
                  <c:v>2031-Q1</c:v>
                </c:pt>
                <c:pt idx="125">
                  <c:v>2031-Q2</c:v>
                </c:pt>
                <c:pt idx="126">
                  <c:v>2031-Q3</c:v>
                </c:pt>
                <c:pt idx="127">
                  <c:v>2031-Q4</c:v>
                </c:pt>
                <c:pt idx="128">
                  <c:v>2032-Q1</c:v>
                </c:pt>
                <c:pt idx="129">
                  <c:v>2032-Q2</c:v>
                </c:pt>
                <c:pt idx="130">
                  <c:v>2032-Q3</c:v>
                </c:pt>
                <c:pt idx="131">
                  <c:v>2032-Q4</c:v>
                </c:pt>
                <c:pt idx="132">
                  <c:v>2033-Q1</c:v>
                </c:pt>
                <c:pt idx="133">
                  <c:v>2033-Q2</c:v>
                </c:pt>
                <c:pt idx="134">
                  <c:v>2033-Q3</c:v>
                </c:pt>
                <c:pt idx="135">
                  <c:v>2033-Q4</c:v>
                </c:pt>
                <c:pt idx="136">
                  <c:v>2034-Q1</c:v>
                </c:pt>
              </c:strCache>
            </c:strRef>
          </c:cat>
          <c:val>
            <c:numRef>
              <c:f>'Total Revenue and Grants'!$D$2:$D$138</c:f>
              <c:numCache>
                <c:formatCode>0.000</c:formatCode>
                <c:ptCount val="13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 formatCode="0.00">
                  <c:v>307.18077727000019</c:v>
                </c:pt>
                <c:pt idx="90" formatCode="0.00">
                  <c:v>401.97106096789321</c:v>
                </c:pt>
                <c:pt idx="91" formatCode="0.00">
                  <c:v>387.90228769310664</c:v>
                </c:pt>
                <c:pt idx="92" formatCode="0.00">
                  <c:v>410.09546914967393</c:v>
                </c:pt>
                <c:pt idx="93" formatCode="0.00">
                  <c:v>405.39591047515739</c:v>
                </c:pt>
                <c:pt idx="94" formatCode="0.00">
                  <c:v>418.03429019578925</c:v>
                </c:pt>
                <c:pt idx="95" formatCode="0.00">
                  <c:v>410.99204727795404</c:v>
                </c:pt>
                <c:pt idx="96" formatCode="0.00">
                  <c:v>430.82984777974775</c:v>
                </c:pt>
                <c:pt idx="97" formatCode="0.00">
                  <c:v>429.97232691220563</c:v>
                </c:pt>
                <c:pt idx="98" formatCode="0.00">
                  <c:v>437.41412680940221</c:v>
                </c:pt>
                <c:pt idx="99" formatCode="0.00">
                  <c:v>433.78856482413767</c:v>
                </c:pt>
                <c:pt idx="100" formatCode="0.00">
                  <c:v>451.75307109401211</c:v>
                </c:pt>
                <c:pt idx="101" formatCode="0.00">
                  <c:v>453.77032119865146</c:v>
                </c:pt>
                <c:pt idx="102" formatCode="0.00">
                  <c:v>458.92285714777631</c:v>
                </c:pt>
                <c:pt idx="103" formatCode="0.00">
                  <c:v>457.85232046693238</c:v>
                </c:pt>
                <c:pt idx="104" formatCode="0.00">
                  <c:v>473.89750809614134</c:v>
                </c:pt>
                <c:pt idx="105" formatCode="0.00">
                  <c:v>478.13092723250259</c:v>
                </c:pt>
                <c:pt idx="106" formatCode="0.00">
                  <c:v>482.21753778631324</c:v>
                </c:pt>
                <c:pt idx="107" formatCode="0.00">
                  <c:v>482.91457333069133</c:v>
                </c:pt>
                <c:pt idx="108" formatCode="0.00">
                  <c:v>497.5523910110133</c:v>
                </c:pt>
                <c:pt idx="109" formatCode="0.00">
                  <c:v>503.43431386922049</c:v>
                </c:pt>
                <c:pt idx="110" formatCode="0.00">
                  <c:v>507.06407800904697</c:v>
                </c:pt>
                <c:pt idx="111" formatCode="0.00">
                  <c:v>509.07009980782698</c:v>
                </c:pt>
                <c:pt idx="112" formatCode="0.00">
                  <c:v>522.72711759088395</c:v>
                </c:pt>
                <c:pt idx="113" formatCode="0.00">
                  <c:v>529.85537113139719</c:v>
                </c:pt>
                <c:pt idx="114" formatCode="0.00">
                  <c:v>533.40766130046086</c:v>
                </c:pt>
                <c:pt idx="115" formatCode="0.00">
                  <c:v>536.42036247773376</c:v>
                </c:pt>
                <c:pt idx="116" formatCode="0.00">
                  <c:v>549.4198349007288</c:v>
                </c:pt>
                <c:pt idx="117" formatCode="0.00">
                  <c:v>557.51888852489651</c:v>
                </c:pt>
                <c:pt idx="118" formatCode="0.00">
                  <c:v>561.24153980938172</c:v>
                </c:pt>
                <c:pt idx="119" formatCode="0.00">
                  <c:v>565.06536222844647</c:v>
                </c:pt>
                <c:pt idx="120" formatCode="0.00">
                  <c:v>577.64341371076728</c:v>
                </c:pt>
                <c:pt idx="121" formatCode="0.00">
                  <c:v>586.52678809728968</c:v>
                </c:pt>
                <c:pt idx="122" formatCode="0.00">
                  <c:v>590.58680310209684</c:v>
                </c:pt>
                <c:pt idx="123" formatCode="0.00">
                  <c:v>595.09721042242791</c:v>
                </c:pt>
                <c:pt idx="124" formatCode="0.00">
                  <c:v>607.4272471321234</c:v>
                </c:pt>
                <c:pt idx="125" formatCode="0.00">
                  <c:v>616.9706062996712</c:v>
                </c:pt>
                <c:pt idx="126" formatCode="0.00">
                  <c:v>621.48189105525671</c:v>
                </c:pt>
                <c:pt idx="127" formatCode="0.00">
                  <c:v>626.60263576632667</c:v>
                </c:pt>
                <c:pt idx="128" formatCode="0.00">
                  <c:v>638.81460063309805</c:v>
                </c:pt>
                <c:pt idx="129" formatCode="0.00">
                  <c:v>648.93676364123053</c:v>
                </c:pt>
                <c:pt idx="130" formatCode="0.00">
                  <c:v>653.97794806119884</c:v>
                </c:pt>
                <c:pt idx="131" formatCode="0.00">
                  <c:v>659.66572583109337</c:v>
                </c:pt>
                <c:pt idx="132" formatCode="0.00">
                  <c:v>671.85985258968992</c:v>
                </c:pt>
                <c:pt idx="133" formatCode="0.00">
                  <c:v>682.5097615440103</c:v>
                </c:pt>
                <c:pt idx="134" formatCode="0.00">
                  <c:v>688.13605993053682</c:v>
                </c:pt>
                <c:pt idx="135" formatCode="0.00">
                  <c:v>694.37011196346521</c:v>
                </c:pt>
                <c:pt idx="136" formatCode="0.00">
                  <c:v>706.62646673616359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E27-4D83-AA32-A748F39B43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93706511"/>
        <c:axId val="674567711"/>
      </c:lineChart>
      <c:catAx>
        <c:axId val="20937065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567711"/>
        <c:crosses val="autoZero"/>
        <c:auto val="1"/>
        <c:lblAlgn val="ctr"/>
        <c:lblOffset val="100"/>
        <c:noMultiLvlLbl val="0"/>
      </c:catAx>
      <c:valAx>
        <c:axId val="674567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37065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Expenditure</a:t>
            </a:r>
            <a:r>
              <a:rPr lang="en-US" baseline="0"/>
              <a:t> Current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'Expenditure Current'!$B$1</c:f>
              <c:strCache>
                <c:ptCount val="1"/>
                <c:pt idx="0">
                  <c:v>Expenditure Current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'Expenditure Current'!$A$2:$A$138</c:f>
              <c:strCache>
                <c:ptCount val="137"/>
                <c:pt idx="0">
                  <c:v>2000-Q1</c:v>
                </c:pt>
                <c:pt idx="1">
                  <c:v>2000-Q2</c:v>
                </c:pt>
                <c:pt idx="2">
                  <c:v>2000-Q3</c:v>
                </c:pt>
                <c:pt idx="3">
                  <c:v>2000-Q4</c:v>
                </c:pt>
                <c:pt idx="4">
                  <c:v>2001-Q1</c:v>
                </c:pt>
                <c:pt idx="5">
                  <c:v>2001-Q2</c:v>
                </c:pt>
                <c:pt idx="6">
                  <c:v>2001-Q3</c:v>
                </c:pt>
                <c:pt idx="7">
                  <c:v>2001-Q4</c:v>
                </c:pt>
                <c:pt idx="8">
                  <c:v>2002-Q1</c:v>
                </c:pt>
                <c:pt idx="9">
                  <c:v>2002-Q2</c:v>
                </c:pt>
                <c:pt idx="10">
                  <c:v>2002-Q3</c:v>
                </c:pt>
                <c:pt idx="11">
                  <c:v>2002-Q4</c:v>
                </c:pt>
                <c:pt idx="12">
                  <c:v>2003-Q1</c:v>
                </c:pt>
                <c:pt idx="13">
                  <c:v>2003-Q2</c:v>
                </c:pt>
                <c:pt idx="14">
                  <c:v>2003-Q3</c:v>
                </c:pt>
                <c:pt idx="15">
                  <c:v>2003-Q4</c:v>
                </c:pt>
                <c:pt idx="16">
                  <c:v>2004-Q1</c:v>
                </c:pt>
                <c:pt idx="17">
                  <c:v>2004-Q2</c:v>
                </c:pt>
                <c:pt idx="18">
                  <c:v>2004-Q3</c:v>
                </c:pt>
                <c:pt idx="19">
                  <c:v>2004-Q4</c:v>
                </c:pt>
                <c:pt idx="20">
                  <c:v>2005-Q1</c:v>
                </c:pt>
                <c:pt idx="21">
                  <c:v>2005-Q2</c:v>
                </c:pt>
                <c:pt idx="22">
                  <c:v>2005-Q3</c:v>
                </c:pt>
                <c:pt idx="23">
                  <c:v>2005-Q4</c:v>
                </c:pt>
                <c:pt idx="24">
                  <c:v>2006-Q1</c:v>
                </c:pt>
                <c:pt idx="25">
                  <c:v>2006-Q2</c:v>
                </c:pt>
                <c:pt idx="26">
                  <c:v>2006-Q3</c:v>
                </c:pt>
                <c:pt idx="27">
                  <c:v>2006-Q4</c:v>
                </c:pt>
                <c:pt idx="28">
                  <c:v>2007-Q1</c:v>
                </c:pt>
                <c:pt idx="29">
                  <c:v>2007-Q2</c:v>
                </c:pt>
                <c:pt idx="30">
                  <c:v>2007-Q3</c:v>
                </c:pt>
                <c:pt idx="31">
                  <c:v>2007-Q4</c:v>
                </c:pt>
                <c:pt idx="32">
                  <c:v>2008-Q1</c:v>
                </c:pt>
                <c:pt idx="33">
                  <c:v>2008-Q2</c:v>
                </c:pt>
                <c:pt idx="34">
                  <c:v>2008-Q3</c:v>
                </c:pt>
                <c:pt idx="35">
                  <c:v>2008-Q4</c:v>
                </c:pt>
                <c:pt idx="36">
                  <c:v>2009-Q1</c:v>
                </c:pt>
                <c:pt idx="37">
                  <c:v>2009-Q2</c:v>
                </c:pt>
                <c:pt idx="38">
                  <c:v>2009-Q3</c:v>
                </c:pt>
                <c:pt idx="39">
                  <c:v>2009-Q4</c:v>
                </c:pt>
                <c:pt idx="40">
                  <c:v>2010-Q1</c:v>
                </c:pt>
                <c:pt idx="41">
                  <c:v>2010-Q2</c:v>
                </c:pt>
                <c:pt idx="42">
                  <c:v>2010-Q3</c:v>
                </c:pt>
                <c:pt idx="43">
                  <c:v>2010-Q4</c:v>
                </c:pt>
                <c:pt idx="44">
                  <c:v>2011-Q1</c:v>
                </c:pt>
                <c:pt idx="45">
                  <c:v>2011-Q2</c:v>
                </c:pt>
                <c:pt idx="46">
                  <c:v>2011-Q3</c:v>
                </c:pt>
                <c:pt idx="47">
                  <c:v>2011-Q4</c:v>
                </c:pt>
                <c:pt idx="48">
                  <c:v>2012-Q1</c:v>
                </c:pt>
                <c:pt idx="49">
                  <c:v>2012-Q2</c:v>
                </c:pt>
                <c:pt idx="50">
                  <c:v>2012-Q3</c:v>
                </c:pt>
                <c:pt idx="51">
                  <c:v>2012-Q4</c:v>
                </c:pt>
                <c:pt idx="52">
                  <c:v>2013-Q1</c:v>
                </c:pt>
                <c:pt idx="53">
                  <c:v>2013-Q2</c:v>
                </c:pt>
                <c:pt idx="54">
                  <c:v>2013-Q3</c:v>
                </c:pt>
                <c:pt idx="55">
                  <c:v>2013-Q4</c:v>
                </c:pt>
                <c:pt idx="56">
                  <c:v>2014-Q1</c:v>
                </c:pt>
                <c:pt idx="57">
                  <c:v>2014-Q2</c:v>
                </c:pt>
                <c:pt idx="58">
                  <c:v>2014-Q3</c:v>
                </c:pt>
                <c:pt idx="59">
                  <c:v>2014-Q4</c:v>
                </c:pt>
                <c:pt idx="60">
                  <c:v>2015-Q1</c:v>
                </c:pt>
                <c:pt idx="61">
                  <c:v>2015-Q2</c:v>
                </c:pt>
                <c:pt idx="62">
                  <c:v>2015-Q3</c:v>
                </c:pt>
                <c:pt idx="63">
                  <c:v>2015-Q4</c:v>
                </c:pt>
                <c:pt idx="64">
                  <c:v>2016-Q1</c:v>
                </c:pt>
                <c:pt idx="65">
                  <c:v>2016-Q2</c:v>
                </c:pt>
                <c:pt idx="66">
                  <c:v>2016-Q3</c:v>
                </c:pt>
                <c:pt idx="67">
                  <c:v>2016-Q4</c:v>
                </c:pt>
                <c:pt idx="68">
                  <c:v>2017-Q1</c:v>
                </c:pt>
                <c:pt idx="69">
                  <c:v>2017-Q2</c:v>
                </c:pt>
                <c:pt idx="70">
                  <c:v>2017-Q3</c:v>
                </c:pt>
                <c:pt idx="71">
                  <c:v>2017-Q4</c:v>
                </c:pt>
                <c:pt idx="72">
                  <c:v>2018-Q1</c:v>
                </c:pt>
                <c:pt idx="73">
                  <c:v>2018-Q2</c:v>
                </c:pt>
                <c:pt idx="74">
                  <c:v>2018-Q3</c:v>
                </c:pt>
                <c:pt idx="75">
                  <c:v>2018-Q4</c:v>
                </c:pt>
                <c:pt idx="76">
                  <c:v>2019-Q1</c:v>
                </c:pt>
                <c:pt idx="77">
                  <c:v>2019-Q2</c:v>
                </c:pt>
                <c:pt idx="78">
                  <c:v>2019-Q3</c:v>
                </c:pt>
                <c:pt idx="79">
                  <c:v>2019-Q4</c:v>
                </c:pt>
                <c:pt idx="80">
                  <c:v>2020-Q1</c:v>
                </c:pt>
                <c:pt idx="81">
                  <c:v>2020-Q2</c:v>
                </c:pt>
                <c:pt idx="82">
                  <c:v>2020-Q3</c:v>
                </c:pt>
                <c:pt idx="83">
                  <c:v>2020-Q4</c:v>
                </c:pt>
                <c:pt idx="84">
                  <c:v>2021-Q1</c:v>
                </c:pt>
                <c:pt idx="85">
                  <c:v>2021-Q2</c:v>
                </c:pt>
                <c:pt idx="86">
                  <c:v>2021-Q3</c:v>
                </c:pt>
                <c:pt idx="87">
                  <c:v>2021-Q4</c:v>
                </c:pt>
                <c:pt idx="88">
                  <c:v>2022-Q1</c:v>
                </c:pt>
                <c:pt idx="89">
                  <c:v>2022-Q2</c:v>
                </c:pt>
                <c:pt idx="90">
                  <c:v>2022-Q3</c:v>
                </c:pt>
                <c:pt idx="91">
                  <c:v>2022-Q4</c:v>
                </c:pt>
                <c:pt idx="92">
                  <c:v>2023-Q1</c:v>
                </c:pt>
                <c:pt idx="93">
                  <c:v>2023-Q2</c:v>
                </c:pt>
                <c:pt idx="94">
                  <c:v>2023-Q3</c:v>
                </c:pt>
                <c:pt idx="95">
                  <c:v>2023-Q4</c:v>
                </c:pt>
                <c:pt idx="96">
                  <c:v>2024-Q1</c:v>
                </c:pt>
                <c:pt idx="97">
                  <c:v>2024-Q2</c:v>
                </c:pt>
                <c:pt idx="98">
                  <c:v>2024-Q3</c:v>
                </c:pt>
                <c:pt idx="99">
                  <c:v>2024-Q4</c:v>
                </c:pt>
                <c:pt idx="100">
                  <c:v>2025-Q1</c:v>
                </c:pt>
                <c:pt idx="101">
                  <c:v>2025-Q2</c:v>
                </c:pt>
                <c:pt idx="102">
                  <c:v>2025-Q3</c:v>
                </c:pt>
                <c:pt idx="103">
                  <c:v>2025-Q4</c:v>
                </c:pt>
                <c:pt idx="104">
                  <c:v>2026-Q1</c:v>
                </c:pt>
                <c:pt idx="105">
                  <c:v>2026-Q2</c:v>
                </c:pt>
                <c:pt idx="106">
                  <c:v>2026-Q3</c:v>
                </c:pt>
                <c:pt idx="107">
                  <c:v>2026-Q4</c:v>
                </c:pt>
                <c:pt idx="108">
                  <c:v>2027-Q1</c:v>
                </c:pt>
                <c:pt idx="109">
                  <c:v>2027-Q2</c:v>
                </c:pt>
                <c:pt idx="110">
                  <c:v>2027-Q3</c:v>
                </c:pt>
                <c:pt idx="111">
                  <c:v>2027-Q4</c:v>
                </c:pt>
                <c:pt idx="112">
                  <c:v>2028-Q1</c:v>
                </c:pt>
                <c:pt idx="113">
                  <c:v>2028-Q2</c:v>
                </c:pt>
                <c:pt idx="114">
                  <c:v>2028-Q3</c:v>
                </c:pt>
                <c:pt idx="115">
                  <c:v>2028-Q4</c:v>
                </c:pt>
                <c:pt idx="116">
                  <c:v>2029-Q1</c:v>
                </c:pt>
                <c:pt idx="117">
                  <c:v>2029-Q2</c:v>
                </c:pt>
                <c:pt idx="118">
                  <c:v>2029-Q3</c:v>
                </c:pt>
                <c:pt idx="119">
                  <c:v>2029-Q4</c:v>
                </c:pt>
                <c:pt idx="120">
                  <c:v>2030-Q1</c:v>
                </c:pt>
                <c:pt idx="121">
                  <c:v>2030-Q2</c:v>
                </c:pt>
                <c:pt idx="122">
                  <c:v>2030-Q3</c:v>
                </c:pt>
                <c:pt idx="123">
                  <c:v>2030-Q4</c:v>
                </c:pt>
                <c:pt idx="124">
                  <c:v>2031-Q1</c:v>
                </c:pt>
                <c:pt idx="125">
                  <c:v>2031-Q2</c:v>
                </c:pt>
                <c:pt idx="126">
                  <c:v>2031-Q3</c:v>
                </c:pt>
                <c:pt idx="127">
                  <c:v>2031-Q4</c:v>
                </c:pt>
                <c:pt idx="128">
                  <c:v>2032-Q1</c:v>
                </c:pt>
                <c:pt idx="129">
                  <c:v>2032-Q2</c:v>
                </c:pt>
                <c:pt idx="130">
                  <c:v>2032-Q3</c:v>
                </c:pt>
                <c:pt idx="131">
                  <c:v>2032-Q4</c:v>
                </c:pt>
                <c:pt idx="132">
                  <c:v>2033-Q1</c:v>
                </c:pt>
                <c:pt idx="133">
                  <c:v>2033-Q2</c:v>
                </c:pt>
                <c:pt idx="134">
                  <c:v>2033-Q3</c:v>
                </c:pt>
                <c:pt idx="135">
                  <c:v>2033-Q4</c:v>
                </c:pt>
                <c:pt idx="136">
                  <c:v>2034-Q1</c:v>
                </c:pt>
              </c:strCache>
            </c:strRef>
          </c:cat>
          <c:val>
            <c:numRef>
              <c:f>'Expenditure Current'!$B$2:$B$138</c:f>
              <c:numCache>
                <c:formatCode>0.000</c:formatCode>
                <c:ptCount val="137"/>
                <c:pt idx="0">
                  <c:v>86.824000000000012</c:v>
                </c:pt>
                <c:pt idx="1">
                  <c:v>72.205999999999989</c:v>
                </c:pt>
                <c:pt idx="2">
                  <c:v>74.881000000000014</c:v>
                </c:pt>
                <c:pt idx="3">
                  <c:v>74.453999999999994</c:v>
                </c:pt>
                <c:pt idx="4">
                  <c:v>74.221000000000032</c:v>
                </c:pt>
                <c:pt idx="5">
                  <c:v>85.82399999999997</c:v>
                </c:pt>
                <c:pt idx="6">
                  <c:v>80.031999999999996</c:v>
                </c:pt>
                <c:pt idx="7">
                  <c:v>93.587999999999994</c:v>
                </c:pt>
                <c:pt idx="8">
                  <c:v>78.632000000000019</c:v>
                </c:pt>
                <c:pt idx="9">
                  <c:v>81.028999999999996</c:v>
                </c:pt>
                <c:pt idx="10">
                  <c:v>82.414000000000016</c:v>
                </c:pt>
                <c:pt idx="11">
                  <c:v>91.368000000000009</c:v>
                </c:pt>
                <c:pt idx="12">
                  <c:v>97.421000000000006</c:v>
                </c:pt>
                <c:pt idx="13">
                  <c:v>95.399000000000029</c:v>
                </c:pt>
                <c:pt idx="14">
                  <c:v>97.809999999999988</c:v>
                </c:pt>
                <c:pt idx="15">
                  <c:v>102.41600000000004</c:v>
                </c:pt>
                <c:pt idx="16">
                  <c:v>112.544</c:v>
                </c:pt>
                <c:pt idx="17">
                  <c:v>116.08400000000005</c:v>
                </c:pt>
                <c:pt idx="18">
                  <c:v>113.26600000000002</c:v>
                </c:pt>
                <c:pt idx="19">
                  <c:v>125.78999999999999</c:v>
                </c:pt>
                <c:pt idx="20">
                  <c:v>147.60999999999999</c:v>
                </c:pt>
                <c:pt idx="21">
                  <c:v>143.42400000000004</c:v>
                </c:pt>
                <c:pt idx="22">
                  <c:v>132.68800000000005</c:v>
                </c:pt>
                <c:pt idx="23">
                  <c:v>137.429</c:v>
                </c:pt>
                <c:pt idx="24">
                  <c:v>134.88999999999996</c:v>
                </c:pt>
                <c:pt idx="25">
                  <c:v>140.88300000000004</c:v>
                </c:pt>
                <c:pt idx="26">
                  <c:v>143.06800000000007</c:v>
                </c:pt>
                <c:pt idx="27">
                  <c:v>131.99200000000002</c:v>
                </c:pt>
                <c:pt idx="28">
                  <c:v>204.80199999999996</c:v>
                </c:pt>
                <c:pt idx="29">
                  <c:v>129.82499999999996</c:v>
                </c:pt>
                <c:pt idx="30">
                  <c:v>157.17800000000005</c:v>
                </c:pt>
                <c:pt idx="31">
                  <c:v>144.31399999999996</c:v>
                </c:pt>
                <c:pt idx="32">
                  <c:v>165.96200000000002</c:v>
                </c:pt>
                <c:pt idx="33">
                  <c:v>136.71999999999994</c:v>
                </c:pt>
                <c:pt idx="34">
                  <c:v>167.11099999999999</c:v>
                </c:pt>
                <c:pt idx="35">
                  <c:v>148.06600000000006</c:v>
                </c:pt>
                <c:pt idx="36">
                  <c:v>182.01987484999998</c:v>
                </c:pt>
                <c:pt idx="37">
                  <c:v>143.89108537000004</c:v>
                </c:pt>
                <c:pt idx="38">
                  <c:v>180.31404416000007</c:v>
                </c:pt>
                <c:pt idx="39">
                  <c:v>155.84071339000005</c:v>
                </c:pt>
                <c:pt idx="40">
                  <c:v>189.34798897999988</c:v>
                </c:pt>
                <c:pt idx="41">
                  <c:v>147.44692452999996</c:v>
                </c:pt>
                <c:pt idx="42">
                  <c:v>188.5039521299999</c:v>
                </c:pt>
                <c:pt idx="43">
                  <c:v>157.43535706</c:v>
                </c:pt>
                <c:pt idx="44">
                  <c:v>196.43738231500006</c:v>
                </c:pt>
                <c:pt idx="45">
                  <c:v>164.93480777000008</c:v>
                </c:pt>
                <c:pt idx="46">
                  <c:v>195.63475356999996</c:v>
                </c:pt>
                <c:pt idx="47">
                  <c:v>160.37268358832446</c:v>
                </c:pt>
                <c:pt idx="48">
                  <c:v>208.16202881000001</c:v>
                </c:pt>
                <c:pt idx="49">
                  <c:v>166.01612457999991</c:v>
                </c:pt>
                <c:pt idx="50">
                  <c:v>187.25532105999997</c:v>
                </c:pt>
                <c:pt idx="51">
                  <c:v>179.40671255999996</c:v>
                </c:pt>
                <c:pt idx="52">
                  <c:v>174.95533714000001</c:v>
                </c:pt>
                <c:pt idx="53">
                  <c:v>186.04668026000004</c:v>
                </c:pt>
                <c:pt idx="54">
                  <c:v>199.25580688000011</c:v>
                </c:pt>
                <c:pt idx="55">
                  <c:v>183.36469233999995</c:v>
                </c:pt>
                <c:pt idx="56">
                  <c:v>208.72043630999994</c:v>
                </c:pt>
                <c:pt idx="57">
                  <c:v>180.99194743000007</c:v>
                </c:pt>
                <c:pt idx="58">
                  <c:v>220.07215880000007</c:v>
                </c:pt>
                <c:pt idx="59">
                  <c:v>207.78575445999994</c:v>
                </c:pt>
                <c:pt idx="60">
                  <c:v>231.14226581000003</c:v>
                </c:pt>
                <c:pt idx="61">
                  <c:v>195.1545838000001</c:v>
                </c:pt>
                <c:pt idx="62">
                  <c:v>249.04613779000013</c:v>
                </c:pt>
                <c:pt idx="63">
                  <c:v>218.64734930000003</c:v>
                </c:pt>
                <c:pt idx="64">
                  <c:v>249.5912103900001</c:v>
                </c:pt>
                <c:pt idx="65">
                  <c:v>220.25794106000004</c:v>
                </c:pt>
                <c:pt idx="66">
                  <c:v>253.78803152999993</c:v>
                </c:pt>
                <c:pt idx="67">
                  <c:v>227.3045726600001</c:v>
                </c:pt>
                <c:pt idx="68">
                  <c:v>269.25238863999994</c:v>
                </c:pt>
                <c:pt idx="69">
                  <c:v>226.94636560999999</c:v>
                </c:pt>
                <c:pt idx="70">
                  <c:v>264.50065081999998</c:v>
                </c:pt>
                <c:pt idx="71">
                  <c:v>245.12819197999991</c:v>
                </c:pt>
                <c:pt idx="72">
                  <c:v>283.96661193999984</c:v>
                </c:pt>
                <c:pt idx="73">
                  <c:v>235.39545294999991</c:v>
                </c:pt>
                <c:pt idx="74">
                  <c:v>275.08873867896659</c:v>
                </c:pt>
                <c:pt idx="75">
                  <c:v>258.40009214999998</c:v>
                </c:pt>
                <c:pt idx="76">
                  <c:v>289.33343447000004</c:v>
                </c:pt>
                <c:pt idx="77">
                  <c:v>255.31862998000008</c:v>
                </c:pt>
                <c:pt idx="78">
                  <c:v>280.09727242000002</c:v>
                </c:pt>
                <c:pt idx="79">
                  <c:v>259.75435101000005</c:v>
                </c:pt>
                <c:pt idx="80">
                  <c:v>299.10153713999989</c:v>
                </c:pt>
                <c:pt idx="81">
                  <c:v>233.75799982000007</c:v>
                </c:pt>
                <c:pt idx="82">
                  <c:v>237.52954782000009</c:v>
                </c:pt>
                <c:pt idx="83">
                  <c:v>236.98943005999996</c:v>
                </c:pt>
                <c:pt idx="84">
                  <c:v>246.3658188900001</c:v>
                </c:pt>
                <c:pt idx="85">
                  <c:v>222.72894282999999</c:v>
                </c:pt>
                <c:pt idx="86">
                  <c:v>226.46864409999998</c:v>
                </c:pt>
                <c:pt idx="87">
                  <c:v>238.35081675000001</c:v>
                </c:pt>
                <c:pt idx="88">
                  <c:v>259.90119252999989</c:v>
                </c:pt>
                <c:pt idx="89">
                  <c:v>216.10670500999996</c:v>
                </c:pt>
                <c:pt idx="90">
                  <c:v>251.72061059904442</c:v>
                </c:pt>
                <c:pt idx="91">
                  <c:v>220.53754711853185</c:v>
                </c:pt>
                <c:pt idx="92">
                  <c:v>254.20069992889205</c:v>
                </c:pt>
                <c:pt idx="93">
                  <c:v>234.31468003690458</c:v>
                </c:pt>
                <c:pt idx="94">
                  <c:v>257.13726636868307</c:v>
                </c:pt>
                <c:pt idx="95">
                  <c:v>240.93600083239585</c:v>
                </c:pt>
                <c:pt idx="96">
                  <c:v>259.58572759475499</c:v>
                </c:pt>
                <c:pt idx="97">
                  <c:v>250.23457010199553</c:v>
                </c:pt>
                <c:pt idx="98">
                  <c:v>264.89268735203473</c:v>
                </c:pt>
                <c:pt idx="99">
                  <c:v>257.86882297488103</c:v>
                </c:pt>
                <c:pt idx="100">
                  <c:v>269.30042435168269</c:v>
                </c:pt>
                <c:pt idx="101">
                  <c:v>265.52863714023238</c:v>
                </c:pt>
                <c:pt idx="102">
                  <c:v>275.22095516509734</c:v>
                </c:pt>
                <c:pt idx="103">
                  <c:v>273.19188709509467</c:v>
                </c:pt>
                <c:pt idx="104">
                  <c:v>281.06249887928618</c:v>
                </c:pt>
                <c:pt idx="105">
                  <c:v>280.55740965453174</c:v>
                </c:pt>
                <c:pt idx="106">
                  <c:v>287.48954034826403</c:v>
                </c:pt>
                <c:pt idx="107">
                  <c:v>288.13190139134912</c:v>
                </c:pt>
                <c:pt idx="108">
                  <c:v>294.17583445390557</c:v>
                </c:pt>
                <c:pt idx="109">
                  <c:v>295.62102200913074</c:v>
                </c:pt>
                <c:pt idx="110">
                  <c:v>301.13741462860793</c:v>
                </c:pt>
                <c:pt idx="111">
                  <c:v>303.27297489597618</c:v>
                </c:pt>
                <c:pt idx="112">
                  <c:v>308.38837460573501</c:v>
                </c:pt>
                <c:pt idx="113">
                  <c:v>311.00608593050788</c:v>
                </c:pt>
                <c:pt idx="114">
                  <c:v>315.85576111899735</c:v>
                </c:pt>
                <c:pt idx="115">
                  <c:v>318.88792717734788</c:v>
                </c:pt>
                <c:pt idx="116">
                  <c:v>323.57553097824331</c:v>
                </c:pt>
                <c:pt idx="117">
                  <c:v>326.92469994908157</c:v>
                </c:pt>
                <c:pt idx="118">
                  <c:v>331.51064231827525</c:v>
                </c:pt>
                <c:pt idx="119">
                  <c:v>335.1278945476854</c:v>
                </c:pt>
                <c:pt idx="120">
                  <c:v>339.67410116838988</c:v>
                </c:pt>
                <c:pt idx="121">
                  <c:v>343.51638236504397</c:v>
                </c:pt>
                <c:pt idx="122">
                  <c:v>348.05736552256275</c:v>
                </c:pt>
                <c:pt idx="123">
                  <c:v>352.09421966706077</c:v>
                </c:pt>
                <c:pt idx="124">
                  <c:v>356.66321292247471</c:v>
                </c:pt>
                <c:pt idx="125">
                  <c:v>360.8747179319285</c:v>
                </c:pt>
                <c:pt idx="126">
                  <c:v>365.49354131360064</c:v>
                </c:pt>
                <c:pt idx="127">
                  <c:v>369.86358245284595</c:v>
                </c:pt>
                <c:pt idx="128">
                  <c:v>374.55040925655027</c:v>
                </c:pt>
                <c:pt idx="129">
                  <c:v>379.06948659951968</c:v>
                </c:pt>
                <c:pt idx="130">
                  <c:v>383.8382690956152</c:v>
                </c:pt>
                <c:pt idx="131">
                  <c:v>388.4991286820333</c:v>
                </c:pt>
                <c:pt idx="132">
                  <c:v>393.36077491949476</c:v>
                </c:pt>
                <c:pt idx="133">
                  <c:v>398.15938273931789</c:v>
                </c:pt>
                <c:pt idx="134">
                  <c:v>403.12302470378597</c:v>
                </c:pt>
                <c:pt idx="135">
                  <c:v>408.05700138246169</c:v>
                </c:pt>
                <c:pt idx="136">
                  <c:v>413.12998688230778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54-47AD-A118-CD3F804422E1}"/>
            </c:ext>
          </c:extLst>
        </c:ser>
        <c:ser>
          <c:idx val="1"/>
          <c:order val="1"/>
          <c:tx>
            <c:strRef>
              <c:f>'Expenditure Current'!$C$1</c:f>
              <c:strCache>
                <c:ptCount val="1"/>
                <c:pt idx="0">
                  <c:v>Lower CI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'Expenditure Current'!$A$2:$A$138</c:f>
              <c:strCache>
                <c:ptCount val="137"/>
                <c:pt idx="0">
                  <c:v>2000-Q1</c:v>
                </c:pt>
                <c:pt idx="1">
                  <c:v>2000-Q2</c:v>
                </c:pt>
                <c:pt idx="2">
                  <c:v>2000-Q3</c:v>
                </c:pt>
                <c:pt idx="3">
                  <c:v>2000-Q4</c:v>
                </c:pt>
                <c:pt idx="4">
                  <c:v>2001-Q1</c:v>
                </c:pt>
                <c:pt idx="5">
                  <c:v>2001-Q2</c:v>
                </c:pt>
                <c:pt idx="6">
                  <c:v>2001-Q3</c:v>
                </c:pt>
                <c:pt idx="7">
                  <c:v>2001-Q4</c:v>
                </c:pt>
                <c:pt idx="8">
                  <c:v>2002-Q1</c:v>
                </c:pt>
                <c:pt idx="9">
                  <c:v>2002-Q2</c:v>
                </c:pt>
                <c:pt idx="10">
                  <c:v>2002-Q3</c:v>
                </c:pt>
                <c:pt idx="11">
                  <c:v>2002-Q4</c:v>
                </c:pt>
                <c:pt idx="12">
                  <c:v>2003-Q1</c:v>
                </c:pt>
                <c:pt idx="13">
                  <c:v>2003-Q2</c:v>
                </c:pt>
                <c:pt idx="14">
                  <c:v>2003-Q3</c:v>
                </c:pt>
                <c:pt idx="15">
                  <c:v>2003-Q4</c:v>
                </c:pt>
                <c:pt idx="16">
                  <c:v>2004-Q1</c:v>
                </c:pt>
                <c:pt idx="17">
                  <c:v>2004-Q2</c:v>
                </c:pt>
                <c:pt idx="18">
                  <c:v>2004-Q3</c:v>
                </c:pt>
                <c:pt idx="19">
                  <c:v>2004-Q4</c:v>
                </c:pt>
                <c:pt idx="20">
                  <c:v>2005-Q1</c:v>
                </c:pt>
                <c:pt idx="21">
                  <c:v>2005-Q2</c:v>
                </c:pt>
                <c:pt idx="22">
                  <c:v>2005-Q3</c:v>
                </c:pt>
                <c:pt idx="23">
                  <c:v>2005-Q4</c:v>
                </c:pt>
                <c:pt idx="24">
                  <c:v>2006-Q1</c:v>
                </c:pt>
                <c:pt idx="25">
                  <c:v>2006-Q2</c:v>
                </c:pt>
                <c:pt idx="26">
                  <c:v>2006-Q3</c:v>
                </c:pt>
                <c:pt idx="27">
                  <c:v>2006-Q4</c:v>
                </c:pt>
                <c:pt idx="28">
                  <c:v>2007-Q1</c:v>
                </c:pt>
                <c:pt idx="29">
                  <c:v>2007-Q2</c:v>
                </c:pt>
                <c:pt idx="30">
                  <c:v>2007-Q3</c:v>
                </c:pt>
                <c:pt idx="31">
                  <c:v>2007-Q4</c:v>
                </c:pt>
                <c:pt idx="32">
                  <c:v>2008-Q1</c:v>
                </c:pt>
                <c:pt idx="33">
                  <c:v>2008-Q2</c:v>
                </c:pt>
                <c:pt idx="34">
                  <c:v>2008-Q3</c:v>
                </c:pt>
                <c:pt idx="35">
                  <c:v>2008-Q4</c:v>
                </c:pt>
                <c:pt idx="36">
                  <c:v>2009-Q1</c:v>
                </c:pt>
                <c:pt idx="37">
                  <c:v>2009-Q2</c:v>
                </c:pt>
                <c:pt idx="38">
                  <c:v>2009-Q3</c:v>
                </c:pt>
                <c:pt idx="39">
                  <c:v>2009-Q4</c:v>
                </c:pt>
                <c:pt idx="40">
                  <c:v>2010-Q1</c:v>
                </c:pt>
                <c:pt idx="41">
                  <c:v>2010-Q2</c:v>
                </c:pt>
                <c:pt idx="42">
                  <c:v>2010-Q3</c:v>
                </c:pt>
                <c:pt idx="43">
                  <c:v>2010-Q4</c:v>
                </c:pt>
                <c:pt idx="44">
                  <c:v>2011-Q1</c:v>
                </c:pt>
                <c:pt idx="45">
                  <c:v>2011-Q2</c:v>
                </c:pt>
                <c:pt idx="46">
                  <c:v>2011-Q3</c:v>
                </c:pt>
                <c:pt idx="47">
                  <c:v>2011-Q4</c:v>
                </c:pt>
                <c:pt idx="48">
                  <c:v>2012-Q1</c:v>
                </c:pt>
                <c:pt idx="49">
                  <c:v>2012-Q2</c:v>
                </c:pt>
                <c:pt idx="50">
                  <c:v>2012-Q3</c:v>
                </c:pt>
                <c:pt idx="51">
                  <c:v>2012-Q4</c:v>
                </c:pt>
                <c:pt idx="52">
                  <c:v>2013-Q1</c:v>
                </c:pt>
                <c:pt idx="53">
                  <c:v>2013-Q2</c:v>
                </c:pt>
                <c:pt idx="54">
                  <c:v>2013-Q3</c:v>
                </c:pt>
                <c:pt idx="55">
                  <c:v>2013-Q4</c:v>
                </c:pt>
                <c:pt idx="56">
                  <c:v>2014-Q1</c:v>
                </c:pt>
                <c:pt idx="57">
                  <c:v>2014-Q2</c:v>
                </c:pt>
                <c:pt idx="58">
                  <c:v>2014-Q3</c:v>
                </c:pt>
                <c:pt idx="59">
                  <c:v>2014-Q4</c:v>
                </c:pt>
                <c:pt idx="60">
                  <c:v>2015-Q1</c:v>
                </c:pt>
                <c:pt idx="61">
                  <c:v>2015-Q2</c:v>
                </c:pt>
                <c:pt idx="62">
                  <c:v>2015-Q3</c:v>
                </c:pt>
                <c:pt idx="63">
                  <c:v>2015-Q4</c:v>
                </c:pt>
                <c:pt idx="64">
                  <c:v>2016-Q1</c:v>
                </c:pt>
                <c:pt idx="65">
                  <c:v>2016-Q2</c:v>
                </c:pt>
                <c:pt idx="66">
                  <c:v>2016-Q3</c:v>
                </c:pt>
                <c:pt idx="67">
                  <c:v>2016-Q4</c:v>
                </c:pt>
                <c:pt idx="68">
                  <c:v>2017-Q1</c:v>
                </c:pt>
                <c:pt idx="69">
                  <c:v>2017-Q2</c:v>
                </c:pt>
                <c:pt idx="70">
                  <c:v>2017-Q3</c:v>
                </c:pt>
                <c:pt idx="71">
                  <c:v>2017-Q4</c:v>
                </c:pt>
                <c:pt idx="72">
                  <c:v>2018-Q1</c:v>
                </c:pt>
                <c:pt idx="73">
                  <c:v>2018-Q2</c:v>
                </c:pt>
                <c:pt idx="74">
                  <c:v>2018-Q3</c:v>
                </c:pt>
                <c:pt idx="75">
                  <c:v>2018-Q4</c:v>
                </c:pt>
                <c:pt idx="76">
                  <c:v>2019-Q1</c:v>
                </c:pt>
                <c:pt idx="77">
                  <c:v>2019-Q2</c:v>
                </c:pt>
                <c:pt idx="78">
                  <c:v>2019-Q3</c:v>
                </c:pt>
                <c:pt idx="79">
                  <c:v>2019-Q4</c:v>
                </c:pt>
                <c:pt idx="80">
                  <c:v>2020-Q1</c:v>
                </c:pt>
                <c:pt idx="81">
                  <c:v>2020-Q2</c:v>
                </c:pt>
                <c:pt idx="82">
                  <c:v>2020-Q3</c:v>
                </c:pt>
                <c:pt idx="83">
                  <c:v>2020-Q4</c:v>
                </c:pt>
                <c:pt idx="84">
                  <c:v>2021-Q1</c:v>
                </c:pt>
                <c:pt idx="85">
                  <c:v>2021-Q2</c:v>
                </c:pt>
                <c:pt idx="86">
                  <c:v>2021-Q3</c:v>
                </c:pt>
                <c:pt idx="87">
                  <c:v>2021-Q4</c:v>
                </c:pt>
                <c:pt idx="88">
                  <c:v>2022-Q1</c:v>
                </c:pt>
                <c:pt idx="89">
                  <c:v>2022-Q2</c:v>
                </c:pt>
                <c:pt idx="90">
                  <c:v>2022-Q3</c:v>
                </c:pt>
                <c:pt idx="91">
                  <c:v>2022-Q4</c:v>
                </c:pt>
                <c:pt idx="92">
                  <c:v>2023-Q1</c:v>
                </c:pt>
                <c:pt idx="93">
                  <c:v>2023-Q2</c:v>
                </c:pt>
                <c:pt idx="94">
                  <c:v>2023-Q3</c:v>
                </c:pt>
                <c:pt idx="95">
                  <c:v>2023-Q4</c:v>
                </c:pt>
                <c:pt idx="96">
                  <c:v>2024-Q1</c:v>
                </c:pt>
                <c:pt idx="97">
                  <c:v>2024-Q2</c:v>
                </c:pt>
                <c:pt idx="98">
                  <c:v>2024-Q3</c:v>
                </c:pt>
                <c:pt idx="99">
                  <c:v>2024-Q4</c:v>
                </c:pt>
                <c:pt idx="100">
                  <c:v>2025-Q1</c:v>
                </c:pt>
                <c:pt idx="101">
                  <c:v>2025-Q2</c:v>
                </c:pt>
                <c:pt idx="102">
                  <c:v>2025-Q3</c:v>
                </c:pt>
                <c:pt idx="103">
                  <c:v>2025-Q4</c:v>
                </c:pt>
                <c:pt idx="104">
                  <c:v>2026-Q1</c:v>
                </c:pt>
                <c:pt idx="105">
                  <c:v>2026-Q2</c:v>
                </c:pt>
                <c:pt idx="106">
                  <c:v>2026-Q3</c:v>
                </c:pt>
                <c:pt idx="107">
                  <c:v>2026-Q4</c:v>
                </c:pt>
                <c:pt idx="108">
                  <c:v>2027-Q1</c:v>
                </c:pt>
                <c:pt idx="109">
                  <c:v>2027-Q2</c:v>
                </c:pt>
                <c:pt idx="110">
                  <c:v>2027-Q3</c:v>
                </c:pt>
                <c:pt idx="111">
                  <c:v>2027-Q4</c:v>
                </c:pt>
                <c:pt idx="112">
                  <c:v>2028-Q1</c:v>
                </c:pt>
                <c:pt idx="113">
                  <c:v>2028-Q2</c:v>
                </c:pt>
                <c:pt idx="114">
                  <c:v>2028-Q3</c:v>
                </c:pt>
                <c:pt idx="115">
                  <c:v>2028-Q4</c:v>
                </c:pt>
                <c:pt idx="116">
                  <c:v>2029-Q1</c:v>
                </c:pt>
                <c:pt idx="117">
                  <c:v>2029-Q2</c:v>
                </c:pt>
                <c:pt idx="118">
                  <c:v>2029-Q3</c:v>
                </c:pt>
                <c:pt idx="119">
                  <c:v>2029-Q4</c:v>
                </c:pt>
                <c:pt idx="120">
                  <c:v>2030-Q1</c:v>
                </c:pt>
                <c:pt idx="121">
                  <c:v>2030-Q2</c:v>
                </c:pt>
                <c:pt idx="122">
                  <c:v>2030-Q3</c:v>
                </c:pt>
                <c:pt idx="123">
                  <c:v>2030-Q4</c:v>
                </c:pt>
                <c:pt idx="124">
                  <c:v>2031-Q1</c:v>
                </c:pt>
                <c:pt idx="125">
                  <c:v>2031-Q2</c:v>
                </c:pt>
                <c:pt idx="126">
                  <c:v>2031-Q3</c:v>
                </c:pt>
                <c:pt idx="127">
                  <c:v>2031-Q4</c:v>
                </c:pt>
                <c:pt idx="128">
                  <c:v>2032-Q1</c:v>
                </c:pt>
                <c:pt idx="129">
                  <c:v>2032-Q2</c:v>
                </c:pt>
                <c:pt idx="130">
                  <c:v>2032-Q3</c:v>
                </c:pt>
                <c:pt idx="131">
                  <c:v>2032-Q4</c:v>
                </c:pt>
                <c:pt idx="132">
                  <c:v>2033-Q1</c:v>
                </c:pt>
                <c:pt idx="133">
                  <c:v>2033-Q2</c:v>
                </c:pt>
                <c:pt idx="134">
                  <c:v>2033-Q3</c:v>
                </c:pt>
                <c:pt idx="135">
                  <c:v>2033-Q4</c:v>
                </c:pt>
                <c:pt idx="136">
                  <c:v>2034-Q1</c:v>
                </c:pt>
              </c:strCache>
            </c:strRef>
          </c:cat>
          <c:val>
            <c:numRef>
              <c:f>'Expenditure Current'!$C$2:$C$138</c:f>
              <c:numCache>
                <c:formatCode>0.000</c:formatCode>
                <c:ptCount val="13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216.10670500999996</c:v>
                </c:pt>
                <c:pt idx="90">
                  <c:v>213.44224022252158</c:v>
                </c:pt>
                <c:pt idx="91">
                  <c:v>186.32369973898108</c:v>
                </c:pt>
                <c:pt idx="92">
                  <c:v>204.33878525782799</c:v>
                </c:pt>
                <c:pt idx="93">
                  <c:v>187.55412144498277</c:v>
                </c:pt>
                <c:pt idx="94">
                  <c:v>199.19438027197668</c:v>
                </c:pt>
                <c:pt idx="95">
                  <c:v>185.3618451766969</c:v>
                </c:pt>
                <c:pt idx="96">
                  <c:v>194.88400463199937</c:v>
                </c:pt>
                <c:pt idx="97">
                  <c:v>186.46249323027084</c:v>
                </c:pt>
                <c:pt idx="98">
                  <c:v>193.68194729104476</c:v>
                </c:pt>
                <c:pt idx="99">
                  <c:v>186.96844162913339</c:v>
                </c:pt>
                <c:pt idx="100">
                  <c:v>192.14253300481619</c:v>
                </c:pt>
                <c:pt idx="101">
                  <c:v>187.80251250455299</c:v>
                </c:pt>
                <c:pt idx="102">
                  <c:v>192.00156832105708</c:v>
                </c:pt>
                <c:pt idx="103">
                  <c:v>188.9005771300065</c:v>
                </c:pt>
                <c:pt idx="104">
                  <c:v>191.96586666546892</c:v>
                </c:pt>
                <c:pt idx="105">
                  <c:v>189.91928704804275</c:v>
                </c:pt>
                <c:pt idx="106">
                  <c:v>192.45281360668812</c:v>
                </c:pt>
                <c:pt idx="107">
                  <c:v>191.19267768613744</c:v>
                </c:pt>
                <c:pt idx="108">
                  <c:v>193.19924628648604</c:v>
                </c:pt>
                <c:pt idx="109">
                  <c:v>192.47327476309744</c:v>
                </c:pt>
                <c:pt idx="110">
                  <c:v>194.1803742388137</c:v>
                </c:pt>
                <c:pt idx="111">
                  <c:v>193.90800669340632</c:v>
                </c:pt>
                <c:pt idx="112">
                  <c:v>195.38790904213587</c:v>
                </c:pt>
                <c:pt idx="113">
                  <c:v>195.42340052632292</c:v>
                </c:pt>
                <c:pt idx="114">
                  <c:v>196.7536396567192</c:v>
                </c:pt>
                <c:pt idx="115">
                  <c:v>197.0476610332274</c:v>
                </c:pt>
                <c:pt idx="116">
                  <c:v>198.28768669356961</c:v>
                </c:pt>
                <c:pt idx="117">
                  <c:v>198.77290988537175</c:v>
                </c:pt>
                <c:pt idx="118">
                  <c:v>199.95407720405689</c:v>
                </c:pt>
                <c:pt idx="119">
                  <c:v>200.59515692869513</c:v>
                </c:pt>
                <c:pt idx="120">
                  <c:v>201.75076820961834</c:v>
                </c:pt>
                <c:pt idx="121">
                  <c:v>202.51715353651019</c:v>
                </c:pt>
                <c:pt idx="122">
                  <c:v>203.66366236677638</c:v>
                </c:pt>
                <c:pt idx="123">
                  <c:v>204.53307894249062</c:v>
                </c:pt>
                <c:pt idx="124">
                  <c:v>205.68651379353949</c:v>
                </c:pt>
                <c:pt idx="125">
                  <c:v>206.643727646549</c:v>
                </c:pt>
                <c:pt idx="126">
                  <c:v>207.81350396724218</c:v>
                </c:pt>
                <c:pt idx="127">
                  <c:v>208.84591525846679</c:v>
                </c:pt>
                <c:pt idx="128">
                  <c:v>210.03947026444624</c:v>
                </c:pt>
                <c:pt idx="129">
                  <c:v>211.1387288323169</c:v>
                </c:pt>
                <c:pt idx="130">
                  <c:v>212.36122822732207</c:v>
                </c:pt>
                <c:pt idx="131">
                  <c:v>213.52054163291649</c:v>
                </c:pt>
                <c:pt idx="132">
                  <c:v>214.77553016472959</c:v>
                </c:pt>
                <c:pt idx="133">
                  <c:v>215.99015694383777</c:v>
                </c:pt>
                <c:pt idx="134">
                  <c:v>217.28030167195777</c:v>
                </c:pt>
                <c:pt idx="135">
                  <c:v>218.54660407800537</c:v>
                </c:pt>
                <c:pt idx="136">
                  <c:v>219.87367290501317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954-47AD-A118-CD3F804422E1}"/>
            </c:ext>
          </c:extLst>
        </c:ser>
        <c:ser>
          <c:idx val="2"/>
          <c:order val="2"/>
          <c:tx>
            <c:strRef>
              <c:f>'Expenditure Current'!$D$1</c:f>
              <c:strCache>
                <c:ptCount val="1"/>
                <c:pt idx="0">
                  <c:v>Upper CI</c:v>
                </c:pt>
              </c:strCache>
            </c:strRef>
          </c:tx>
          <c:spPr>
            <a:ln w="28575" cap="rnd">
              <a:solidFill>
                <a:schemeClr val="bg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'Expenditure Current'!$A$2:$A$138</c:f>
              <c:strCache>
                <c:ptCount val="137"/>
                <c:pt idx="0">
                  <c:v>2000-Q1</c:v>
                </c:pt>
                <c:pt idx="1">
                  <c:v>2000-Q2</c:v>
                </c:pt>
                <c:pt idx="2">
                  <c:v>2000-Q3</c:v>
                </c:pt>
                <c:pt idx="3">
                  <c:v>2000-Q4</c:v>
                </c:pt>
                <c:pt idx="4">
                  <c:v>2001-Q1</c:v>
                </c:pt>
                <c:pt idx="5">
                  <c:v>2001-Q2</c:v>
                </c:pt>
                <c:pt idx="6">
                  <c:v>2001-Q3</c:v>
                </c:pt>
                <c:pt idx="7">
                  <c:v>2001-Q4</c:v>
                </c:pt>
                <c:pt idx="8">
                  <c:v>2002-Q1</c:v>
                </c:pt>
                <c:pt idx="9">
                  <c:v>2002-Q2</c:v>
                </c:pt>
                <c:pt idx="10">
                  <c:v>2002-Q3</c:v>
                </c:pt>
                <c:pt idx="11">
                  <c:v>2002-Q4</c:v>
                </c:pt>
                <c:pt idx="12">
                  <c:v>2003-Q1</c:v>
                </c:pt>
                <c:pt idx="13">
                  <c:v>2003-Q2</c:v>
                </c:pt>
                <c:pt idx="14">
                  <c:v>2003-Q3</c:v>
                </c:pt>
                <c:pt idx="15">
                  <c:v>2003-Q4</c:v>
                </c:pt>
                <c:pt idx="16">
                  <c:v>2004-Q1</c:v>
                </c:pt>
                <c:pt idx="17">
                  <c:v>2004-Q2</c:v>
                </c:pt>
                <c:pt idx="18">
                  <c:v>2004-Q3</c:v>
                </c:pt>
                <c:pt idx="19">
                  <c:v>2004-Q4</c:v>
                </c:pt>
                <c:pt idx="20">
                  <c:v>2005-Q1</c:v>
                </c:pt>
                <c:pt idx="21">
                  <c:v>2005-Q2</c:v>
                </c:pt>
                <c:pt idx="22">
                  <c:v>2005-Q3</c:v>
                </c:pt>
                <c:pt idx="23">
                  <c:v>2005-Q4</c:v>
                </c:pt>
                <c:pt idx="24">
                  <c:v>2006-Q1</c:v>
                </c:pt>
                <c:pt idx="25">
                  <c:v>2006-Q2</c:v>
                </c:pt>
                <c:pt idx="26">
                  <c:v>2006-Q3</c:v>
                </c:pt>
                <c:pt idx="27">
                  <c:v>2006-Q4</c:v>
                </c:pt>
                <c:pt idx="28">
                  <c:v>2007-Q1</c:v>
                </c:pt>
                <c:pt idx="29">
                  <c:v>2007-Q2</c:v>
                </c:pt>
                <c:pt idx="30">
                  <c:v>2007-Q3</c:v>
                </c:pt>
                <c:pt idx="31">
                  <c:v>2007-Q4</c:v>
                </c:pt>
                <c:pt idx="32">
                  <c:v>2008-Q1</c:v>
                </c:pt>
                <c:pt idx="33">
                  <c:v>2008-Q2</c:v>
                </c:pt>
                <c:pt idx="34">
                  <c:v>2008-Q3</c:v>
                </c:pt>
                <c:pt idx="35">
                  <c:v>2008-Q4</c:v>
                </c:pt>
                <c:pt idx="36">
                  <c:v>2009-Q1</c:v>
                </c:pt>
                <c:pt idx="37">
                  <c:v>2009-Q2</c:v>
                </c:pt>
                <c:pt idx="38">
                  <c:v>2009-Q3</c:v>
                </c:pt>
                <c:pt idx="39">
                  <c:v>2009-Q4</c:v>
                </c:pt>
                <c:pt idx="40">
                  <c:v>2010-Q1</c:v>
                </c:pt>
                <c:pt idx="41">
                  <c:v>2010-Q2</c:v>
                </c:pt>
                <c:pt idx="42">
                  <c:v>2010-Q3</c:v>
                </c:pt>
                <c:pt idx="43">
                  <c:v>2010-Q4</c:v>
                </c:pt>
                <c:pt idx="44">
                  <c:v>2011-Q1</c:v>
                </c:pt>
                <c:pt idx="45">
                  <c:v>2011-Q2</c:v>
                </c:pt>
                <c:pt idx="46">
                  <c:v>2011-Q3</c:v>
                </c:pt>
                <c:pt idx="47">
                  <c:v>2011-Q4</c:v>
                </c:pt>
                <c:pt idx="48">
                  <c:v>2012-Q1</c:v>
                </c:pt>
                <c:pt idx="49">
                  <c:v>2012-Q2</c:v>
                </c:pt>
                <c:pt idx="50">
                  <c:v>2012-Q3</c:v>
                </c:pt>
                <c:pt idx="51">
                  <c:v>2012-Q4</c:v>
                </c:pt>
                <c:pt idx="52">
                  <c:v>2013-Q1</c:v>
                </c:pt>
                <c:pt idx="53">
                  <c:v>2013-Q2</c:v>
                </c:pt>
                <c:pt idx="54">
                  <c:v>2013-Q3</c:v>
                </c:pt>
                <c:pt idx="55">
                  <c:v>2013-Q4</c:v>
                </c:pt>
                <c:pt idx="56">
                  <c:v>2014-Q1</c:v>
                </c:pt>
                <c:pt idx="57">
                  <c:v>2014-Q2</c:v>
                </c:pt>
                <c:pt idx="58">
                  <c:v>2014-Q3</c:v>
                </c:pt>
                <c:pt idx="59">
                  <c:v>2014-Q4</c:v>
                </c:pt>
                <c:pt idx="60">
                  <c:v>2015-Q1</c:v>
                </c:pt>
                <c:pt idx="61">
                  <c:v>2015-Q2</c:v>
                </c:pt>
                <c:pt idx="62">
                  <c:v>2015-Q3</c:v>
                </c:pt>
                <c:pt idx="63">
                  <c:v>2015-Q4</c:v>
                </c:pt>
                <c:pt idx="64">
                  <c:v>2016-Q1</c:v>
                </c:pt>
                <c:pt idx="65">
                  <c:v>2016-Q2</c:v>
                </c:pt>
                <c:pt idx="66">
                  <c:v>2016-Q3</c:v>
                </c:pt>
                <c:pt idx="67">
                  <c:v>2016-Q4</c:v>
                </c:pt>
                <c:pt idx="68">
                  <c:v>2017-Q1</c:v>
                </c:pt>
                <c:pt idx="69">
                  <c:v>2017-Q2</c:v>
                </c:pt>
                <c:pt idx="70">
                  <c:v>2017-Q3</c:v>
                </c:pt>
                <c:pt idx="71">
                  <c:v>2017-Q4</c:v>
                </c:pt>
                <c:pt idx="72">
                  <c:v>2018-Q1</c:v>
                </c:pt>
                <c:pt idx="73">
                  <c:v>2018-Q2</c:v>
                </c:pt>
                <c:pt idx="74">
                  <c:v>2018-Q3</c:v>
                </c:pt>
                <c:pt idx="75">
                  <c:v>2018-Q4</c:v>
                </c:pt>
                <c:pt idx="76">
                  <c:v>2019-Q1</c:v>
                </c:pt>
                <c:pt idx="77">
                  <c:v>2019-Q2</c:v>
                </c:pt>
                <c:pt idx="78">
                  <c:v>2019-Q3</c:v>
                </c:pt>
                <c:pt idx="79">
                  <c:v>2019-Q4</c:v>
                </c:pt>
                <c:pt idx="80">
                  <c:v>2020-Q1</c:v>
                </c:pt>
                <c:pt idx="81">
                  <c:v>2020-Q2</c:v>
                </c:pt>
                <c:pt idx="82">
                  <c:v>2020-Q3</c:v>
                </c:pt>
                <c:pt idx="83">
                  <c:v>2020-Q4</c:v>
                </c:pt>
                <c:pt idx="84">
                  <c:v>2021-Q1</c:v>
                </c:pt>
                <c:pt idx="85">
                  <c:v>2021-Q2</c:v>
                </c:pt>
                <c:pt idx="86">
                  <c:v>2021-Q3</c:v>
                </c:pt>
                <c:pt idx="87">
                  <c:v>2021-Q4</c:v>
                </c:pt>
                <c:pt idx="88">
                  <c:v>2022-Q1</c:v>
                </c:pt>
                <c:pt idx="89">
                  <c:v>2022-Q2</c:v>
                </c:pt>
                <c:pt idx="90">
                  <c:v>2022-Q3</c:v>
                </c:pt>
                <c:pt idx="91">
                  <c:v>2022-Q4</c:v>
                </c:pt>
                <c:pt idx="92">
                  <c:v>2023-Q1</c:v>
                </c:pt>
                <c:pt idx="93">
                  <c:v>2023-Q2</c:v>
                </c:pt>
                <c:pt idx="94">
                  <c:v>2023-Q3</c:v>
                </c:pt>
                <c:pt idx="95">
                  <c:v>2023-Q4</c:v>
                </c:pt>
                <c:pt idx="96">
                  <c:v>2024-Q1</c:v>
                </c:pt>
                <c:pt idx="97">
                  <c:v>2024-Q2</c:v>
                </c:pt>
                <c:pt idx="98">
                  <c:v>2024-Q3</c:v>
                </c:pt>
                <c:pt idx="99">
                  <c:v>2024-Q4</c:v>
                </c:pt>
                <c:pt idx="100">
                  <c:v>2025-Q1</c:v>
                </c:pt>
                <c:pt idx="101">
                  <c:v>2025-Q2</c:v>
                </c:pt>
                <c:pt idx="102">
                  <c:v>2025-Q3</c:v>
                </c:pt>
                <c:pt idx="103">
                  <c:v>2025-Q4</c:v>
                </c:pt>
                <c:pt idx="104">
                  <c:v>2026-Q1</c:v>
                </c:pt>
                <c:pt idx="105">
                  <c:v>2026-Q2</c:v>
                </c:pt>
                <c:pt idx="106">
                  <c:v>2026-Q3</c:v>
                </c:pt>
                <c:pt idx="107">
                  <c:v>2026-Q4</c:v>
                </c:pt>
                <c:pt idx="108">
                  <c:v>2027-Q1</c:v>
                </c:pt>
                <c:pt idx="109">
                  <c:v>2027-Q2</c:v>
                </c:pt>
                <c:pt idx="110">
                  <c:v>2027-Q3</c:v>
                </c:pt>
                <c:pt idx="111">
                  <c:v>2027-Q4</c:v>
                </c:pt>
                <c:pt idx="112">
                  <c:v>2028-Q1</c:v>
                </c:pt>
                <c:pt idx="113">
                  <c:v>2028-Q2</c:v>
                </c:pt>
                <c:pt idx="114">
                  <c:v>2028-Q3</c:v>
                </c:pt>
                <c:pt idx="115">
                  <c:v>2028-Q4</c:v>
                </c:pt>
                <c:pt idx="116">
                  <c:v>2029-Q1</c:v>
                </c:pt>
                <c:pt idx="117">
                  <c:v>2029-Q2</c:v>
                </c:pt>
                <c:pt idx="118">
                  <c:v>2029-Q3</c:v>
                </c:pt>
                <c:pt idx="119">
                  <c:v>2029-Q4</c:v>
                </c:pt>
                <c:pt idx="120">
                  <c:v>2030-Q1</c:v>
                </c:pt>
                <c:pt idx="121">
                  <c:v>2030-Q2</c:v>
                </c:pt>
                <c:pt idx="122">
                  <c:v>2030-Q3</c:v>
                </c:pt>
                <c:pt idx="123">
                  <c:v>2030-Q4</c:v>
                </c:pt>
                <c:pt idx="124">
                  <c:v>2031-Q1</c:v>
                </c:pt>
                <c:pt idx="125">
                  <c:v>2031-Q2</c:v>
                </c:pt>
                <c:pt idx="126">
                  <c:v>2031-Q3</c:v>
                </c:pt>
                <c:pt idx="127">
                  <c:v>2031-Q4</c:v>
                </c:pt>
                <c:pt idx="128">
                  <c:v>2032-Q1</c:v>
                </c:pt>
                <c:pt idx="129">
                  <c:v>2032-Q2</c:v>
                </c:pt>
                <c:pt idx="130">
                  <c:v>2032-Q3</c:v>
                </c:pt>
                <c:pt idx="131">
                  <c:v>2032-Q4</c:v>
                </c:pt>
                <c:pt idx="132">
                  <c:v>2033-Q1</c:v>
                </c:pt>
                <c:pt idx="133">
                  <c:v>2033-Q2</c:v>
                </c:pt>
                <c:pt idx="134">
                  <c:v>2033-Q3</c:v>
                </c:pt>
                <c:pt idx="135">
                  <c:v>2033-Q4</c:v>
                </c:pt>
                <c:pt idx="136">
                  <c:v>2034-Q1</c:v>
                </c:pt>
              </c:strCache>
            </c:strRef>
          </c:cat>
          <c:val>
            <c:numRef>
              <c:f>'Expenditure Current'!$D$2:$D$138</c:f>
              <c:numCache>
                <c:formatCode>0.000</c:formatCode>
                <c:ptCount val="13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216.10670500999996</c:v>
                </c:pt>
                <c:pt idx="90">
                  <c:v>296.86375918045638</c:v>
                </c:pt>
                <c:pt idx="91">
                  <c:v>261.03394123878735</c:v>
                </c:pt>
                <c:pt idx="92">
                  <c:v>316.22971509205041</c:v>
                </c:pt>
                <c:pt idx="93">
                  <c:v>292.73347265206513</c:v>
                </c:pt>
                <c:pt idx="94">
                  <c:v>331.93493543984772</c:v>
                </c:pt>
                <c:pt idx="95">
                  <c:v>313.17209019888486</c:v>
                </c:pt>
                <c:pt idx="96">
                  <c:v>345.76850007850248</c:v>
                </c:pt>
                <c:pt idx="97">
                  <c:v>335.81734851524038</c:v>
                </c:pt>
                <c:pt idx="98">
                  <c:v>362.28536935939394</c:v>
                </c:pt>
                <c:pt idx="99">
                  <c:v>355.65536773500645</c:v>
                </c:pt>
                <c:pt idx="100">
                  <c:v>377.44229464372972</c:v>
                </c:pt>
                <c:pt idx="101">
                  <c:v>375.42339663767757</c:v>
                </c:pt>
                <c:pt idx="102">
                  <c:v>394.51018460082702</c:v>
                </c:pt>
                <c:pt idx="103">
                  <c:v>395.09570753303711</c:v>
                </c:pt>
                <c:pt idx="104">
                  <c:v>411.51132567714285</c:v>
                </c:pt>
                <c:pt idx="105">
                  <c:v>414.45216721011235</c:v>
                </c:pt>
                <c:pt idx="106">
                  <c:v>429.45714464100649</c:v>
                </c:pt>
                <c:pt idx="107">
                  <c:v>434.2216114347226</c:v>
                </c:pt>
                <c:pt idx="108">
                  <c:v>447.92836017758799</c:v>
                </c:pt>
                <c:pt idx="109">
                  <c:v>454.04635402648864</c:v>
                </c:pt>
                <c:pt idx="110">
                  <c:v>467.00776453172494</c:v>
                </c:pt>
                <c:pt idx="111">
                  <c:v>474.32026593764635</c:v>
                </c:pt>
                <c:pt idx="112">
                  <c:v>486.74142662255451</c:v>
                </c:pt>
                <c:pt idx="113">
                  <c:v>494.94986386129295</c:v>
                </c:pt>
                <c:pt idx="114">
                  <c:v>507.05472084848469</c:v>
                </c:pt>
                <c:pt idx="115">
                  <c:v>516.06555270056219</c:v>
                </c:pt>
                <c:pt idx="116">
                  <c:v>528.02635399975907</c:v>
                </c:pt>
                <c:pt idx="117">
                  <c:v>537.69781555460634</c:v>
                </c:pt>
                <c:pt idx="118">
                  <c:v>549.62273091396435</c:v>
                </c:pt>
                <c:pt idx="119">
                  <c:v>559.88742412104818</c:v>
                </c:pt>
                <c:pt idx="120">
                  <c:v>571.88627348707644</c:v>
                </c:pt>
                <c:pt idx="121">
                  <c:v>582.68399931807858</c:v>
                </c:pt>
                <c:pt idx="122">
                  <c:v>594.82348636321615</c:v>
                </c:pt>
                <c:pt idx="123">
                  <c:v>606.11388712245275</c:v>
                </c:pt>
                <c:pt idx="124">
                  <c:v>618.45886298539665</c:v>
                </c:pt>
                <c:pt idx="125">
                  <c:v>630.2178320418227</c:v>
                </c:pt>
                <c:pt idx="126">
                  <c:v>642.81447640194688</c:v>
                </c:pt>
                <c:pt idx="127">
                  <c:v>655.02391777953267</c:v>
                </c:pt>
                <c:pt idx="128">
                  <c:v>667.91260184394071</c:v>
                </c:pt>
                <c:pt idx="129">
                  <c:v>680.56522110134858</c:v>
                </c:pt>
                <c:pt idx="130">
                  <c:v>693.77926494475992</c:v>
                </c:pt>
                <c:pt idx="131">
                  <c:v>706.87144118517608</c:v>
                </c:pt>
                <c:pt idx="132">
                  <c:v>720.43914465762361</c:v>
                </c:pt>
                <c:pt idx="133">
                  <c:v>733.97277128964799</c:v>
                </c:pt>
                <c:pt idx="134">
                  <c:v>747.9194929123322</c:v>
                </c:pt>
                <c:pt idx="135">
                  <c:v>761.89935359422975</c:v>
                </c:pt>
                <c:pt idx="136">
                  <c:v>776.24748705184504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954-47AD-A118-CD3F804422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86489375"/>
        <c:axId val="1186491295"/>
      </c:lineChart>
      <c:catAx>
        <c:axId val="11864893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6491295"/>
        <c:crosses val="autoZero"/>
        <c:auto val="1"/>
        <c:lblAlgn val="ctr"/>
        <c:lblOffset val="100"/>
        <c:noMultiLvlLbl val="0"/>
      </c:catAx>
      <c:valAx>
        <c:axId val="1186491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64893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Expenditure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'Total Expenditure'!$B$1</c:f>
              <c:strCache>
                <c:ptCount val="1"/>
                <c:pt idx="0">
                  <c:v>Total Expenditure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'Total Expenditure'!$A$2:$A$138</c:f>
              <c:strCache>
                <c:ptCount val="137"/>
                <c:pt idx="0">
                  <c:v>2000-Q1</c:v>
                </c:pt>
                <c:pt idx="1">
                  <c:v>2000-Q2</c:v>
                </c:pt>
                <c:pt idx="2">
                  <c:v>2000-Q3</c:v>
                </c:pt>
                <c:pt idx="3">
                  <c:v>2000-Q4</c:v>
                </c:pt>
                <c:pt idx="4">
                  <c:v>2001-Q1</c:v>
                </c:pt>
                <c:pt idx="5">
                  <c:v>2001-Q2</c:v>
                </c:pt>
                <c:pt idx="6">
                  <c:v>2001-Q3</c:v>
                </c:pt>
                <c:pt idx="7">
                  <c:v>2001-Q4</c:v>
                </c:pt>
                <c:pt idx="8">
                  <c:v>2002-Q1</c:v>
                </c:pt>
                <c:pt idx="9">
                  <c:v>2002-Q2</c:v>
                </c:pt>
                <c:pt idx="10">
                  <c:v>2002-Q3</c:v>
                </c:pt>
                <c:pt idx="11">
                  <c:v>2002-Q4</c:v>
                </c:pt>
                <c:pt idx="12">
                  <c:v>2003-Q1</c:v>
                </c:pt>
                <c:pt idx="13">
                  <c:v>2003-Q2</c:v>
                </c:pt>
                <c:pt idx="14">
                  <c:v>2003-Q3</c:v>
                </c:pt>
                <c:pt idx="15">
                  <c:v>2003-Q4</c:v>
                </c:pt>
                <c:pt idx="16">
                  <c:v>2004-Q1</c:v>
                </c:pt>
                <c:pt idx="17">
                  <c:v>2004-Q2</c:v>
                </c:pt>
                <c:pt idx="18">
                  <c:v>2004-Q3</c:v>
                </c:pt>
                <c:pt idx="19">
                  <c:v>2004-Q4</c:v>
                </c:pt>
                <c:pt idx="20">
                  <c:v>2005-Q1</c:v>
                </c:pt>
                <c:pt idx="21">
                  <c:v>2005-Q2</c:v>
                </c:pt>
                <c:pt idx="22">
                  <c:v>2005-Q3</c:v>
                </c:pt>
                <c:pt idx="23">
                  <c:v>2005-Q4</c:v>
                </c:pt>
                <c:pt idx="24">
                  <c:v>2006-Q1</c:v>
                </c:pt>
                <c:pt idx="25">
                  <c:v>2006-Q2</c:v>
                </c:pt>
                <c:pt idx="26">
                  <c:v>2006-Q3</c:v>
                </c:pt>
                <c:pt idx="27">
                  <c:v>2006-Q4</c:v>
                </c:pt>
                <c:pt idx="28">
                  <c:v>2007-Q1</c:v>
                </c:pt>
                <c:pt idx="29">
                  <c:v>2007-Q2</c:v>
                </c:pt>
                <c:pt idx="30">
                  <c:v>2007-Q3</c:v>
                </c:pt>
                <c:pt idx="31">
                  <c:v>2007-Q4</c:v>
                </c:pt>
                <c:pt idx="32">
                  <c:v>2008-Q1</c:v>
                </c:pt>
                <c:pt idx="33">
                  <c:v>2008-Q2</c:v>
                </c:pt>
                <c:pt idx="34">
                  <c:v>2008-Q3</c:v>
                </c:pt>
                <c:pt idx="35">
                  <c:v>2008-Q4</c:v>
                </c:pt>
                <c:pt idx="36">
                  <c:v>2009-Q1</c:v>
                </c:pt>
                <c:pt idx="37">
                  <c:v>2009-Q2</c:v>
                </c:pt>
                <c:pt idx="38">
                  <c:v>2009-Q3</c:v>
                </c:pt>
                <c:pt idx="39">
                  <c:v>2009-Q4</c:v>
                </c:pt>
                <c:pt idx="40">
                  <c:v>2010-Q1</c:v>
                </c:pt>
                <c:pt idx="41">
                  <c:v>2010-Q2</c:v>
                </c:pt>
                <c:pt idx="42">
                  <c:v>2010-Q3</c:v>
                </c:pt>
                <c:pt idx="43">
                  <c:v>2010-Q4</c:v>
                </c:pt>
                <c:pt idx="44">
                  <c:v>2011-Q1</c:v>
                </c:pt>
                <c:pt idx="45">
                  <c:v>2011-Q2</c:v>
                </c:pt>
                <c:pt idx="46">
                  <c:v>2011-Q3</c:v>
                </c:pt>
                <c:pt idx="47">
                  <c:v>2011-Q4</c:v>
                </c:pt>
                <c:pt idx="48">
                  <c:v>2012-Q1</c:v>
                </c:pt>
                <c:pt idx="49">
                  <c:v>2012-Q2</c:v>
                </c:pt>
                <c:pt idx="50">
                  <c:v>2012-Q3</c:v>
                </c:pt>
                <c:pt idx="51">
                  <c:v>2012-Q4</c:v>
                </c:pt>
                <c:pt idx="52">
                  <c:v>2013-Q1</c:v>
                </c:pt>
                <c:pt idx="53">
                  <c:v>2013-Q2</c:v>
                </c:pt>
                <c:pt idx="54">
                  <c:v>2013-Q3</c:v>
                </c:pt>
                <c:pt idx="55">
                  <c:v>2013-Q4</c:v>
                </c:pt>
                <c:pt idx="56">
                  <c:v>2014-Q1</c:v>
                </c:pt>
                <c:pt idx="57">
                  <c:v>2014-Q2</c:v>
                </c:pt>
                <c:pt idx="58">
                  <c:v>2014-Q3</c:v>
                </c:pt>
                <c:pt idx="59">
                  <c:v>2014-Q4</c:v>
                </c:pt>
                <c:pt idx="60">
                  <c:v>2015-Q1</c:v>
                </c:pt>
                <c:pt idx="61">
                  <c:v>2015-Q2</c:v>
                </c:pt>
                <c:pt idx="62">
                  <c:v>2015-Q3</c:v>
                </c:pt>
                <c:pt idx="63">
                  <c:v>2015-Q4</c:v>
                </c:pt>
                <c:pt idx="64">
                  <c:v>2016-Q1</c:v>
                </c:pt>
                <c:pt idx="65">
                  <c:v>2016-Q2</c:v>
                </c:pt>
                <c:pt idx="66">
                  <c:v>2016-Q3</c:v>
                </c:pt>
                <c:pt idx="67">
                  <c:v>2016-Q4</c:v>
                </c:pt>
                <c:pt idx="68">
                  <c:v>2017-Q1</c:v>
                </c:pt>
                <c:pt idx="69">
                  <c:v>2017-Q2</c:v>
                </c:pt>
                <c:pt idx="70">
                  <c:v>2017-Q3</c:v>
                </c:pt>
                <c:pt idx="71">
                  <c:v>2017-Q4</c:v>
                </c:pt>
                <c:pt idx="72">
                  <c:v>2018-Q1</c:v>
                </c:pt>
                <c:pt idx="73">
                  <c:v>2018-Q2</c:v>
                </c:pt>
                <c:pt idx="74">
                  <c:v>2018-Q3</c:v>
                </c:pt>
                <c:pt idx="75">
                  <c:v>2018-Q4</c:v>
                </c:pt>
                <c:pt idx="76">
                  <c:v>2019-Q1</c:v>
                </c:pt>
                <c:pt idx="77">
                  <c:v>2019-Q2</c:v>
                </c:pt>
                <c:pt idx="78">
                  <c:v>2019-Q3</c:v>
                </c:pt>
                <c:pt idx="79">
                  <c:v>2019-Q4</c:v>
                </c:pt>
                <c:pt idx="80">
                  <c:v>2020-Q1</c:v>
                </c:pt>
                <c:pt idx="81">
                  <c:v>2020-Q2</c:v>
                </c:pt>
                <c:pt idx="82">
                  <c:v>2020-Q3</c:v>
                </c:pt>
                <c:pt idx="83">
                  <c:v>2020-Q4</c:v>
                </c:pt>
                <c:pt idx="84">
                  <c:v>2021-Q1</c:v>
                </c:pt>
                <c:pt idx="85">
                  <c:v>2021-Q2</c:v>
                </c:pt>
                <c:pt idx="86">
                  <c:v>2021-Q3</c:v>
                </c:pt>
                <c:pt idx="87">
                  <c:v>2021-Q4</c:v>
                </c:pt>
                <c:pt idx="88">
                  <c:v>2022-Q1</c:v>
                </c:pt>
                <c:pt idx="89">
                  <c:v>2022-Q2</c:v>
                </c:pt>
                <c:pt idx="90">
                  <c:v>2022-Q3</c:v>
                </c:pt>
                <c:pt idx="91">
                  <c:v>2022-Q4</c:v>
                </c:pt>
                <c:pt idx="92">
                  <c:v>2023-Q1</c:v>
                </c:pt>
                <c:pt idx="93">
                  <c:v>2023-Q2</c:v>
                </c:pt>
                <c:pt idx="94">
                  <c:v>2023-Q3</c:v>
                </c:pt>
                <c:pt idx="95">
                  <c:v>2023-Q4</c:v>
                </c:pt>
                <c:pt idx="96">
                  <c:v>2024-Q1</c:v>
                </c:pt>
                <c:pt idx="97">
                  <c:v>2024-Q2</c:v>
                </c:pt>
                <c:pt idx="98">
                  <c:v>2024-Q3</c:v>
                </c:pt>
                <c:pt idx="99">
                  <c:v>2024-Q4</c:v>
                </c:pt>
                <c:pt idx="100">
                  <c:v>2025-Q1</c:v>
                </c:pt>
                <c:pt idx="101">
                  <c:v>2025-Q2</c:v>
                </c:pt>
                <c:pt idx="102">
                  <c:v>2025-Q3</c:v>
                </c:pt>
                <c:pt idx="103">
                  <c:v>2025-Q4</c:v>
                </c:pt>
                <c:pt idx="104">
                  <c:v>2026-Q1</c:v>
                </c:pt>
                <c:pt idx="105">
                  <c:v>2026-Q2</c:v>
                </c:pt>
                <c:pt idx="106">
                  <c:v>2026-Q3</c:v>
                </c:pt>
                <c:pt idx="107">
                  <c:v>2026-Q4</c:v>
                </c:pt>
                <c:pt idx="108">
                  <c:v>2027-Q1</c:v>
                </c:pt>
                <c:pt idx="109">
                  <c:v>2027-Q2</c:v>
                </c:pt>
                <c:pt idx="110">
                  <c:v>2027-Q3</c:v>
                </c:pt>
                <c:pt idx="111">
                  <c:v>2027-Q4</c:v>
                </c:pt>
                <c:pt idx="112">
                  <c:v>2028-Q1</c:v>
                </c:pt>
                <c:pt idx="113">
                  <c:v>2028-Q2</c:v>
                </c:pt>
                <c:pt idx="114">
                  <c:v>2028-Q3</c:v>
                </c:pt>
                <c:pt idx="115">
                  <c:v>2028-Q4</c:v>
                </c:pt>
                <c:pt idx="116">
                  <c:v>2029-Q1</c:v>
                </c:pt>
                <c:pt idx="117">
                  <c:v>2029-Q2</c:v>
                </c:pt>
                <c:pt idx="118">
                  <c:v>2029-Q3</c:v>
                </c:pt>
                <c:pt idx="119">
                  <c:v>2029-Q4</c:v>
                </c:pt>
                <c:pt idx="120">
                  <c:v>2030-Q1</c:v>
                </c:pt>
                <c:pt idx="121">
                  <c:v>2030-Q2</c:v>
                </c:pt>
                <c:pt idx="122">
                  <c:v>2030-Q3</c:v>
                </c:pt>
                <c:pt idx="123">
                  <c:v>2030-Q4</c:v>
                </c:pt>
                <c:pt idx="124">
                  <c:v>2031-Q1</c:v>
                </c:pt>
                <c:pt idx="125">
                  <c:v>2031-Q2</c:v>
                </c:pt>
                <c:pt idx="126">
                  <c:v>2031-Q3</c:v>
                </c:pt>
                <c:pt idx="127">
                  <c:v>2031-Q4</c:v>
                </c:pt>
                <c:pt idx="128">
                  <c:v>2032-Q1</c:v>
                </c:pt>
                <c:pt idx="129">
                  <c:v>2032-Q2</c:v>
                </c:pt>
                <c:pt idx="130">
                  <c:v>2032-Q3</c:v>
                </c:pt>
                <c:pt idx="131">
                  <c:v>2032-Q4</c:v>
                </c:pt>
                <c:pt idx="132">
                  <c:v>2033-Q1</c:v>
                </c:pt>
                <c:pt idx="133">
                  <c:v>2033-Q2</c:v>
                </c:pt>
                <c:pt idx="134">
                  <c:v>2033-Q3</c:v>
                </c:pt>
                <c:pt idx="135">
                  <c:v>2033-Q4</c:v>
                </c:pt>
                <c:pt idx="136">
                  <c:v>2034-Q1</c:v>
                </c:pt>
              </c:strCache>
            </c:strRef>
          </c:cat>
          <c:val>
            <c:numRef>
              <c:f>'Total Expenditure'!$B$2:$B$138</c:f>
              <c:numCache>
                <c:formatCode>0.000</c:formatCode>
                <c:ptCount val="137"/>
                <c:pt idx="0">
                  <c:v>165.52800000000005</c:v>
                </c:pt>
                <c:pt idx="1">
                  <c:v>109.41599999999997</c:v>
                </c:pt>
                <c:pt idx="2">
                  <c:v>116.86800000000002</c:v>
                </c:pt>
                <c:pt idx="3">
                  <c:v>149.90600000000003</c:v>
                </c:pt>
                <c:pt idx="4">
                  <c:v>150.99600000000004</c:v>
                </c:pt>
                <c:pt idx="5">
                  <c:v>140.90600000000003</c:v>
                </c:pt>
                <c:pt idx="6">
                  <c:v>160.62099999999995</c:v>
                </c:pt>
                <c:pt idx="7">
                  <c:v>136.64300000000003</c:v>
                </c:pt>
                <c:pt idx="8">
                  <c:v>167.93299999999999</c:v>
                </c:pt>
                <c:pt idx="9">
                  <c:v>120.59399999999998</c:v>
                </c:pt>
                <c:pt idx="10">
                  <c:v>150.76300000000006</c:v>
                </c:pt>
                <c:pt idx="11">
                  <c:v>154.46200000000002</c:v>
                </c:pt>
                <c:pt idx="12">
                  <c:v>162.94000000000005</c:v>
                </c:pt>
                <c:pt idx="13">
                  <c:v>161.50600000000006</c:v>
                </c:pt>
                <c:pt idx="14">
                  <c:v>151.07</c:v>
                </c:pt>
                <c:pt idx="15">
                  <c:v>151.95399999999995</c:v>
                </c:pt>
                <c:pt idx="16">
                  <c:v>184.51300000000001</c:v>
                </c:pt>
                <c:pt idx="17">
                  <c:v>153.20500000000004</c:v>
                </c:pt>
                <c:pt idx="18">
                  <c:v>144.02900000000002</c:v>
                </c:pt>
                <c:pt idx="19">
                  <c:v>165.56599999999997</c:v>
                </c:pt>
                <c:pt idx="20">
                  <c:v>199.86100000000005</c:v>
                </c:pt>
                <c:pt idx="21">
                  <c:v>168.33100000000005</c:v>
                </c:pt>
                <c:pt idx="22">
                  <c:v>157.59300000000005</c:v>
                </c:pt>
                <c:pt idx="23">
                  <c:v>158.45400000000004</c:v>
                </c:pt>
                <c:pt idx="24">
                  <c:v>155.66999999999996</c:v>
                </c:pt>
                <c:pt idx="25">
                  <c:v>162.881</c:v>
                </c:pt>
                <c:pt idx="26">
                  <c:v>170.64499999999998</c:v>
                </c:pt>
                <c:pt idx="27">
                  <c:v>159.38199999999995</c:v>
                </c:pt>
                <c:pt idx="28">
                  <c:v>242.35500000000005</c:v>
                </c:pt>
                <c:pt idx="29">
                  <c:v>154.10500000000002</c:v>
                </c:pt>
                <c:pt idx="30">
                  <c:v>191.21199999999993</c:v>
                </c:pt>
                <c:pt idx="31">
                  <c:v>208.83299999999994</c:v>
                </c:pt>
                <c:pt idx="32">
                  <c:v>217.54299999999998</c:v>
                </c:pt>
                <c:pt idx="33">
                  <c:v>158.79399999999998</c:v>
                </c:pt>
                <c:pt idx="34">
                  <c:v>189.126</c:v>
                </c:pt>
                <c:pt idx="35">
                  <c:v>193.99900000000002</c:v>
                </c:pt>
                <c:pt idx="36">
                  <c:v>225.63481584999994</c:v>
                </c:pt>
                <c:pt idx="37">
                  <c:v>161.16470085000003</c:v>
                </c:pt>
                <c:pt idx="38">
                  <c:v>201.84132903000003</c:v>
                </c:pt>
                <c:pt idx="39">
                  <c:v>186.75543943999998</c:v>
                </c:pt>
                <c:pt idx="40">
                  <c:v>218.26049040999993</c:v>
                </c:pt>
                <c:pt idx="41">
                  <c:v>181.70042056000005</c:v>
                </c:pt>
                <c:pt idx="42">
                  <c:v>219.77054915000008</c:v>
                </c:pt>
                <c:pt idx="43">
                  <c:v>196.13285798999996</c:v>
                </c:pt>
                <c:pt idx="44">
                  <c:v>219.49215062499999</c:v>
                </c:pt>
                <c:pt idx="45">
                  <c:v>194.95018120000006</c:v>
                </c:pt>
                <c:pt idx="46">
                  <c:v>227.13893892999991</c:v>
                </c:pt>
                <c:pt idx="47">
                  <c:v>197.51270268832454</c:v>
                </c:pt>
                <c:pt idx="48">
                  <c:v>269.69377523999992</c:v>
                </c:pt>
                <c:pt idx="49">
                  <c:v>192.23816021999997</c:v>
                </c:pt>
                <c:pt idx="50">
                  <c:v>226.03213487000002</c:v>
                </c:pt>
                <c:pt idx="51">
                  <c:v>214.77579921999995</c:v>
                </c:pt>
                <c:pt idx="52">
                  <c:v>219.08604128999994</c:v>
                </c:pt>
                <c:pt idx="53">
                  <c:v>214.98853949000002</c:v>
                </c:pt>
                <c:pt idx="54">
                  <c:v>240.90676286000004</c:v>
                </c:pt>
                <c:pt idx="55">
                  <c:v>247.13133455000002</c:v>
                </c:pt>
                <c:pt idx="56">
                  <c:v>296.64566717999998</c:v>
                </c:pt>
                <c:pt idx="57">
                  <c:v>233.29176717000004</c:v>
                </c:pt>
                <c:pt idx="58">
                  <c:v>274.99972166000003</c:v>
                </c:pt>
                <c:pt idx="59">
                  <c:v>294.18089270000002</c:v>
                </c:pt>
                <c:pt idx="60">
                  <c:v>333.89969182999999</c:v>
                </c:pt>
                <c:pt idx="61">
                  <c:v>251.96613511999999</c:v>
                </c:pt>
                <c:pt idx="62">
                  <c:v>415.39691497999996</c:v>
                </c:pt>
                <c:pt idx="63">
                  <c:v>297.33047496</c:v>
                </c:pt>
                <c:pt idx="64">
                  <c:v>297.98208963999997</c:v>
                </c:pt>
                <c:pt idx="65">
                  <c:v>274.45534877999995</c:v>
                </c:pt>
                <c:pt idx="66">
                  <c:v>302.28169444000002</c:v>
                </c:pt>
                <c:pt idx="67">
                  <c:v>283.76769748999999</c:v>
                </c:pt>
                <c:pt idx="68">
                  <c:v>337.41160603999998</c:v>
                </c:pt>
                <c:pt idx="69">
                  <c:v>261.12706175000017</c:v>
                </c:pt>
                <c:pt idx="70">
                  <c:v>294.12587166999998</c:v>
                </c:pt>
                <c:pt idx="71">
                  <c:v>284.93125010000011</c:v>
                </c:pt>
                <c:pt idx="72">
                  <c:v>332.23521289999985</c:v>
                </c:pt>
                <c:pt idx="73">
                  <c:v>260.54529045999988</c:v>
                </c:pt>
                <c:pt idx="74">
                  <c:v>319.55287104896655</c:v>
                </c:pt>
                <c:pt idx="75">
                  <c:v>308.94256396999987</c:v>
                </c:pt>
                <c:pt idx="76">
                  <c:v>337.59399941000009</c:v>
                </c:pt>
                <c:pt idx="77">
                  <c:v>306.20462274999988</c:v>
                </c:pt>
                <c:pt idx="78">
                  <c:v>340.1333117800001</c:v>
                </c:pt>
                <c:pt idx="79">
                  <c:v>322.73791441999987</c:v>
                </c:pt>
                <c:pt idx="80">
                  <c:v>377.62918247999988</c:v>
                </c:pt>
                <c:pt idx="81">
                  <c:v>306.25092158000012</c:v>
                </c:pt>
                <c:pt idx="82">
                  <c:v>332.57947781000001</c:v>
                </c:pt>
                <c:pt idx="83">
                  <c:v>336.05300504999997</c:v>
                </c:pt>
                <c:pt idx="84">
                  <c:v>305.17858697999998</c:v>
                </c:pt>
                <c:pt idx="85">
                  <c:v>265.89060708</c:v>
                </c:pt>
                <c:pt idx="86">
                  <c:v>278.23636328000009</c:v>
                </c:pt>
                <c:pt idx="87">
                  <c:v>318.75571195999993</c:v>
                </c:pt>
                <c:pt idx="88">
                  <c:v>335.50115602</c:v>
                </c:pt>
                <c:pt idx="89">
                  <c:v>269.24254614999995</c:v>
                </c:pt>
                <c:pt idx="90">
                  <c:v>306.92757413879156</c:v>
                </c:pt>
                <c:pt idx="91">
                  <c:v>309.50455111191064</c:v>
                </c:pt>
                <c:pt idx="92">
                  <c:v>347.55692697584811</c:v>
                </c:pt>
                <c:pt idx="93">
                  <c:v>288.70499974569918</c:v>
                </c:pt>
                <c:pt idx="94">
                  <c:v>326.86557796346841</c:v>
                </c:pt>
                <c:pt idx="95">
                  <c:v>302.60412458585881</c:v>
                </c:pt>
                <c:pt idx="96">
                  <c:v>353.10477111026853</c:v>
                </c:pt>
                <c:pt idx="97">
                  <c:v>304.48963065436351</c:v>
                </c:pt>
                <c:pt idx="98">
                  <c:v>325.86305502016199</c:v>
                </c:pt>
                <c:pt idx="99">
                  <c:v>322.67220258821214</c:v>
                </c:pt>
                <c:pt idx="100">
                  <c:v>361.73422017221077</c:v>
                </c:pt>
                <c:pt idx="101">
                  <c:v>316.91015867677129</c:v>
                </c:pt>
                <c:pt idx="102">
                  <c:v>337.99485195849093</c:v>
                </c:pt>
                <c:pt idx="103">
                  <c:v>333.99288043058192</c:v>
                </c:pt>
                <c:pt idx="104">
                  <c:v>370.81516290750506</c:v>
                </c:pt>
                <c:pt idx="105">
                  <c:v>329.24240451522149</c:v>
                </c:pt>
                <c:pt idx="106">
                  <c:v>348.38942750878499</c:v>
                </c:pt>
                <c:pt idx="107">
                  <c:v>345.57286333015668</c:v>
                </c:pt>
                <c:pt idx="108">
                  <c:v>380.72208549864399</c:v>
                </c:pt>
                <c:pt idx="109">
                  <c:v>343.17280508713878</c:v>
                </c:pt>
                <c:pt idx="110">
                  <c:v>358.50439884845781</c:v>
                </c:pt>
                <c:pt idx="111">
                  <c:v>358.73104401896074</c:v>
                </c:pt>
                <c:pt idx="112">
                  <c:v>391.0084206073065</c:v>
                </c:pt>
                <c:pt idx="113">
                  <c:v>356.69108593913421</c:v>
                </c:pt>
                <c:pt idx="114">
                  <c:v>369.73429536752394</c:v>
                </c:pt>
                <c:pt idx="115">
                  <c:v>371.52381108116583</c:v>
                </c:pt>
                <c:pt idx="116">
                  <c:v>401.92200472747305</c:v>
                </c:pt>
                <c:pt idx="117">
                  <c:v>370.52754344915849</c:v>
                </c:pt>
                <c:pt idx="118">
                  <c:v>381.47622270819744</c:v>
                </c:pt>
                <c:pt idx="119">
                  <c:v>384.7164011163369</c:v>
                </c:pt>
                <c:pt idx="120">
                  <c:v>413.38405109961133</c:v>
                </c:pt>
                <c:pt idx="121">
                  <c:v>384.74827459874439</c:v>
                </c:pt>
                <c:pt idx="122">
                  <c:v>393.67322362948136</c:v>
                </c:pt>
                <c:pt idx="123">
                  <c:v>398.27928938706702</c:v>
                </c:pt>
                <c:pt idx="124">
                  <c:v>425.37153832646902</c:v>
                </c:pt>
                <c:pt idx="125">
                  <c:v>399.23635394008471</c:v>
                </c:pt>
                <c:pt idx="126">
                  <c:v>406.45751254422277</c:v>
                </c:pt>
                <c:pt idx="127">
                  <c:v>412.16461182303703</c:v>
                </c:pt>
                <c:pt idx="128">
                  <c:v>437.92164252493131</c:v>
                </c:pt>
                <c:pt idx="129">
                  <c:v>414.07359828893777</c:v>
                </c:pt>
                <c:pt idx="130">
                  <c:v>419.78621087854299</c:v>
                </c:pt>
                <c:pt idx="131">
                  <c:v>426.43473415853816</c:v>
                </c:pt>
                <c:pt idx="132">
                  <c:v>451.0145288799805</c:v>
                </c:pt>
                <c:pt idx="133">
                  <c:v>429.28165190846914</c:v>
                </c:pt>
                <c:pt idx="134">
                  <c:v>433.65813175056689</c:v>
                </c:pt>
                <c:pt idx="135">
                  <c:v>441.11047529892937</c:v>
                </c:pt>
                <c:pt idx="136">
                  <c:v>464.66047754664839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57-4DC9-A9C9-8EEB291337CF}"/>
            </c:ext>
          </c:extLst>
        </c:ser>
        <c:ser>
          <c:idx val="1"/>
          <c:order val="1"/>
          <c:tx>
            <c:strRef>
              <c:f>'Total Expenditure'!$C$1</c:f>
              <c:strCache>
                <c:ptCount val="1"/>
                <c:pt idx="0">
                  <c:v>Lower CI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'Total Expenditure'!$A$2:$A$138</c:f>
              <c:strCache>
                <c:ptCount val="137"/>
                <c:pt idx="0">
                  <c:v>2000-Q1</c:v>
                </c:pt>
                <c:pt idx="1">
                  <c:v>2000-Q2</c:v>
                </c:pt>
                <c:pt idx="2">
                  <c:v>2000-Q3</c:v>
                </c:pt>
                <c:pt idx="3">
                  <c:v>2000-Q4</c:v>
                </c:pt>
                <c:pt idx="4">
                  <c:v>2001-Q1</c:v>
                </c:pt>
                <c:pt idx="5">
                  <c:v>2001-Q2</c:v>
                </c:pt>
                <c:pt idx="6">
                  <c:v>2001-Q3</c:v>
                </c:pt>
                <c:pt idx="7">
                  <c:v>2001-Q4</c:v>
                </c:pt>
                <c:pt idx="8">
                  <c:v>2002-Q1</c:v>
                </c:pt>
                <c:pt idx="9">
                  <c:v>2002-Q2</c:v>
                </c:pt>
                <c:pt idx="10">
                  <c:v>2002-Q3</c:v>
                </c:pt>
                <c:pt idx="11">
                  <c:v>2002-Q4</c:v>
                </c:pt>
                <c:pt idx="12">
                  <c:v>2003-Q1</c:v>
                </c:pt>
                <c:pt idx="13">
                  <c:v>2003-Q2</c:v>
                </c:pt>
                <c:pt idx="14">
                  <c:v>2003-Q3</c:v>
                </c:pt>
                <c:pt idx="15">
                  <c:v>2003-Q4</c:v>
                </c:pt>
                <c:pt idx="16">
                  <c:v>2004-Q1</c:v>
                </c:pt>
                <c:pt idx="17">
                  <c:v>2004-Q2</c:v>
                </c:pt>
                <c:pt idx="18">
                  <c:v>2004-Q3</c:v>
                </c:pt>
                <c:pt idx="19">
                  <c:v>2004-Q4</c:v>
                </c:pt>
                <c:pt idx="20">
                  <c:v>2005-Q1</c:v>
                </c:pt>
                <c:pt idx="21">
                  <c:v>2005-Q2</c:v>
                </c:pt>
                <c:pt idx="22">
                  <c:v>2005-Q3</c:v>
                </c:pt>
                <c:pt idx="23">
                  <c:v>2005-Q4</c:v>
                </c:pt>
                <c:pt idx="24">
                  <c:v>2006-Q1</c:v>
                </c:pt>
                <c:pt idx="25">
                  <c:v>2006-Q2</c:v>
                </c:pt>
                <c:pt idx="26">
                  <c:v>2006-Q3</c:v>
                </c:pt>
                <c:pt idx="27">
                  <c:v>2006-Q4</c:v>
                </c:pt>
                <c:pt idx="28">
                  <c:v>2007-Q1</c:v>
                </c:pt>
                <c:pt idx="29">
                  <c:v>2007-Q2</c:v>
                </c:pt>
                <c:pt idx="30">
                  <c:v>2007-Q3</c:v>
                </c:pt>
                <c:pt idx="31">
                  <c:v>2007-Q4</c:v>
                </c:pt>
                <c:pt idx="32">
                  <c:v>2008-Q1</c:v>
                </c:pt>
                <c:pt idx="33">
                  <c:v>2008-Q2</c:v>
                </c:pt>
                <c:pt idx="34">
                  <c:v>2008-Q3</c:v>
                </c:pt>
                <c:pt idx="35">
                  <c:v>2008-Q4</c:v>
                </c:pt>
                <c:pt idx="36">
                  <c:v>2009-Q1</c:v>
                </c:pt>
                <c:pt idx="37">
                  <c:v>2009-Q2</c:v>
                </c:pt>
                <c:pt idx="38">
                  <c:v>2009-Q3</c:v>
                </c:pt>
                <c:pt idx="39">
                  <c:v>2009-Q4</c:v>
                </c:pt>
                <c:pt idx="40">
                  <c:v>2010-Q1</c:v>
                </c:pt>
                <c:pt idx="41">
                  <c:v>2010-Q2</c:v>
                </c:pt>
                <c:pt idx="42">
                  <c:v>2010-Q3</c:v>
                </c:pt>
                <c:pt idx="43">
                  <c:v>2010-Q4</c:v>
                </c:pt>
                <c:pt idx="44">
                  <c:v>2011-Q1</c:v>
                </c:pt>
                <c:pt idx="45">
                  <c:v>2011-Q2</c:v>
                </c:pt>
                <c:pt idx="46">
                  <c:v>2011-Q3</c:v>
                </c:pt>
                <c:pt idx="47">
                  <c:v>2011-Q4</c:v>
                </c:pt>
                <c:pt idx="48">
                  <c:v>2012-Q1</c:v>
                </c:pt>
                <c:pt idx="49">
                  <c:v>2012-Q2</c:v>
                </c:pt>
                <c:pt idx="50">
                  <c:v>2012-Q3</c:v>
                </c:pt>
                <c:pt idx="51">
                  <c:v>2012-Q4</c:v>
                </c:pt>
                <c:pt idx="52">
                  <c:v>2013-Q1</c:v>
                </c:pt>
                <c:pt idx="53">
                  <c:v>2013-Q2</c:v>
                </c:pt>
                <c:pt idx="54">
                  <c:v>2013-Q3</c:v>
                </c:pt>
                <c:pt idx="55">
                  <c:v>2013-Q4</c:v>
                </c:pt>
                <c:pt idx="56">
                  <c:v>2014-Q1</c:v>
                </c:pt>
                <c:pt idx="57">
                  <c:v>2014-Q2</c:v>
                </c:pt>
                <c:pt idx="58">
                  <c:v>2014-Q3</c:v>
                </c:pt>
                <c:pt idx="59">
                  <c:v>2014-Q4</c:v>
                </c:pt>
                <c:pt idx="60">
                  <c:v>2015-Q1</c:v>
                </c:pt>
                <c:pt idx="61">
                  <c:v>2015-Q2</c:v>
                </c:pt>
                <c:pt idx="62">
                  <c:v>2015-Q3</c:v>
                </c:pt>
                <c:pt idx="63">
                  <c:v>2015-Q4</c:v>
                </c:pt>
                <c:pt idx="64">
                  <c:v>2016-Q1</c:v>
                </c:pt>
                <c:pt idx="65">
                  <c:v>2016-Q2</c:v>
                </c:pt>
                <c:pt idx="66">
                  <c:v>2016-Q3</c:v>
                </c:pt>
                <c:pt idx="67">
                  <c:v>2016-Q4</c:v>
                </c:pt>
                <c:pt idx="68">
                  <c:v>2017-Q1</c:v>
                </c:pt>
                <c:pt idx="69">
                  <c:v>2017-Q2</c:v>
                </c:pt>
                <c:pt idx="70">
                  <c:v>2017-Q3</c:v>
                </c:pt>
                <c:pt idx="71">
                  <c:v>2017-Q4</c:v>
                </c:pt>
                <c:pt idx="72">
                  <c:v>2018-Q1</c:v>
                </c:pt>
                <c:pt idx="73">
                  <c:v>2018-Q2</c:v>
                </c:pt>
                <c:pt idx="74">
                  <c:v>2018-Q3</c:v>
                </c:pt>
                <c:pt idx="75">
                  <c:v>2018-Q4</c:v>
                </c:pt>
                <c:pt idx="76">
                  <c:v>2019-Q1</c:v>
                </c:pt>
                <c:pt idx="77">
                  <c:v>2019-Q2</c:v>
                </c:pt>
                <c:pt idx="78">
                  <c:v>2019-Q3</c:v>
                </c:pt>
                <c:pt idx="79">
                  <c:v>2019-Q4</c:v>
                </c:pt>
                <c:pt idx="80">
                  <c:v>2020-Q1</c:v>
                </c:pt>
                <c:pt idx="81">
                  <c:v>2020-Q2</c:v>
                </c:pt>
                <c:pt idx="82">
                  <c:v>2020-Q3</c:v>
                </c:pt>
                <c:pt idx="83">
                  <c:v>2020-Q4</c:v>
                </c:pt>
                <c:pt idx="84">
                  <c:v>2021-Q1</c:v>
                </c:pt>
                <c:pt idx="85">
                  <c:v>2021-Q2</c:v>
                </c:pt>
                <c:pt idx="86">
                  <c:v>2021-Q3</c:v>
                </c:pt>
                <c:pt idx="87">
                  <c:v>2021-Q4</c:v>
                </c:pt>
                <c:pt idx="88">
                  <c:v>2022-Q1</c:v>
                </c:pt>
                <c:pt idx="89">
                  <c:v>2022-Q2</c:v>
                </c:pt>
                <c:pt idx="90">
                  <c:v>2022-Q3</c:v>
                </c:pt>
                <c:pt idx="91">
                  <c:v>2022-Q4</c:v>
                </c:pt>
                <c:pt idx="92">
                  <c:v>2023-Q1</c:v>
                </c:pt>
                <c:pt idx="93">
                  <c:v>2023-Q2</c:v>
                </c:pt>
                <c:pt idx="94">
                  <c:v>2023-Q3</c:v>
                </c:pt>
                <c:pt idx="95">
                  <c:v>2023-Q4</c:v>
                </c:pt>
                <c:pt idx="96">
                  <c:v>2024-Q1</c:v>
                </c:pt>
                <c:pt idx="97">
                  <c:v>2024-Q2</c:v>
                </c:pt>
                <c:pt idx="98">
                  <c:v>2024-Q3</c:v>
                </c:pt>
                <c:pt idx="99">
                  <c:v>2024-Q4</c:v>
                </c:pt>
                <c:pt idx="100">
                  <c:v>2025-Q1</c:v>
                </c:pt>
                <c:pt idx="101">
                  <c:v>2025-Q2</c:v>
                </c:pt>
                <c:pt idx="102">
                  <c:v>2025-Q3</c:v>
                </c:pt>
                <c:pt idx="103">
                  <c:v>2025-Q4</c:v>
                </c:pt>
                <c:pt idx="104">
                  <c:v>2026-Q1</c:v>
                </c:pt>
                <c:pt idx="105">
                  <c:v>2026-Q2</c:v>
                </c:pt>
                <c:pt idx="106">
                  <c:v>2026-Q3</c:v>
                </c:pt>
                <c:pt idx="107">
                  <c:v>2026-Q4</c:v>
                </c:pt>
                <c:pt idx="108">
                  <c:v>2027-Q1</c:v>
                </c:pt>
                <c:pt idx="109">
                  <c:v>2027-Q2</c:v>
                </c:pt>
                <c:pt idx="110">
                  <c:v>2027-Q3</c:v>
                </c:pt>
                <c:pt idx="111">
                  <c:v>2027-Q4</c:v>
                </c:pt>
                <c:pt idx="112">
                  <c:v>2028-Q1</c:v>
                </c:pt>
                <c:pt idx="113">
                  <c:v>2028-Q2</c:v>
                </c:pt>
                <c:pt idx="114">
                  <c:v>2028-Q3</c:v>
                </c:pt>
                <c:pt idx="115">
                  <c:v>2028-Q4</c:v>
                </c:pt>
                <c:pt idx="116">
                  <c:v>2029-Q1</c:v>
                </c:pt>
                <c:pt idx="117">
                  <c:v>2029-Q2</c:v>
                </c:pt>
                <c:pt idx="118">
                  <c:v>2029-Q3</c:v>
                </c:pt>
                <c:pt idx="119">
                  <c:v>2029-Q4</c:v>
                </c:pt>
                <c:pt idx="120">
                  <c:v>2030-Q1</c:v>
                </c:pt>
                <c:pt idx="121">
                  <c:v>2030-Q2</c:v>
                </c:pt>
                <c:pt idx="122">
                  <c:v>2030-Q3</c:v>
                </c:pt>
                <c:pt idx="123">
                  <c:v>2030-Q4</c:v>
                </c:pt>
                <c:pt idx="124">
                  <c:v>2031-Q1</c:v>
                </c:pt>
                <c:pt idx="125">
                  <c:v>2031-Q2</c:v>
                </c:pt>
                <c:pt idx="126">
                  <c:v>2031-Q3</c:v>
                </c:pt>
                <c:pt idx="127">
                  <c:v>2031-Q4</c:v>
                </c:pt>
                <c:pt idx="128">
                  <c:v>2032-Q1</c:v>
                </c:pt>
                <c:pt idx="129">
                  <c:v>2032-Q2</c:v>
                </c:pt>
                <c:pt idx="130">
                  <c:v>2032-Q3</c:v>
                </c:pt>
                <c:pt idx="131">
                  <c:v>2032-Q4</c:v>
                </c:pt>
                <c:pt idx="132">
                  <c:v>2033-Q1</c:v>
                </c:pt>
                <c:pt idx="133">
                  <c:v>2033-Q2</c:v>
                </c:pt>
                <c:pt idx="134">
                  <c:v>2033-Q3</c:v>
                </c:pt>
                <c:pt idx="135">
                  <c:v>2033-Q4</c:v>
                </c:pt>
                <c:pt idx="136">
                  <c:v>2034-Q1</c:v>
                </c:pt>
              </c:strCache>
            </c:strRef>
          </c:cat>
          <c:val>
            <c:numRef>
              <c:f>'Total Expenditure'!$C$2:$C$138</c:f>
              <c:numCache>
                <c:formatCode>0.000</c:formatCode>
                <c:ptCount val="13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269.24254614999995</c:v>
                </c:pt>
                <c:pt idx="90">
                  <c:v>236.95412550518756</c:v>
                </c:pt>
                <c:pt idx="91">
                  <c:v>239.41337242221047</c:v>
                </c:pt>
                <c:pt idx="92">
                  <c:v>276.79461706782951</c:v>
                </c:pt>
                <c:pt idx="93">
                  <c:v>218.07261981249451</c:v>
                </c:pt>
                <c:pt idx="94">
                  <c:v>255.93832587403114</c:v>
                </c:pt>
                <c:pt idx="95">
                  <c:v>231.69156964507582</c:v>
                </c:pt>
                <c:pt idx="96">
                  <c:v>281.53108936265915</c:v>
                </c:pt>
                <c:pt idx="97">
                  <c:v>232.93745599072932</c:v>
                </c:pt>
                <c:pt idx="98">
                  <c:v>254.10089379985268</c:v>
                </c:pt>
                <c:pt idx="99">
                  <c:v>250.75472204380287</c:v>
                </c:pt>
                <c:pt idx="100">
                  <c:v>289.11895320237613</c:v>
                </c:pt>
                <c:pt idx="101">
                  <c:v>244.23907134689691</c:v>
                </c:pt>
                <c:pt idx="102">
                  <c:v>265.03133951916107</c:v>
                </c:pt>
                <c:pt idx="103">
                  <c:v>260.80579561730019</c:v>
                </c:pt>
                <c:pt idx="104">
                  <c:v>296.89509763503207</c:v>
                </c:pt>
                <c:pt idx="105">
                  <c:v>255.19319374278433</c:v>
                </c:pt>
                <c:pt idx="106">
                  <c:v>273.99411694646415</c:v>
                </c:pt>
                <c:pt idx="107">
                  <c:v>270.88760540541767</c:v>
                </c:pt>
                <c:pt idx="108">
                  <c:v>305.26294845783104</c:v>
                </c:pt>
                <c:pt idx="109">
                  <c:v>267.4965559371401</c:v>
                </c:pt>
                <c:pt idx="110">
                  <c:v>282.43870372115549</c:v>
                </c:pt>
                <c:pt idx="111">
                  <c:v>282.2947037944254</c:v>
                </c:pt>
                <c:pt idx="112">
                  <c:v>313.75994496653368</c:v>
                </c:pt>
                <c:pt idx="113">
                  <c:v>279.14619312459899</c:v>
                </c:pt>
                <c:pt idx="114">
                  <c:v>291.74865724758547</c:v>
                </c:pt>
                <c:pt idx="115">
                  <c:v>293.0975451190431</c:v>
                </c:pt>
                <c:pt idx="116">
                  <c:v>322.64367220451425</c:v>
                </c:pt>
                <c:pt idx="117">
                  <c:v>290.87456544179236</c:v>
                </c:pt>
                <c:pt idx="118">
                  <c:v>301.33122728181291</c:v>
                </c:pt>
                <c:pt idx="119">
                  <c:v>304.06206792215363</c:v>
                </c:pt>
                <c:pt idx="120">
                  <c:v>331.83748985009396</c:v>
                </c:pt>
                <c:pt idx="121">
                  <c:v>302.74965382309881</c:v>
                </c:pt>
                <c:pt idx="122">
                  <c:v>311.13220961891597</c:v>
                </c:pt>
                <c:pt idx="123">
                  <c:v>315.16216429037451</c:v>
                </c:pt>
                <c:pt idx="124">
                  <c:v>341.3222219557021</c:v>
                </c:pt>
                <c:pt idx="125">
                  <c:v>314.66027155151016</c:v>
                </c:pt>
                <c:pt idx="126">
                  <c:v>321.28786860634949</c:v>
                </c:pt>
                <c:pt idx="127">
                  <c:v>326.35486284711993</c:v>
                </c:pt>
                <c:pt idx="128">
                  <c:v>351.13938132212888</c:v>
                </c:pt>
                <c:pt idx="129">
                  <c:v>326.69191332488555</c:v>
                </c:pt>
                <c:pt idx="130">
                  <c:v>331.75965065418626</c:v>
                </c:pt>
                <c:pt idx="131">
                  <c:v>337.70618199116541</c:v>
                </c:pt>
                <c:pt idx="132">
                  <c:v>361.27314233456957</c:v>
                </c:pt>
                <c:pt idx="133">
                  <c:v>338.8702328753983</c:v>
                </c:pt>
                <c:pt idx="134">
                  <c:v>342.55046678765024</c:v>
                </c:pt>
                <c:pt idx="135">
                  <c:v>349.24087116737604</c:v>
                </c:pt>
                <c:pt idx="136">
                  <c:v>371.7375932672694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857-4DC9-A9C9-8EEB291337CF}"/>
            </c:ext>
          </c:extLst>
        </c:ser>
        <c:ser>
          <c:idx val="2"/>
          <c:order val="2"/>
          <c:tx>
            <c:strRef>
              <c:f>'Total Expenditure'!$D$1</c:f>
              <c:strCache>
                <c:ptCount val="1"/>
                <c:pt idx="0">
                  <c:v>Upper CI</c:v>
                </c:pt>
              </c:strCache>
            </c:strRef>
          </c:tx>
          <c:spPr>
            <a:ln w="28575" cap="rnd">
              <a:solidFill>
                <a:schemeClr val="bg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'Total Expenditure'!$A$2:$A$138</c:f>
              <c:strCache>
                <c:ptCount val="137"/>
                <c:pt idx="0">
                  <c:v>2000-Q1</c:v>
                </c:pt>
                <c:pt idx="1">
                  <c:v>2000-Q2</c:v>
                </c:pt>
                <c:pt idx="2">
                  <c:v>2000-Q3</c:v>
                </c:pt>
                <c:pt idx="3">
                  <c:v>2000-Q4</c:v>
                </c:pt>
                <c:pt idx="4">
                  <c:v>2001-Q1</c:v>
                </c:pt>
                <c:pt idx="5">
                  <c:v>2001-Q2</c:v>
                </c:pt>
                <c:pt idx="6">
                  <c:v>2001-Q3</c:v>
                </c:pt>
                <c:pt idx="7">
                  <c:v>2001-Q4</c:v>
                </c:pt>
                <c:pt idx="8">
                  <c:v>2002-Q1</c:v>
                </c:pt>
                <c:pt idx="9">
                  <c:v>2002-Q2</c:v>
                </c:pt>
                <c:pt idx="10">
                  <c:v>2002-Q3</c:v>
                </c:pt>
                <c:pt idx="11">
                  <c:v>2002-Q4</c:v>
                </c:pt>
                <c:pt idx="12">
                  <c:v>2003-Q1</c:v>
                </c:pt>
                <c:pt idx="13">
                  <c:v>2003-Q2</c:v>
                </c:pt>
                <c:pt idx="14">
                  <c:v>2003-Q3</c:v>
                </c:pt>
                <c:pt idx="15">
                  <c:v>2003-Q4</c:v>
                </c:pt>
                <c:pt idx="16">
                  <c:v>2004-Q1</c:v>
                </c:pt>
                <c:pt idx="17">
                  <c:v>2004-Q2</c:v>
                </c:pt>
                <c:pt idx="18">
                  <c:v>2004-Q3</c:v>
                </c:pt>
                <c:pt idx="19">
                  <c:v>2004-Q4</c:v>
                </c:pt>
                <c:pt idx="20">
                  <c:v>2005-Q1</c:v>
                </c:pt>
                <c:pt idx="21">
                  <c:v>2005-Q2</c:v>
                </c:pt>
                <c:pt idx="22">
                  <c:v>2005-Q3</c:v>
                </c:pt>
                <c:pt idx="23">
                  <c:v>2005-Q4</c:v>
                </c:pt>
                <c:pt idx="24">
                  <c:v>2006-Q1</c:v>
                </c:pt>
                <c:pt idx="25">
                  <c:v>2006-Q2</c:v>
                </c:pt>
                <c:pt idx="26">
                  <c:v>2006-Q3</c:v>
                </c:pt>
                <c:pt idx="27">
                  <c:v>2006-Q4</c:v>
                </c:pt>
                <c:pt idx="28">
                  <c:v>2007-Q1</c:v>
                </c:pt>
                <c:pt idx="29">
                  <c:v>2007-Q2</c:v>
                </c:pt>
                <c:pt idx="30">
                  <c:v>2007-Q3</c:v>
                </c:pt>
                <c:pt idx="31">
                  <c:v>2007-Q4</c:v>
                </c:pt>
                <c:pt idx="32">
                  <c:v>2008-Q1</c:v>
                </c:pt>
                <c:pt idx="33">
                  <c:v>2008-Q2</c:v>
                </c:pt>
                <c:pt idx="34">
                  <c:v>2008-Q3</c:v>
                </c:pt>
                <c:pt idx="35">
                  <c:v>2008-Q4</c:v>
                </c:pt>
                <c:pt idx="36">
                  <c:v>2009-Q1</c:v>
                </c:pt>
                <c:pt idx="37">
                  <c:v>2009-Q2</c:v>
                </c:pt>
                <c:pt idx="38">
                  <c:v>2009-Q3</c:v>
                </c:pt>
                <c:pt idx="39">
                  <c:v>2009-Q4</c:v>
                </c:pt>
                <c:pt idx="40">
                  <c:v>2010-Q1</c:v>
                </c:pt>
                <c:pt idx="41">
                  <c:v>2010-Q2</c:v>
                </c:pt>
                <c:pt idx="42">
                  <c:v>2010-Q3</c:v>
                </c:pt>
                <c:pt idx="43">
                  <c:v>2010-Q4</c:v>
                </c:pt>
                <c:pt idx="44">
                  <c:v>2011-Q1</c:v>
                </c:pt>
                <c:pt idx="45">
                  <c:v>2011-Q2</c:v>
                </c:pt>
                <c:pt idx="46">
                  <c:v>2011-Q3</c:v>
                </c:pt>
                <c:pt idx="47">
                  <c:v>2011-Q4</c:v>
                </c:pt>
                <c:pt idx="48">
                  <c:v>2012-Q1</c:v>
                </c:pt>
                <c:pt idx="49">
                  <c:v>2012-Q2</c:v>
                </c:pt>
                <c:pt idx="50">
                  <c:v>2012-Q3</c:v>
                </c:pt>
                <c:pt idx="51">
                  <c:v>2012-Q4</c:v>
                </c:pt>
                <c:pt idx="52">
                  <c:v>2013-Q1</c:v>
                </c:pt>
                <c:pt idx="53">
                  <c:v>2013-Q2</c:v>
                </c:pt>
                <c:pt idx="54">
                  <c:v>2013-Q3</c:v>
                </c:pt>
                <c:pt idx="55">
                  <c:v>2013-Q4</c:v>
                </c:pt>
                <c:pt idx="56">
                  <c:v>2014-Q1</c:v>
                </c:pt>
                <c:pt idx="57">
                  <c:v>2014-Q2</c:v>
                </c:pt>
                <c:pt idx="58">
                  <c:v>2014-Q3</c:v>
                </c:pt>
                <c:pt idx="59">
                  <c:v>2014-Q4</c:v>
                </c:pt>
                <c:pt idx="60">
                  <c:v>2015-Q1</c:v>
                </c:pt>
                <c:pt idx="61">
                  <c:v>2015-Q2</c:v>
                </c:pt>
                <c:pt idx="62">
                  <c:v>2015-Q3</c:v>
                </c:pt>
                <c:pt idx="63">
                  <c:v>2015-Q4</c:v>
                </c:pt>
                <c:pt idx="64">
                  <c:v>2016-Q1</c:v>
                </c:pt>
                <c:pt idx="65">
                  <c:v>2016-Q2</c:v>
                </c:pt>
                <c:pt idx="66">
                  <c:v>2016-Q3</c:v>
                </c:pt>
                <c:pt idx="67">
                  <c:v>2016-Q4</c:v>
                </c:pt>
                <c:pt idx="68">
                  <c:v>2017-Q1</c:v>
                </c:pt>
                <c:pt idx="69">
                  <c:v>2017-Q2</c:v>
                </c:pt>
                <c:pt idx="70">
                  <c:v>2017-Q3</c:v>
                </c:pt>
                <c:pt idx="71">
                  <c:v>2017-Q4</c:v>
                </c:pt>
                <c:pt idx="72">
                  <c:v>2018-Q1</c:v>
                </c:pt>
                <c:pt idx="73">
                  <c:v>2018-Q2</c:v>
                </c:pt>
                <c:pt idx="74">
                  <c:v>2018-Q3</c:v>
                </c:pt>
                <c:pt idx="75">
                  <c:v>2018-Q4</c:v>
                </c:pt>
                <c:pt idx="76">
                  <c:v>2019-Q1</c:v>
                </c:pt>
                <c:pt idx="77">
                  <c:v>2019-Q2</c:v>
                </c:pt>
                <c:pt idx="78">
                  <c:v>2019-Q3</c:v>
                </c:pt>
                <c:pt idx="79">
                  <c:v>2019-Q4</c:v>
                </c:pt>
                <c:pt idx="80">
                  <c:v>2020-Q1</c:v>
                </c:pt>
                <c:pt idx="81">
                  <c:v>2020-Q2</c:v>
                </c:pt>
                <c:pt idx="82">
                  <c:v>2020-Q3</c:v>
                </c:pt>
                <c:pt idx="83">
                  <c:v>2020-Q4</c:v>
                </c:pt>
                <c:pt idx="84">
                  <c:v>2021-Q1</c:v>
                </c:pt>
                <c:pt idx="85">
                  <c:v>2021-Q2</c:v>
                </c:pt>
                <c:pt idx="86">
                  <c:v>2021-Q3</c:v>
                </c:pt>
                <c:pt idx="87">
                  <c:v>2021-Q4</c:v>
                </c:pt>
                <c:pt idx="88">
                  <c:v>2022-Q1</c:v>
                </c:pt>
                <c:pt idx="89">
                  <c:v>2022-Q2</c:v>
                </c:pt>
                <c:pt idx="90">
                  <c:v>2022-Q3</c:v>
                </c:pt>
                <c:pt idx="91">
                  <c:v>2022-Q4</c:v>
                </c:pt>
                <c:pt idx="92">
                  <c:v>2023-Q1</c:v>
                </c:pt>
                <c:pt idx="93">
                  <c:v>2023-Q2</c:v>
                </c:pt>
                <c:pt idx="94">
                  <c:v>2023-Q3</c:v>
                </c:pt>
                <c:pt idx="95">
                  <c:v>2023-Q4</c:v>
                </c:pt>
                <c:pt idx="96">
                  <c:v>2024-Q1</c:v>
                </c:pt>
                <c:pt idx="97">
                  <c:v>2024-Q2</c:v>
                </c:pt>
                <c:pt idx="98">
                  <c:v>2024-Q3</c:v>
                </c:pt>
                <c:pt idx="99">
                  <c:v>2024-Q4</c:v>
                </c:pt>
                <c:pt idx="100">
                  <c:v>2025-Q1</c:v>
                </c:pt>
                <c:pt idx="101">
                  <c:v>2025-Q2</c:v>
                </c:pt>
                <c:pt idx="102">
                  <c:v>2025-Q3</c:v>
                </c:pt>
                <c:pt idx="103">
                  <c:v>2025-Q4</c:v>
                </c:pt>
                <c:pt idx="104">
                  <c:v>2026-Q1</c:v>
                </c:pt>
                <c:pt idx="105">
                  <c:v>2026-Q2</c:v>
                </c:pt>
                <c:pt idx="106">
                  <c:v>2026-Q3</c:v>
                </c:pt>
                <c:pt idx="107">
                  <c:v>2026-Q4</c:v>
                </c:pt>
                <c:pt idx="108">
                  <c:v>2027-Q1</c:v>
                </c:pt>
                <c:pt idx="109">
                  <c:v>2027-Q2</c:v>
                </c:pt>
                <c:pt idx="110">
                  <c:v>2027-Q3</c:v>
                </c:pt>
                <c:pt idx="111">
                  <c:v>2027-Q4</c:v>
                </c:pt>
                <c:pt idx="112">
                  <c:v>2028-Q1</c:v>
                </c:pt>
                <c:pt idx="113">
                  <c:v>2028-Q2</c:v>
                </c:pt>
                <c:pt idx="114">
                  <c:v>2028-Q3</c:v>
                </c:pt>
                <c:pt idx="115">
                  <c:v>2028-Q4</c:v>
                </c:pt>
                <c:pt idx="116">
                  <c:v>2029-Q1</c:v>
                </c:pt>
                <c:pt idx="117">
                  <c:v>2029-Q2</c:v>
                </c:pt>
                <c:pt idx="118">
                  <c:v>2029-Q3</c:v>
                </c:pt>
                <c:pt idx="119">
                  <c:v>2029-Q4</c:v>
                </c:pt>
                <c:pt idx="120">
                  <c:v>2030-Q1</c:v>
                </c:pt>
                <c:pt idx="121">
                  <c:v>2030-Q2</c:v>
                </c:pt>
                <c:pt idx="122">
                  <c:v>2030-Q3</c:v>
                </c:pt>
                <c:pt idx="123">
                  <c:v>2030-Q4</c:v>
                </c:pt>
                <c:pt idx="124">
                  <c:v>2031-Q1</c:v>
                </c:pt>
                <c:pt idx="125">
                  <c:v>2031-Q2</c:v>
                </c:pt>
                <c:pt idx="126">
                  <c:v>2031-Q3</c:v>
                </c:pt>
                <c:pt idx="127">
                  <c:v>2031-Q4</c:v>
                </c:pt>
                <c:pt idx="128">
                  <c:v>2032-Q1</c:v>
                </c:pt>
                <c:pt idx="129">
                  <c:v>2032-Q2</c:v>
                </c:pt>
                <c:pt idx="130">
                  <c:v>2032-Q3</c:v>
                </c:pt>
                <c:pt idx="131">
                  <c:v>2032-Q4</c:v>
                </c:pt>
                <c:pt idx="132">
                  <c:v>2033-Q1</c:v>
                </c:pt>
                <c:pt idx="133">
                  <c:v>2033-Q2</c:v>
                </c:pt>
                <c:pt idx="134">
                  <c:v>2033-Q3</c:v>
                </c:pt>
                <c:pt idx="135">
                  <c:v>2033-Q4</c:v>
                </c:pt>
                <c:pt idx="136">
                  <c:v>2034-Q1</c:v>
                </c:pt>
              </c:strCache>
            </c:strRef>
          </c:cat>
          <c:val>
            <c:numRef>
              <c:f>'Total Expenditure'!$D$2:$D$138</c:f>
              <c:numCache>
                <c:formatCode>0.000</c:formatCode>
                <c:ptCount val="13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269.24254614999995</c:v>
                </c:pt>
                <c:pt idx="90">
                  <c:v>376.90102277239555</c:v>
                </c:pt>
                <c:pt idx="91">
                  <c:v>379.59572980161079</c:v>
                </c:pt>
                <c:pt idx="92">
                  <c:v>418.31923688386672</c:v>
                </c:pt>
                <c:pt idx="93">
                  <c:v>359.33737967890386</c:v>
                </c:pt>
                <c:pt idx="94">
                  <c:v>397.79283005290569</c:v>
                </c:pt>
                <c:pt idx="95">
                  <c:v>373.51667952664184</c:v>
                </c:pt>
                <c:pt idx="96">
                  <c:v>424.67845285787791</c:v>
                </c:pt>
                <c:pt idx="97">
                  <c:v>376.04180531799773</c:v>
                </c:pt>
                <c:pt idx="98">
                  <c:v>397.62521624047133</c:v>
                </c:pt>
                <c:pt idx="99">
                  <c:v>394.58968313262142</c:v>
                </c:pt>
                <c:pt idx="100">
                  <c:v>434.3494871420454</c:v>
                </c:pt>
                <c:pt idx="101">
                  <c:v>389.58124600664564</c:v>
                </c:pt>
                <c:pt idx="102">
                  <c:v>410.95836439782079</c:v>
                </c:pt>
                <c:pt idx="103">
                  <c:v>407.17996524386365</c:v>
                </c:pt>
                <c:pt idx="104">
                  <c:v>444.73522817997804</c:v>
                </c:pt>
                <c:pt idx="105">
                  <c:v>403.29161528765866</c:v>
                </c:pt>
                <c:pt idx="106">
                  <c:v>422.78473807110583</c:v>
                </c:pt>
                <c:pt idx="107">
                  <c:v>420.25812125489568</c:v>
                </c:pt>
                <c:pt idx="108">
                  <c:v>456.18122253945694</c:v>
                </c:pt>
                <c:pt idx="109">
                  <c:v>418.84905423713747</c:v>
                </c:pt>
                <c:pt idx="110">
                  <c:v>434.57009397576013</c:v>
                </c:pt>
                <c:pt idx="111">
                  <c:v>435.16738424349609</c:v>
                </c:pt>
                <c:pt idx="112">
                  <c:v>468.25689624807933</c:v>
                </c:pt>
                <c:pt idx="113">
                  <c:v>434.23597875366943</c:v>
                </c:pt>
                <c:pt idx="114">
                  <c:v>447.71993348746241</c:v>
                </c:pt>
                <c:pt idx="115">
                  <c:v>449.95007704328856</c:v>
                </c:pt>
                <c:pt idx="116">
                  <c:v>481.20033725043186</c:v>
                </c:pt>
                <c:pt idx="117">
                  <c:v>450.18052145652462</c:v>
                </c:pt>
                <c:pt idx="118">
                  <c:v>461.62121813458197</c:v>
                </c:pt>
                <c:pt idx="119">
                  <c:v>465.37073431052016</c:v>
                </c:pt>
                <c:pt idx="120">
                  <c:v>494.93061234912869</c:v>
                </c:pt>
                <c:pt idx="121">
                  <c:v>466.74689537438996</c:v>
                </c:pt>
                <c:pt idx="122">
                  <c:v>476.21423764004675</c:v>
                </c:pt>
                <c:pt idx="123">
                  <c:v>481.39641448375954</c:v>
                </c:pt>
                <c:pt idx="124">
                  <c:v>509.42085469723594</c:v>
                </c:pt>
                <c:pt idx="125">
                  <c:v>483.81243632865926</c:v>
                </c:pt>
                <c:pt idx="126">
                  <c:v>491.62715648209604</c:v>
                </c:pt>
                <c:pt idx="127">
                  <c:v>497.97436079895414</c:v>
                </c:pt>
                <c:pt idx="128">
                  <c:v>524.70390372773375</c:v>
                </c:pt>
                <c:pt idx="129">
                  <c:v>501.45528325299</c:v>
                </c:pt>
                <c:pt idx="130">
                  <c:v>507.81277110289972</c:v>
                </c:pt>
                <c:pt idx="131">
                  <c:v>515.16328632591092</c:v>
                </c:pt>
                <c:pt idx="132">
                  <c:v>540.75591542539144</c:v>
                </c:pt>
                <c:pt idx="133">
                  <c:v>519.69307094153999</c:v>
                </c:pt>
                <c:pt idx="134">
                  <c:v>524.76579671348361</c:v>
                </c:pt>
                <c:pt idx="135">
                  <c:v>532.98007943048265</c:v>
                </c:pt>
                <c:pt idx="136">
                  <c:v>557.58336182602739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857-4DC9-A9C9-8EEB291337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3050336"/>
        <c:axId val="183053216"/>
      </c:lineChart>
      <c:catAx>
        <c:axId val="183050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053216"/>
        <c:crosses val="autoZero"/>
        <c:auto val="1"/>
        <c:lblAlgn val="ctr"/>
        <c:lblOffset val="100"/>
        <c:noMultiLvlLbl val="0"/>
      </c:catAx>
      <c:valAx>
        <c:axId val="183053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050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fISCAL vARIABLES FOR BELIZE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Yearly!$B$1</c:f>
              <c:strCache>
                <c:ptCount val="1"/>
                <c:pt idx="0">
                  <c:v>Revenue Current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Ref>
              <c:f>Yearly!$A$2:$A$35</c:f>
              <c:numCache>
                <c:formatCode>General</c:formatCode>
                <c:ptCount val="34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</c:numCache>
            </c:numRef>
          </c:cat>
          <c:val>
            <c:numRef>
              <c:f>Yearly!$B$2:$B$35</c:f>
              <c:numCache>
                <c:formatCode>0.000</c:formatCode>
                <c:ptCount val="34"/>
                <c:pt idx="0">
                  <c:v>338.78899999999999</c:v>
                </c:pt>
                <c:pt idx="1">
                  <c:v>402.37299999999999</c:v>
                </c:pt>
                <c:pt idx="2">
                  <c:v>411.66599999999994</c:v>
                </c:pt>
                <c:pt idx="3">
                  <c:v>433.37099999999998</c:v>
                </c:pt>
                <c:pt idx="4">
                  <c:v>456.22800000000007</c:v>
                </c:pt>
                <c:pt idx="5">
                  <c:v>529.82000000000005</c:v>
                </c:pt>
                <c:pt idx="6">
                  <c:v>586.46500000000003</c:v>
                </c:pt>
                <c:pt idx="7">
                  <c:v>672.29900000000009</c:v>
                </c:pt>
                <c:pt idx="8">
                  <c:v>712.60169927999993</c:v>
                </c:pt>
                <c:pt idx="9">
                  <c:v>696.73216238000009</c:v>
                </c:pt>
                <c:pt idx="10">
                  <c:v>766.15637277488065</c:v>
                </c:pt>
                <c:pt idx="11">
                  <c:v>795.86856776000013</c:v>
                </c:pt>
                <c:pt idx="12">
                  <c:v>814.36172873000021</c:v>
                </c:pt>
                <c:pt idx="13">
                  <c:v>865.90432022999994</c:v>
                </c:pt>
                <c:pt idx="14">
                  <c:v>960.80008016099998</c:v>
                </c:pt>
                <c:pt idx="15">
                  <c:v>972.88620311</c:v>
                </c:pt>
                <c:pt idx="16">
                  <c:v>1004.0287535799998</c:v>
                </c:pt>
                <c:pt idx="17">
                  <c:v>1087.9859353200002</c:v>
                </c:pt>
                <c:pt idx="18">
                  <c:v>1144.1160055400001</c:v>
                </c:pt>
                <c:pt idx="19">
                  <c:v>1141.9491431699998</c:v>
                </c:pt>
                <c:pt idx="20">
                  <c:v>874.59354385999995</c:v>
                </c:pt>
                <c:pt idx="21">
                  <c:v>1164.9753499599999</c:v>
                </c:pt>
                <c:pt idx="22">
                  <c:v>1220.0970610729307</c:v>
                </c:pt>
                <c:pt idx="23">
                  <c:v>1291.0773702930728</c:v>
                </c:pt>
                <c:pt idx="24">
                  <c:v>1363.957623438894</c:v>
                </c:pt>
                <c:pt idx="25">
                  <c:v>1442.2107850635657</c:v>
                </c:pt>
                <c:pt idx="26">
                  <c:v>1525.5594289730946</c:v>
                </c:pt>
                <c:pt idx="27">
                  <c:v>1613.9805777277602</c:v>
                </c:pt>
                <c:pt idx="28">
                  <c:v>1707.6285298262592</c:v>
                </c:pt>
                <c:pt idx="29">
                  <c:v>1806.748300837671</c:v>
                </c:pt>
                <c:pt idx="30">
                  <c:v>1911.6345225206412</c:v>
                </c:pt>
                <c:pt idx="31">
                  <c:v>2022.6134910635112</c:v>
                </c:pt>
                <c:pt idx="32">
                  <c:v>2140.0360909354908</c:v>
                </c:pt>
                <c:pt idx="33">
                  <c:v>2264.2756074695508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F9E-4135-BC75-65F880D797FF}"/>
            </c:ext>
          </c:extLst>
        </c:ser>
        <c:ser>
          <c:idx val="2"/>
          <c:order val="2"/>
          <c:tx>
            <c:strRef>
              <c:f>Yearly!$C$1</c:f>
              <c:strCache>
                <c:ptCount val="1"/>
                <c:pt idx="0">
                  <c:v>Total Revenue and Grants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5"/>
              </a:solidFill>
              <a:ln w="9525">
                <a:solidFill>
                  <a:schemeClr val="accent5"/>
                </a:solidFill>
                <a:round/>
              </a:ln>
              <a:effectLst/>
            </c:spPr>
          </c:marker>
          <c:cat>
            <c:numRef>
              <c:f>Yearly!$A$2:$A$35</c:f>
              <c:numCache>
                <c:formatCode>General</c:formatCode>
                <c:ptCount val="34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</c:numCache>
            </c:numRef>
          </c:cat>
          <c:val>
            <c:numRef>
              <c:f>Yearly!$C$2:$C$35</c:f>
              <c:numCache>
                <c:formatCode>0.000</c:formatCode>
                <c:ptCount val="34"/>
                <c:pt idx="0">
                  <c:v>434.26800000000003</c:v>
                </c:pt>
                <c:pt idx="1">
                  <c:v>441.68299999999999</c:v>
                </c:pt>
                <c:pt idx="2">
                  <c:v>452.07799999999997</c:v>
                </c:pt>
                <c:pt idx="3">
                  <c:v>494.7109999999999</c:v>
                </c:pt>
                <c:pt idx="4">
                  <c:v>482.30299999999988</c:v>
                </c:pt>
                <c:pt idx="5">
                  <c:v>559.88799999999992</c:v>
                </c:pt>
                <c:pt idx="6">
                  <c:v>634.60799999999995</c:v>
                </c:pt>
                <c:pt idx="7">
                  <c:v>767.68299999999977</c:v>
                </c:pt>
                <c:pt idx="8">
                  <c:v>784.02697795000017</c:v>
                </c:pt>
                <c:pt idx="9">
                  <c:v>735.16709847000016</c:v>
                </c:pt>
                <c:pt idx="10">
                  <c:v>782.97575311488072</c:v>
                </c:pt>
                <c:pt idx="11">
                  <c:v>846.24377912000011</c:v>
                </c:pt>
                <c:pt idx="12">
                  <c:v>840.32247316999997</c:v>
                </c:pt>
                <c:pt idx="13">
                  <c:v>943.25443187000019</c:v>
                </c:pt>
                <c:pt idx="14">
                  <c:v>1005.5941812609999</c:v>
                </c:pt>
                <c:pt idx="15">
                  <c:v>1000.7241056299997</c:v>
                </c:pt>
                <c:pt idx="16">
                  <c:v>1052.1325670799999</c:v>
                </c:pt>
                <c:pt idx="17">
                  <c:v>1119.6448917099999</c:v>
                </c:pt>
                <c:pt idx="18">
                  <c:v>1186.7892890700002</c:v>
                </c:pt>
                <c:pt idx="19">
                  <c:v>1167.8966808600001</c:v>
                </c:pt>
                <c:pt idx="20">
                  <c:v>917.25747535999983</c:v>
                </c:pt>
                <c:pt idx="21">
                  <c:v>1180.1695412600002</c:v>
                </c:pt>
                <c:pt idx="22">
                  <c:v>1304.9350303075016</c:v>
                </c:pt>
                <c:pt idx="23">
                  <c:v>1381.9986751463186</c:v>
                </c:pt>
                <c:pt idx="24">
                  <c:v>1452.600911671635</c:v>
                </c:pt>
                <c:pt idx="25">
                  <c:v>1525.7274004249075</c:v>
                </c:pt>
                <c:pt idx="26">
                  <c:v>1602.4038332815869</c:v>
                </c:pt>
                <c:pt idx="27">
                  <c:v>1682.8738087712659</c:v>
                </c:pt>
                <c:pt idx="28">
                  <c:v>1767.3445570747749</c:v>
                </c:pt>
                <c:pt idx="29">
                  <c:v>1856.0276823150716</c:v>
                </c:pt>
                <c:pt idx="30">
                  <c:v>1949.1415315070294</c:v>
                </c:pt>
                <c:pt idx="31">
                  <c:v>2046.913331861447</c:v>
                </c:pt>
                <c:pt idx="32">
                  <c:v>2140.0360909354908</c:v>
                </c:pt>
                <c:pt idx="33">
                  <c:v>2264.2756074695508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F9E-4135-BC75-65F880D797FF}"/>
            </c:ext>
          </c:extLst>
        </c:ser>
        <c:ser>
          <c:idx val="3"/>
          <c:order val="3"/>
          <c:tx>
            <c:strRef>
              <c:f>Yearly!$D$1</c:f>
              <c:strCache>
                <c:ptCount val="1"/>
                <c:pt idx="0">
                  <c:v>Expenditure Current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marker>
          <c:cat>
            <c:numRef>
              <c:f>Yearly!$A$2:$A$35</c:f>
              <c:numCache>
                <c:formatCode>General</c:formatCode>
                <c:ptCount val="34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</c:numCache>
            </c:numRef>
          </c:cat>
          <c:val>
            <c:numRef>
              <c:f>Yearly!$D$2:$D$35</c:f>
              <c:numCache>
                <c:formatCode>0.000</c:formatCode>
                <c:ptCount val="34"/>
                <c:pt idx="0">
                  <c:v>295.76200000000006</c:v>
                </c:pt>
                <c:pt idx="1">
                  <c:v>338.07599999999996</c:v>
                </c:pt>
                <c:pt idx="2">
                  <c:v>352.23200000000003</c:v>
                </c:pt>
                <c:pt idx="3">
                  <c:v>408.16900000000004</c:v>
                </c:pt>
                <c:pt idx="4">
                  <c:v>502.75000000000011</c:v>
                </c:pt>
                <c:pt idx="5">
                  <c:v>548.43100000000004</c:v>
                </c:pt>
                <c:pt idx="6">
                  <c:v>620.74500000000012</c:v>
                </c:pt>
                <c:pt idx="7">
                  <c:v>597.279</c:v>
                </c:pt>
                <c:pt idx="8">
                  <c:v>633.91687484999989</c:v>
                </c:pt>
                <c:pt idx="9">
                  <c:v>669.39383190000001</c:v>
                </c:pt>
                <c:pt idx="10">
                  <c:v>689.82361603499987</c:v>
                </c:pt>
                <c:pt idx="11">
                  <c:v>729.10427373832454</c:v>
                </c:pt>
                <c:pt idx="12">
                  <c:v>707.63349533999985</c:v>
                </c:pt>
                <c:pt idx="13">
                  <c:v>777.38761579000004</c:v>
                </c:pt>
                <c:pt idx="14">
                  <c:v>839.99212650000004</c:v>
                </c:pt>
                <c:pt idx="15">
                  <c:v>912.43928128000039</c:v>
                </c:pt>
                <c:pt idx="16">
                  <c:v>970.60293389000003</c:v>
                </c:pt>
                <c:pt idx="17">
                  <c:v>1020.5418203499996</c:v>
                </c:pt>
                <c:pt idx="18">
                  <c:v>1058.2177182489665</c:v>
                </c:pt>
                <c:pt idx="19">
                  <c:v>1094.2717905499999</c:v>
                </c:pt>
                <c:pt idx="20">
                  <c:v>954.64279659000022</c:v>
                </c:pt>
                <c:pt idx="21">
                  <c:v>947.44959620999987</c:v>
                </c:pt>
                <c:pt idx="22">
                  <c:v>942.56556265646827</c:v>
                </c:pt>
                <c:pt idx="23">
                  <c:v>991.97367483273854</c:v>
                </c:pt>
                <c:pt idx="24">
                  <c:v>1042.296504780594</c:v>
                </c:pt>
                <c:pt idx="25">
                  <c:v>1095.0039782797107</c:v>
                </c:pt>
                <c:pt idx="26">
                  <c:v>1150.3546858480504</c:v>
                </c:pt>
                <c:pt idx="27">
                  <c:v>1208.4197861394498</c:v>
                </c:pt>
                <c:pt idx="28">
                  <c:v>1269.3253052050964</c:v>
                </c:pt>
                <c:pt idx="29">
                  <c:v>1333.2373379834321</c:v>
                </c:pt>
                <c:pt idx="30">
                  <c:v>1400.3311804771422</c:v>
                </c:pt>
                <c:pt idx="31">
                  <c:v>1470.7822509549253</c:v>
                </c:pt>
                <c:pt idx="32">
                  <c:v>1544.7676592966632</c:v>
                </c:pt>
                <c:pt idx="33">
                  <c:v>1622.4693957078734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F9E-4135-BC75-65F880D797FF}"/>
            </c:ext>
          </c:extLst>
        </c:ser>
        <c:ser>
          <c:idx val="4"/>
          <c:order val="4"/>
          <c:tx>
            <c:strRef>
              <c:f>Yearly!$E$1</c:f>
              <c:strCache>
                <c:ptCount val="1"/>
                <c:pt idx="0">
                  <c:v>Total Expenditure</c:v>
                </c:pt>
              </c:strCache>
            </c:strRef>
          </c:tx>
          <c:spPr>
            <a:ln w="222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marker>
          <c:cat>
            <c:numRef>
              <c:f>Yearly!$A$2:$A$35</c:f>
              <c:numCache>
                <c:formatCode>General</c:formatCode>
                <c:ptCount val="34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</c:numCache>
            </c:numRef>
          </c:cat>
          <c:val>
            <c:numRef>
              <c:f>Yearly!$E$2:$E$35</c:f>
              <c:numCache>
                <c:formatCode>0.000</c:formatCode>
                <c:ptCount val="34"/>
                <c:pt idx="0">
                  <c:v>527.18600000000015</c:v>
                </c:pt>
                <c:pt idx="1">
                  <c:v>606.10300000000007</c:v>
                </c:pt>
                <c:pt idx="2">
                  <c:v>588.75900000000013</c:v>
                </c:pt>
                <c:pt idx="3">
                  <c:v>649.04300000000001</c:v>
                </c:pt>
                <c:pt idx="4">
                  <c:v>662.66100000000006</c:v>
                </c:pt>
                <c:pt idx="5">
                  <c:v>640.04800000000012</c:v>
                </c:pt>
                <c:pt idx="6">
                  <c:v>735.26299999999992</c:v>
                </c:pt>
                <c:pt idx="7">
                  <c:v>771.69299999999987</c:v>
                </c:pt>
                <c:pt idx="8">
                  <c:v>767.55381584999986</c:v>
                </c:pt>
                <c:pt idx="9">
                  <c:v>768.02195972999994</c:v>
                </c:pt>
                <c:pt idx="10">
                  <c:v>817.09597832500015</c:v>
                </c:pt>
                <c:pt idx="11">
                  <c:v>889.29559805832446</c:v>
                </c:pt>
                <c:pt idx="12">
                  <c:v>852.13213559999986</c:v>
                </c:pt>
                <c:pt idx="13">
                  <c:v>999.67230408</c:v>
                </c:pt>
                <c:pt idx="14">
                  <c:v>1136.3720733600001</c:v>
                </c:pt>
                <c:pt idx="15">
                  <c:v>1262.6756146999999</c:v>
                </c:pt>
                <c:pt idx="16">
                  <c:v>1197.91634675</c:v>
                </c:pt>
                <c:pt idx="17">
                  <c:v>1172.4193964200001</c:v>
                </c:pt>
                <c:pt idx="18">
                  <c:v>1226.6347248889665</c:v>
                </c:pt>
                <c:pt idx="19">
                  <c:v>1346.7050314299997</c:v>
                </c:pt>
                <c:pt idx="20">
                  <c:v>1280.0619914200001</c:v>
                </c:pt>
                <c:pt idx="21">
                  <c:v>1198.38383834</c:v>
                </c:pt>
                <c:pt idx="22">
                  <c:v>1233.2315983765502</c:v>
                </c:pt>
                <c:pt idx="23">
                  <c:v>1271.279473405295</c:v>
                </c:pt>
                <c:pt idx="24">
                  <c:v>1314.7591084349483</c:v>
                </c:pt>
                <c:pt idx="25">
                  <c:v>1359.7130539733491</c:v>
                </c:pt>
                <c:pt idx="26">
                  <c:v>1403.926780852807</c:v>
                </c:pt>
                <c:pt idx="27">
                  <c:v>1451.4166685618638</c:v>
                </c:pt>
                <c:pt idx="28">
                  <c:v>1499.871197115297</c:v>
                </c:pt>
                <c:pt idx="29">
                  <c:v>1550.1042183733041</c:v>
                </c:pt>
                <c:pt idx="30">
                  <c:v>1602.0723259417618</c:v>
                </c:pt>
                <c:pt idx="31">
                  <c:v>1655.7801208322758</c:v>
                </c:pt>
                <c:pt idx="32">
                  <c:v>1711.3090722059992</c:v>
                </c:pt>
                <c:pt idx="33">
                  <c:v>1768.710736504614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F9E-4135-BC75-65F880D797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7166607"/>
        <c:axId val="36716804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Yearly!$A$1</c15:sqref>
                        </c15:formulaRef>
                      </c:ext>
                    </c:extLst>
                    <c:strCache>
                      <c:ptCount val="1"/>
                      <c:pt idx="0">
                        <c:v>Year</c:v>
                      </c:pt>
                    </c:strCache>
                  </c:strRef>
                </c:tx>
                <c:spPr>
                  <a:ln w="2222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Yearly!$A$2:$A$35</c15:sqref>
                        </c15:formulaRef>
                      </c:ext>
                    </c:extLst>
                    <c:numCache>
                      <c:formatCode>General</c:formatCode>
                      <c:ptCount val="34"/>
                      <c:pt idx="0">
                        <c:v>2000</c:v>
                      </c:pt>
                      <c:pt idx="1">
                        <c:v>2001</c:v>
                      </c:pt>
                      <c:pt idx="2">
                        <c:v>2002</c:v>
                      </c:pt>
                      <c:pt idx="3">
                        <c:v>2003</c:v>
                      </c:pt>
                      <c:pt idx="4">
                        <c:v>2004</c:v>
                      </c:pt>
                      <c:pt idx="5">
                        <c:v>2005</c:v>
                      </c:pt>
                      <c:pt idx="6">
                        <c:v>2006</c:v>
                      </c:pt>
                      <c:pt idx="7">
                        <c:v>2007</c:v>
                      </c:pt>
                      <c:pt idx="8">
                        <c:v>2008</c:v>
                      </c:pt>
                      <c:pt idx="9">
                        <c:v>2009</c:v>
                      </c:pt>
                      <c:pt idx="10">
                        <c:v>2010</c:v>
                      </c:pt>
                      <c:pt idx="11">
                        <c:v>2011</c:v>
                      </c:pt>
                      <c:pt idx="12">
                        <c:v>2012</c:v>
                      </c:pt>
                      <c:pt idx="13">
                        <c:v>2013</c:v>
                      </c:pt>
                      <c:pt idx="14">
                        <c:v>2014</c:v>
                      </c:pt>
                      <c:pt idx="15">
                        <c:v>2015</c:v>
                      </c:pt>
                      <c:pt idx="16">
                        <c:v>2016</c:v>
                      </c:pt>
                      <c:pt idx="17">
                        <c:v>2017</c:v>
                      </c:pt>
                      <c:pt idx="18">
                        <c:v>2018</c:v>
                      </c:pt>
                      <c:pt idx="19">
                        <c:v>2019</c:v>
                      </c:pt>
                      <c:pt idx="20">
                        <c:v>2020</c:v>
                      </c:pt>
                      <c:pt idx="21">
                        <c:v>2021</c:v>
                      </c:pt>
                      <c:pt idx="22">
                        <c:v>2022</c:v>
                      </c:pt>
                      <c:pt idx="23">
                        <c:v>2023</c:v>
                      </c:pt>
                      <c:pt idx="24">
                        <c:v>2024</c:v>
                      </c:pt>
                      <c:pt idx="25">
                        <c:v>2025</c:v>
                      </c:pt>
                      <c:pt idx="26">
                        <c:v>2026</c:v>
                      </c:pt>
                      <c:pt idx="27">
                        <c:v>2027</c:v>
                      </c:pt>
                      <c:pt idx="28">
                        <c:v>2028</c:v>
                      </c:pt>
                      <c:pt idx="29">
                        <c:v>2029</c:v>
                      </c:pt>
                      <c:pt idx="30">
                        <c:v>2030</c:v>
                      </c:pt>
                      <c:pt idx="31">
                        <c:v>2031</c:v>
                      </c:pt>
                      <c:pt idx="32">
                        <c:v>2032</c:v>
                      </c:pt>
                      <c:pt idx="33">
                        <c:v>2033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Yearly!$A$2:$A$35</c15:sqref>
                        </c15:formulaRef>
                      </c:ext>
                    </c:extLst>
                    <c:numCache>
                      <c:formatCode>General</c:formatCode>
                      <c:ptCount val="34"/>
                      <c:pt idx="0">
                        <c:v>2000</c:v>
                      </c:pt>
                      <c:pt idx="1">
                        <c:v>2001</c:v>
                      </c:pt>
                      <c:pt idx="2">
                        <c:v>2002</c:v>
                      </c:pt>
                      <c:pt idx="3">
                        <c:v>2003</c:v>
                      </c:pt>
                      <c:pt idx="4">
                        <c:v>2004</c:v>
                      </c:pt>
                      <c:pt idx="5">
                        <c:v>2005</c:v>
                      </c:pt>
                      <c:pt idx="6">
                        <c:v>2006</c:v>
                      </c:pt>
                      <c:pt idx="7">
                        <c:v>2007</c:v>
                      </c:pt>
                      <c:pt idx="8">
                        <c:v>2008</c:v>
                      </c:pt>
                      <c:pt idx="9">
                        <c:v>2009</c:v>
                      </c:pt>
                      <c:pt idx="10">
                        <c:v>2010</c:v>
                      </c:pt>
                      <c:pt idx="11">
                        <c:v>2011</c:v>
                      </c:pt>
                      <c:pt idx="12">
                        <c:v>2012</c:v>
                      </c:pt>
                      <c:pt idx="13">
                        <c:v>2013</c:v>
                      </c:pt>
                      <c:pt idx="14">
                        <c:v>2014</c:v>
                      </c:pt>
                      <c:pt idx="15">
                        <c:v>2015</c:v>
                      </c:pt>
                      <c:pt idx="16">
                        <c:v>2016</c:v>
                      </c:pt>
                      <c:pt idx="17">
                        <c:v>2017</c:v>
                      </c:pt>
                      <c:pt idx="18">
                        <c:v>2018</c:v>
                      </c:pt>
                      <c:pt idx="19">
                        <c:v>2019</c:v>
                      </c:pt>
                      <c:pt idx="20">
                        <c:v>2020</c:v>
                      </c:pt>
                      <c:pt idx="21">
                        <c:v>2021</c:v>
                      </c:pt>
                      <c:pt idx="22">
                        <c:v>2022</c:v>
                      </c:pt>
                      <c:pt idx="23">
                        <c:v>2023</c:v>
                      </c:pt>
                      <c:pt idx="24">
                        <c:v>2024</c:v>
                      </c:pt>
                      <c:pt idx="25">
                        <c:v>2025</c:v>
                      </c:pt>
                      <c:pt idx="26">
                        <c:v>2026</c:v>
                      </c:pt>
                      <c:pt idx="27">
                        <c:v>2027</c:v>
                      </c:pt>
                      <c:pt idx="28">
                        <c:v>2028</c:v>
                      </c:pt>
                      <c:pt idx="29">
                        <c:v>2029</c:v>
                      </c:pt>
                      <c:pt idx="30">
                        <c:v>2030</c:v>
                      </c:pt>
                      <c:pt idx="31">
                        <c:v>2031</c:v>
                      </c:pt>
                      <c:pt idx="32">
                        <c:v>2032</c:v>
                      </c:pt>
                      <c:pt idx="33">
                        <c:v>2033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1F9E-4135-BC75-65F880D797FF}"/>
                  </c:ext>
                </c:extLst>
              </c15:ser>
            </c15:filteredLineSeries>
          </c:ext>
        </c:extLst>
      </c:lineChart>
      <c:catAx>
        <c:axId val="367166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168047"/>
        <c:crosses val="autoZero"/>
        <c:auto val="1"/>
        <c:lblAlgn val="ctr"/>
        <c:lblOffset val="100"/>
        <c:noMultiLvlLbl val="0"/>
      </c:catAx>
      <c:valAx>
        <c:axId val="367168047"/>
        <c:scaling>
          <c:orientation val="minMax"/>
        </c:scaling>
        <c:delete val="0"/>
        <c:axPos val="l"/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1666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'Revenue Current Yearly'!$B$1</c:f>
              <c:strCache>
                <c:ptCount val="1"/>
                <c:pt idx="0">
                  <c:v>Revenue Current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'Revenue Current Yearly'!$A$2:$A$35</c:f>
              <c:numCache>
                <c:formatCode>General</c:formatCode>
                <c:ptCount val="34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</c:numCache>
            </c:numRef>
          </c:cat>
          <c:val>
            <c:numRef>
              <c:f>'Revenue Current Yearly'!$B$2:$B$35</c:f>
              <c:numCache>
                <c:formatCode>0.000</c:formatCode>
                <c:ptCount val="34"/>
                <c:pt idx="0">
                  <c:v>338.78899999999999</c:v>
                </c:pt>
                <c:pt idx="1">
                  <c:v>402.37299999999999</c:v>
                </c:pt>
                <c:pt idx="2">
                  <c:v>411.66599999999994</c:v>
                </c:pt>
                <c:pt idx="3">
                  <c:v>433.37099999999998</c:v>
                </c:pt>
                <c:pt idx="4">
                  <c:v>456.22800000000007</c:v>
                </c:pt>
                <c:pt idx="5">
                  <c:v>529.82000000000005</c:v>
                </c:pt>
                <c:pt idx="6">
                  <c:v>586.46500000000003</c:v>
                </c:pt>
                <c:pt idx="7">
                  <c:v>672.29900000000009</c:v>
                </c:pt>
                <c:pt idx="8">
                  <c:v>712.60169927999993</c:v>
                </c:pt>
                <c:pt idx="9">
                  <c:v>696.73216238000009</c:v>
                </c:pt>
                <c:pt idx="10">
                  <c:v>766.15637277488065</c:v>
                </c:pt>
                <c:pt idx="11">
                  <c:v>795.86856776000013</c:v>
                </c:pt>
                <c:pt idx="12">
                  <c:v>814.36172873000021</c:v>
                </c:pt>
                <c:pt idx="13">
                  <c:v>865.90432022999994</c:v>
                </c:pt>
                <c:pt idx="14">
                  <c:v>960.80008016099998</c:v>
                </c:pt>
                <c:pt idx="15">
                  <c:v>972.88620311</c:v>
                </c:pt>
                <c:pt idx="16">
                  <c:v>1004.0287535799998</c:v>
                </c:pt>
                <c:pt idx="17">
                  <c:v>1087.9859353200002</c:v>
                </c:pt>
                <c:pt idx="18">
                  <c:v>1144.1160055400001</c:v>
                </c:pt>
                <c:pt idx="19">
                  <c:v>1141.9491431699998</c:v>
                </c:pt>
                <c:pt idx="20">
                  <c:v>874.59354385999995</c:v>
                </c:pt>
                <c:pt idx="21">
                  <c:v>1164.9753499599999</c:v>
                </c:pt>
                <c:pt idx="22">
                  <c:v>1220.0970610729307</c:v>
                </c:pt>
                <c:pt idx="23">
                  <c:v>1291.0773702930728</c:v>
                </c:pt>
                <c:pt idx="24">
                  <c:v>1363.957623438894</c:v>
                </c:pt>
                <c:pt idx="25">
                  <c:v>1442.2107850635657</c:v>
                </c:pt>
                <c:pt idx="26">
                  <c:v>1525.5594289730946</c:v>
                </c:pt>
                <c:pt idx="27">
                  <c:v>1613.9805777277602</c:v>
                </c:pt>
                <c:pt idx="28">
                  <c:v>1707.6285298262592</c:v>
                </c:pt>
                <c:pt idx="29">
                  <c:v>1806.748300837671</c:v>
                </c:pt>
                <c:pt idx="30">
                  <c:v>1911.6345225206412</c:v>
                </c:pt>
                <c:pt idx="31">
                  <c:v>2022.6134910635112</c:v>
                </c:pt>
                <c:pt idx="32">
                  <c:v>2140.0360909354908</c:v>
                </c:pt>
                <c:pt idx="33">
                  <c:v>2264.2756074695508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01-406B-A8C2-19D48FB88AF0}"/>
            </c:ext>
          </c:extLst>
        </c:ser>
        <c:ser>
          <c:idx val="2"/>
          <c:order val="2"/>
          <c:tx>
            <c:strRef>
              <c:f>'Revenue Current Yearly'!$C$1</c:f>
              <c:strCache>
                <c:ptCount val="1"/>
                <c:pt idx="0">
                  <c:v>Lower Bound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rgbClr val="002060"/>
                </a:solidFill>
              </a:ln>
              <a:effectLst/>
            </c:spPr>
          </c:marker>
          <c:cat>
            <c:numRef>
              <c:f>'Revenue Current Yearly'!$A$2:$A$35</c:f>
              <c:numCache>
                <c:formatCode>General</c:formatCode>
                <c:ptCount val="34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</c:numCache>
            </c:numRef>
          </c:cat>
          <c:val>
            <c:numRef>
              <c:f>'Revenue Current Yearly'!$C$2:$C$35</c:f>
              <c:numCache>
                <c:formatCode>0.000</c:formatCode>
                <c:ptCount val="3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1164.9753499599999</c:v>
                </c:pt>
                <c:pt idx="22">
                  <c:v>1039.7624759128767</c:v>
                </c:pt>
                <c:pt idx="23">
                  <c:v>917.53912826059468</c:v>
                </c:pt>
                <c:pt idx="24">
                  <c:v>878.69844137546238</c:v>
                </c:pt>
                <c:pt idx="25">
                  <c:v>858.32135749773727</c:v>
                </c:pt>
                <c:pt idx="26">
                  <c:v>847.8112162811517</c:v>
                </c:pt>
                <c:pt idx="27">
                  <c:v>843.6496833535557</c:v>
                </c:pt>
                <c:pt idx="28">
                  <c:v>844.04158527730692</c:v>
                </c:pt>
                <c:pt idx="29">
                  <c:v>847.95016471216127</c:v>
                </c:pt>
                <c:pt idx="30">
                  <c:v>854.72625752636372</c:v>
                </c:pt>
                <c:pt idx="31">
                  <c:v>863.94014901329228</c:v>
                </c:pt>
                <c:pt idx="32">
                  <c:v>875.29639015841644</c:v>
                </c:pt>
                <c:pt idx="33">
                  <c:v>888.58686617595663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101-406B-A8C2-19D48FB88AF0}"/>
            </c:ext>
          </c:extLst>
        </c:ser>
        <c:ser>
          <c:idx val="3"/>
          <c:order val="3"/>
          <c:tx>
            <c:strRef>
              <c:f>'Revenue Current Yearly'!$D$1</c:f>
              <c:strCache>
                <c:ptCount val="1"/>
                <c:pt idx="0">
                  <c:v>Upper Bound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rgbClr val="002060"/>
                </a:solidFill>
              </a:ln>
              <a:effectLst/>
            </c:spPr>
          </c:marker>
          <c:cat>
            <c:numRef>
              <c:f>'Revenue Current Yearly'!$A$2:$A$35</c:f>
              <c:numCache>
                <c:formatCode>General</c:formatCode>
                <c:ptCount val="34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</c:numCache>
            </c:numRef>
          </c:cat>
          <c:val>
            <c:numRef>
              <c:f>'Revenue Current Yearly'!$D$2:$D$35</c:f>
              <c:numCache>
                <c:formatCode>0.000</c:formatCode>
                <c:ptCount val="3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1164.9753499599999</c:v>
                </c:pt>
                <c:pt idx="22">
                  <c:v>1446.3883675295842</c:v>
                </c:pt>
                <c:pt idx="23">
                  <c:v>1818.4669533145827</c:v>
                </c:pt>
                <c:pt idx="24">
                  <c:v>2118.4193719347136</c:v>
                </c:pt>
                <c:pt idx="25">
                  <c:v>2424.3030217832079</c:v>
                </c:pt>
                <c:pt idx="26">
                  <c:v>2745.9924557127283</c:v>
                </c:pt>
                <c:pt idx="27">
                  <c:v>3088.5144868649309</c:v>
                </c:pt>
                <c:pt idx="28">
                  <c:v>3455.5777308191132</c:v>
                </c:pt>
                <c:pt idx="29">
                  <c:v>3850.4350253414905</c:v>
                </c:pt>
                <c:pt idx="30">
                  <c:v>4276.196043620419</c:v>
                </c:pt>
                <c:pt idx="31">
                  <c:v>4735.9731735718697</c:v>
                </c:pt>
                <c:pt idx="32">
                  <c:v>5232.9646091808809</c:v>
                </c:pt>
                <c:pt idx="33">
                  <c:v>5770.50965856318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101-406B-A8C2-19D48FB88A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4234031"/>
        <c:axId val="654234511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'Revenue Current Yearly'!$A$1</c15:sqref>
                        </c15:formulaRef>
                      </c:ext>
                    </c:extLst>
                    <c:strCache>
                      <c:ptCount val="1"/>
                      <c:pt idx="0">
                        <c:v>Year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'Revenue Current Yearly'!$A$2:$A$35</c15:sqref>
                        </c15:formulaRef>
                      </c:ext>
                    </c:extLst>
                    <c:numCache>
                      <c:formatCode>General</c:formatCode>
                      <c:ptCount val="34"/>
                      <c:pt idx="0">
                        <c:v>2000</c:v>
                      </c:pt>
                      <c:pt idx="1">
                        <c:v>2001</c:v>
                      </c:pt>
                      <c:pt idx="2">
                        <c:v>2002</c:v>
                      </c:pt>
                      <c:pt idx="3">
                        <c:v>2003</c:v>
                      </c:pt>
                      <c:pt idx="4">
                        <c:v>2004</c:v>
                      </c:pt>
                      <c:pt idx="5">
                        <c:v>2005</c:v>
                      </c:pt>
                      <c:pt idx="6">
                        <c:v>2006</c:v>
                      </c:pt>
                      <c:pt idx="7">
                        <c:v>2007</c:v>
                      </c:pt>
                      <c:pt idx="8">
                        <c:v>2008</c:v>
                      </c:pt>
                      <c:pt idx="9">
                        <c:v>2009</c:v>
                      </c:pt>
                      <c:pt idx="10">
                        <c:v>2010</c:v>
                      </c:pt>
                      <c:pt idx="11">
                        <c:v>2011</c:v>
                      </c:pt>
                      <c:pt idx="12">
                        <c:v>2012</c:v>
                      </c:pt>
                      <c:pt idx="13">
                        <c:v>2013</c:v>
                      </c:pt>
                      <c:pt idx="14">
                        <c:v>2014</c:v>
                      </c:pt>
                      <c:pt idx="15">
                        <c:v>2015</c:v>
                      </c:pt>
                      <c:pt idx="16">
                        <c:v>2016</c:v>
                      </c:pt>
                      <c:pt idx="17">
                        <c:v>2017</c:v>
                      </c:pt>
                      <c:pt idx="18">
                        <c:v>2018</c:v>
                      </c:pt>
                      <c:pt idx="19">
                        <c:v>2019</c:v>
                      </c:pt>
                      <c:pt idx="20">
                        <c:v>2020</c:v>
                      </c:pt>
                      <c:pt idx="21">
                        <c:v>2021</c:v>
                      </c:pt>
                      <c:pt idx="22">
                        <c:v>2022</c:v>
                      </c:pt>
                      <c:pt idx="23">
                        <c:v>2023</c:v>
                      </c:pt>
                      <c:pt idx="24">
                        <c:v>2024</c:v>
                      </c:pt>
                      <c:pt idx="25">
                        <c:v>2025</c:v>
                      </c:pt>
                      <c:pt idx="26">
                        <c:v>2026</c:v>
                      </c:pt>
                      <c:pt idx="27">
                        <c:v>2027</c:v>
                      </c:pt>
                      <c:pt idx="28">
                        <c:v>2028</c:v>
                      </c:pt>
                      <c:pt idx="29">
                        <c:v>2029</c:v>
                      </c:pt>
                      <c:pt idx="30">
                        <c:v>2030</c:v>
                      </c:pt>
                      <c:pt idx="31">
                        <c:v>2031</c:v>
                      </c:pt>
                      <c:pt idx="32">
                        <c:v>2032</c:v>
                      </c:pt>
                      <c:pt idx="33">
                        <c:v>2033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'Revenue Current Yearly'!$A$2:$A$35</c15:sqref>
                        </c15:formulaRef>
                      </c:ext>
                    </c:extLst>
                    <c:numCache>
                      <c:formatCode>General</c:formatCode>
                      <c:ptCount val="34"/>
                      <c:pt idx="0">
                        <c:v>2000</c:v>
                      </c:pt>
                      <c:pt idx="1">
                        <c:v>2001</c:v>
                      </c:pt>
                      <c:pt idx="2">
                        <c:v>2002</c:v>
                      </c:pt>
                      <c:pt idx="3">
                        <c:v>2003</c:v>
                      </c:pt>
                      <c:pt idx="4">
                        <c:v>2004</c:v>
                      </c:pt>
                      <c:pt idx="5">
                        <c:v>2005</c:v>
                      </c:pt>
                      <c:pt idx="6">
                        <c:v>2006</c:v>
                      </c:pt>
                      <c:pt idx="7">
                        <c:v>2007</c:v>
                      </c:pt>
                      <c:pt idx="8">
                        <c:v>2008</c:v>
                      </c:pt>
                      <c:pt idx="9">
                        <c:v>2009</c:v>
                      </c:pt>
                      <c:pt idx="10">
                        <c:v>2010</c:v>
                      </c:pt>
                      <c:pt idx="11">
                        <c:v>2011</c:v>
                      </c:pt>
                      <c:pt idx="12">
                        <c:v>2012</c:v>
                      </c:pt>
                      <c:pt idx="13">
                        <c:v>2013</c:v>
                      </c:pt>
                      <c:pt idx="14">
                        <c:v>2014</c:v>
                      </c:pt>
                      <c:pt idx="15">
                        <c:v>2015</c:v>
                      </c:pt>
                      <c:pt idx="16">
                        <c:v>2016</c:v>
                      </c:pt>
                      <c:pt idx="17">
                        <c:v>2017</c:v>
                      </c:pt>
                      <c:pt idx="18">
                        <c:v>2018</c:v>
                      </c:pt>
                      <c:pt idx="19">
                        <c:v>2019</c:v>
                      </c:pt>
                      <c:pt idx="20">
                        <c:v>2020</c:v>
                      </c:pt>
                      <c:pt idx="21">
                        <c:v>2021</c:v>
                      </c:pt>
                      <c:pt idx="22">
                        <c:v>2022</c:v>
                      </c:pt>
                      <c:pt idx="23">
                        <c:v>2023</c:v>
                      </c:pt>
                      <c:pt idx="24">
                        <c:v>2024</c:v>
                      </c:pt>
                      <c:pt idx="25">
                        <c:v>2025</c:v>
                      </c:pt>
                      <c:pt idx="26">
                        <c:v>2026</c:v>
                      </c:pt>
                      <c:pt idx="27">
                        <c:v>2027</c:v>
                      </c:pt>
                      <c:pt idx="28">
                        <c:v>2028</c:v>
                      </c:pt>
                      <c:pt idx="29">
                        <c:v>2029</c:v>
                      </c:pt>
                      <c:pt idx="30">
                        <c:v>2030</c:v>
                      </c:pt>
                      <c:pt idx="31">
                        <c:v>2031</c:v>
                      </c:pt>
                      <c:pt idx="32">
                        <c:v>2032</c:v>
                      </c:pt>
                      <c:pt idx="33">
                        <c:v>2033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1101-406B-A8C2-19D48FB88AF0}"/>
                  </c:ext>
                </c:extLst>
              </c15:ser>
            </c15:filteredLineSeries>
          </c:ext>
        </c:extLst>
      </c:lineChart>
      <c:catAx>
        <c:axId val="654234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4234511"/>
        <c:crosses val="autoZero"/>
        <c:auto val="1"/>
        <c:lblAlgn val="ctr"/>
        <c:lblOffset val="100"/>
        <c:noMultiLvlLbl val="0"/>
      </c:catAx>
      <c:valAx>
        <c:axId val="654234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42340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Revenue and grants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'Total Revenue and Grants Yearly'!$B$1</c:f>
              <c:strCache>
                <c:ptCount val="1"/>
                <c:pt idx="0">
                  <c:v>Total Revenue and Grants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'Total Revenue and Grants Yearly'!$A$2:$A$35</c:f>
              <c:numCache>
                <c:formatCode>General</c:formatCode>
                <c:ptCount val="34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</c:numCache>
            </c:numRef>
          </c:cat>
          <c:val>
            <c:numRef>
              <c:f>'Total Revenue and Grants Yearly'!$B$2:$B$35</c:f>
              <c:numCache>
                <c:formatCode>0.000</c:formatCode>
                <c:ptCount val="34"/>
                <c:pt idx="0">
                  <c:v>434.26800000000003</c:v>
                </c:pt>
                <c:pt idx="1">
                  <c:v>441.68299999999999</c:v>
                </c:pt>
                <c:pt idx="2">
                  <c:v>452.07799999999997</c:v>
                </c:pt>
                <c:pt idx="3">
                  <c:v>494.7109999999999</c:v>
                </c:pt>
                <c:pt idx="4">
                  <c:v>482.30299999999988</c:v>
                </c:pt>
                <c:pt idx="5">
                  <c:v>559.88799999999992</c:v>
                </c:pt>
                <c:pt idx="6">
                  <c:v>634.60799999999995</c:v>
                </c:pt>
                <c:pt idx="7">
                  <c:v>767.68299999999977</c:v>
                </c:pt>
                <c:pt idx="8">
                  <c:v>784.02697795000017</c:v>
                </c:pt>
                <c:pt idx="9">
                  <c:v>735.16709847000016</c:v>
                </c:pt>
                <c:pt idx="10">
                  <c:v>782.97575311488072</c:v>
                </c:pt>
                <c:pt idx="11">
                  <c:v>846.24377912000011</c:v>
                </c:pt>
                <c:pt idx="12">
                  <c:v>840.32247316999997</c:v>
                </c:pt>
                <c:pt idx="13">
                  <c:v>943.25443187000019</c:v>
                </c:pt>
                <c:pt idx="14">
                  <c:v>1005.5941812609999</c:v>
                </c:pt>
                <c:pt idx="15">
                  <c:v>1000.7241056299997</c:v>
                </c:pt>
                <c:pt idx="16">
                  <c:v>1052.1325670799999</c:v>
                </c:pt>
                <c:pt idx="17">
                  <c:v>1119.6448917099999</c:v>
                </c:pt>
                <c:pt idx="18">
                  <c:v>1186.7892890700002</c:v>
                </c:pt>
                <c:pt idx="19">
                  <c:v>1167.8966808600001</c:v>
                </c:pt>
                <c:pt idx="20">
                  <c:v>917.25747535999983</c:v>
                </c:pt>
                <c:pt idx="21">
                  <c:v>1180.1695412600002</c:v>
                </c:pt>
                <c:pt idx="22">
                  <c:v>1304.9350303075016</c:v>
                </c:pt>
                <c:pt idx="23">
                  <c:v>1381.9986751463186</c:v>
                </c:pt>
                <c:pt idx="24">
                  <c:v>1452.600911671635</c:v>
                </c:pt>
                <c:pt idx="25">
                  <c:v>1525.7274004249075</c:v>
                </c:pt>
                <c:pt idx="26">
                  <c:v>1602.4038332815869</c:v>
                </c:pt>
                <c:pt idx="27">
                  <c:v>1682.8738087712659</c:v>
                </c:pt>
                <c:pt idx="28">
                  <c:v>1767.3445570747749</c:v>
                </c:pt>
                <c:pt idx="29">
                  <c:v>1856.0276823150716</c:v>
                </c:pt>
                <c:pt idx="30">
                  <c:v>1949.1415315070294</c:v>
                </c:pt>
                <c:pt idx="31">
                  <c:v>2046.913331861447</c:v>
                </c:pt>
                <c:pt idx="32">
                  <c:v>2140.0360909354908</c:v>
                </c:pt>
                <c:pt idx="33">
                  <c:v>2264.2756074695508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B6D-44D7-9DE3-6F2F0B64B1FA}"/>
            </c:ext>
          </c:extLst>
        </c:ser>
        <c:ser>
          <c:idx val="2"/>
          <c:order val="2"/>
          <c:tx>
            <c:strRef>
              <c:f>'Total Revenue and Grants Yearly'!$C$1</c:f>
              <c:strCache>
                <c:ptCount val="1"/>
                <c:pt idx="0">
                  <c:v>Lower Bound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rgbClr val="002060"/>
                </a:solidFill>
              </a:ln>
              <a:effectLst/>
            </c:spPr>
          </c:marker>
          <c:cat>
            <c:numRef>
              <c:f>'Total Revenue and Grants Yearly'!$A$2:$A$35</c:f>
              <c:numCache>
                <c:formatCode>General</c:formatCode>
                <c:ptCount val="34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</c:numCache>
            </c:numRef>
          </c:cat>
          <c:val>
            <c:numRef>
              <c:f>'Total Revenue and Grants Yearly'!$C$2:$C$35</c:f>
              <c:numCache>
                <c:formatCode>0.000</c:formatCode>
                <c:ptCount val="3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1180.1695412600002</c:v>
                </c:pt>
                <c:pt idx="22">
                  <c:v>1102.7204655343292</c:v>
                </c:pt>
                <c:pt idx="23">
                  <c:v>1098.7452545639887</c:v>
                </c:pt>
                <c:pt idx="24">
                  <c:v>1152.2737337035123</c:v>
                </c:pt>
                <c:pt idx="25">
                  <c:v>1207.0117939403135</c:v>
                </c:pt>
                <c:pt idx="26">
                  <c:v>1263.9922372026533</c:v>
                </c:pt>
                <c:pt idx="27">
                  <c:v>1323.4520082655536</c:v>
                </c:pt>
                <c:pt idx="28">
                  <c:v>1385.5858843392286</c:v>
                </c:pt>
                <c:pt idx="29">
                  <c:v>1450.5861603566511</c:v>
                </c:pt>
                <c:pt idx="30">
                  <c:v>1518.6450142601211</c:v>
                </c:pt>
                <c:pt idx="31">
                  <c:v>1589.9569299685415</c:v>
                </c:pt>
                <c:pt idx="32">
                  <c:v>1664.7200633641069</c:v>
                </c:pt>
                <c:pt idx="33">
                  <c:v>1743.1375552839593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B6D-44D7-9DE3-6F2F0B64B1FA}"/>
            </c:ext>
          </c:extLst>
        </c:ser>
        <c:ser>
          <c:idx val="3"/>
          <c:order val="3"/>
          <c:tx>
            <c:strRef>
              <c:f>'Total Revenue and Grants Yearly'!$D$1</c:f>
              <c:strCache>
                <c:ptCount val="1"/>
                <c:pt idx="0">
                  <c:v>Upper Bound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rgbClr val="002060"/>
                </a:solidFill>
              </a:ln>
              <a:effectLst/>
            </c:spPr>
          </c:marker>
          <c:cat>
            <c:numRef>
              <c:f>'Total Revenue and Grants Yearly'!$A$2:$A$35</c:f>
              <c:numCache>
                <c:formatCode>General</c:formatCode>
                <c:ptCount val="34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</c:numCache>
            </c:numRef>
          </c:cat>
          <c:val>
            <c:numRef>
              <c:f>'Total Revenue and Grants Yearly'!$D$2:$D$35</c:f>
              <c:numCache>
                <c:formatCode>0.000</c:formatCode>
                <c:ptCount val="3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1180.1695412600002</c:v>
                </c:pt>
                <c:pt idx="22">
                  <c:v>1507.1495950806739</c:v>
                </c:pt>
                <c:pt idx="23">
                  <c:v>1665.2520957286486</c:v>
                </c:pt>
                <c:pt idx="24">
                  <c:v>1752.9280896397574</c:v>
                </c:pt>
                <c:pt idx="25">
                  <c:v>1844.4430069095015</c:v>
                </c:pt>
                <c:pt idx="26">
                  <c:v>1940.8154293605205</c:v>
                </c:pt>
                <c:pt idx="27">
                  <c:v>2042.2956092769787</c:v>
                </c:pt>
                <c:pt idx="28">
                  <c:v>2149.1032298103205</c:v>
                </c:pt>
                <c:pt idx="29">
                  <c:v>2261.4692042734919</c:v>
                </c:pt>
                <c:pt idx="30">
                  <c:v>2379.6380487539377</c:v>
                </c:pt>
                <c:pt idx="31">
                  <c:v>2503.8697337543526</c:v>
                </c:pt>
                <c:pt idx="32">
                  <c:v>2634.4402901232129</c:v>
                </c:pt>
                <c:pt idx="33">
                  <c:v>2771.6424001741761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B6D-44D7-9DE3-6F2F0B64B1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4566751"/>
        <c:axId val="674567231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'Total Revenue and Grants Yearly'!$A$1</c15:sqref>
                        </c15:formulaRef>
                      </c:ext>
                    </c:extLst>
                    <c:strCache>
                      <c:ptCount val="1"/>
                      <c:pt idx="0">
                        <c:v>Year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'Total Revenue and Grants Yearly'!$A$2:$A$35</c15:sqref>
                        </c15:formulaRef>
                      </c:ext>
                    </c:extLst>
                    <c:numCache>
                      <c:formatCode>General</c:formatCode>
                      <c:ptCount val="34"/>
                      <c:pt idx="0">
                        <c:v>2000</c:v>
                      </c:pt>
                      <c:pt idx="1">
                        <c:v>2001</c:v>
                      </c:pt>
                      <c:pt idx="2">
                        <c:v>2002</c:v>
                      </c:pt>
                      <c:pt idx="3">
                        <c:v>2003</c:v>
                      </c:pt>
                      <c:pt idx="4">
                        <c:v>2004</c:v>
                      </c:pt>
                      <c:pt idx="5">
                        <c:v>2005</c:v>
                      </c:pt>
                      <c:pt idx="6">
                        <c:v>2006</c:v>
                      </c:pt>
                      <c:pt idx="7">
                        <c:v>2007</c:v>
                      </c:pt>
                      <c:pt idx="8">
                        <c:v>2008</c:v>
                      </c:pt>
                      <c:pt idx="9">
                        <c:v>2009</c:v>
                      </c:pt>
                      <c:pt idx="10">
                        <c:v>2010</c:v>
                      </c:pt>
                      <c:pt idx="11">
                        <c:v>2011</c:v>
                      </c:pt>
                      <c:pt idx="12">
                        <c:v>2012</c:v>
                      </c:pt>
                      <c:pt idx="13">
                        <c:v>2013</c:v>
                      </c:pt>
                      <c:pt idx="14">
                        <c:v>2014</c:v>
                      </c:pt>
                      <c:pt idx="15">
                        <c:v>2015</c:v>
                      </c:pt>
                      <c:pt idx="16">
                        <c:v>2016</c:v>
                      </c:pt>
                      <c:pt idx="17">
                        <c:v>2017</c:v>
                      </c:pt>
                      <c:pt idx="18">
                        <c:v>2018</c:v>
                      </c:pt>
                      <c:pt idx="19">
                        <c:v>2019</c:v>
                      </c:pt>
                      <c:pt idx="20">
                        <c:v>2020</c:v>
                      </c:pt>
                      <c:pt idx="21">
                        <c:v>2021</c:v>
                      </c:pt>
                      <c:pt idx="22">
                        <c:v>2022</c:v>
                      </c:pt>
                      <c:pt idx="23">
                        <c:v>2023</c:v>
                      </c:pt>
                      <c:pt idx="24">
                        <c:v>2024</c:v>
                      </c:pt>
                      <c:pt idx="25">
                        <c:v>2025</c:v>
                      </c:pt>
                      <c:pt idx="26">
                        <c:v>2026</c:v>
                      </c:pt>
                      <c:pt idx="27">
                        <c:v>2027</c:v>
                      </c:pt>
                      <c:pt idx="28">
                        <c:v>2028</c:v>
                      </c:pt>
                      <c:pt idx="29">
                        <c:v>2029</c:v>
                      </c:pt>
                      <c:pt idx="30">
                        <c:v>2030</c:v>
                      </c:pt>
                      <c:pt idx="31">
                        <c:v>2031</c:v>
                      </c:pt>
                      <c:pt idx="32">
                        <c:v>2032</c:v>
                      </c:pt>
                      <c:pt idx="33">
                        <c:v>2033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'Total Revenue and Grants Yearly'!$A$2:$A$35</c15:sqref>
                        </c15:formulaRef>
                      </c:ext>
                    </c:extLst>
                    <c:numCache>
                      <c:formatCode>General</c:formatCode>
                      <c:ptCount val="34"/>
                      <c:pt idx="0">
                        <c:v>2000</c:v>
                      </c:pt>
                      <c:pt idx="1">
                        <c:v>2001</c:v>
                      </c:pt>
                      <c:pt idx="2">
                        <c:v>2002</c:v>
                      </c:pt>
                      <c:pt idx="3">
                        <c:v>2003</c:v>
                      </c:pt>
                      <c:pt idx="4">
                        <c:v>2004</c:v>
                      </c:pt>
                      <c:pt idx="5">
                        <c:v>2005</c:v>
                      </c:pt>
                      <c:pt idx="6">
                        <c:v>2006</c:v>
                      </c:pt>
                      <c:pt idx="7">
                        <c:v>2007</c:v>
                      </c:pt>
                      <c:pt idx="8">
                        <c:v>2008</c:v>
                      </c:pt>
                      <c:pt idx="9">
                        <c:v>2009</c:v>
                      </c:pt>
                      <c:pt idx="10">
                        <c:v>2010</c:v>
                      </c:pt>
                      <c:pt idx="11">
                        <c:v>2011</c:v>
                      </c:pt>
                      <c:pt idx="12">
                        <c:v>2012</c:v>
                      </c:pt>
                      <c:pt idx="13">
                        <c:v>2013</c:v>
                      </c:pt>
                      <c:pt idx="14">
                        <c:v>2014</c:v>
                      </c:pt>
                      <c:pt idx="15">
                        <c:v>2015</c:v>
                      </c:pt>
                      <c:pt idx="16">
                        <c:v>2016</c:v>
                      </c:pt>
                      <c:pt idx="17">
                        <c:v>2017</c:v>
                      </c:pt>
                      <c:pt idx="18">
                        <c:v>2018</c:v>
                      </c:pt>
                      <c:pt idx="19">
                        <c:v>2019</c:v>
                      </c:pt>
                      <c:pt idx="20">
                        <c:v>2020</c:v>
                      </c:pt>
                      <c:pt idx="21">
                        <c:v>2021</c:v>
                      </c:pt>
                      <c:pt idx="22">
                        <c:v>2022</c:v>
                      </c:pt>
                      <c:pt idx="23">
                        <c:v>2023</c:v>
                      </c:pt>
                      <c:pt idx="24">
                        <c:v>2024</c:v>
                      </c:pt>
                      <c:pt idx="25">
                        <c:v>2025</c:v>
                      </c:pt>
                      <c:pt idx="26">
                        <c:v>2026</c:v>
                      </c:pt>
                      <c:pt idx="27">
                        <c:v>2027</c:v>
                      </c:pt>
                      <c:pt idx="28">
                        <c:v>2028</c:v>
                      </c:pt>
                      <c:pt idx="29">
                        <c:v>2029</c:v>
                      </c:pt>
                      <c:pt idx="30">
                        <c:v>2030</c:v>
                      </c:pt>
                      <c:pt idx="31">
                        <c:v>2031</c:v>
                      </c:pt>
                      <c:pt idx="32">
                        <c:v>2032</c:v>
                      </c:pt>
                      <c:pt idx="33">
                        <c:v>2033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EB6D-44D7-9DE3-6F2F0B64B1FA}"/>
                  </c:ext>
                </c:extLst>
              </c15:ser>
            </c15:filteredLineSeries>
          </c:ext>
        </c:extLst>
      </c:lineChart>
      <c:catAx>
        <c:axId val="674566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567231"/>
        <c:crosses val="autoZero"/>
        <c:auto val="1"/>
        <c:lblAlgn val="ctr"/>
        <c:lblOffset val="100"/>
        <c:noMultiLvlLbl val="0"/>
      </c:catAx>
      <c:valAx>
        <c:axId val="674567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566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Expenditure Current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'Expenditure Current Yearly'!$B$1</c:f>
              <c:strCache>
                <c:ptCount val="1"/>
                <c:pt idx="0">
                  <c:v>Expenditure Current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'Expenditure Current Yearly'!$A$2:$A$35</c:f>
              <c:numCache>
                <c:formatCode>General</c:formatCode>
                <c:ptCount val="34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</c:numCache>
            </c:numRef>
          </c:cat>
          <c:val>
            <c:numRef>
              <c:f>'Expenditure Current Yearly'!$B$2:$B$35</c:f>
              <c:numCache>
                <c:formatCode>0.000</c:formatCode>
                <c:ptCount val="34"/>
                <c:pt idx="0">
                  <c:v>295.76200000000006</c:v>
                </c:pt>
                <c:pt idx="1">
                  <c:v>338.07599999999996</c:v>
                </c:pt>
                <c:pt idx="2">
                  <c:v>352.23200000000003</c:v>
                </c:pt>
                <c:pt idx="3">
                  <c:v>408.16900000000004</c:v>
                </c:pt>
                <c:pt idx="4">
                  <c:v>502.75000000000011</c:v>
                </c:pt>
                <c:pt idx="5">
                  <c:v>548.43100000000004</c:v>
                </c:pt>
                <c:pt idx="6">
                  <c:v>620.74500000000012</c:v>
                </c:pt>
                <c:pt idx="7">
                  <c:v>597.279</c:v>
                </c:pt>
                <c:pt idx="8">
                  <c:v>633.91687484999989</c:v>
                </c:pt>
                <c:pt idx="9">
                  <c:v>669.39383190000001</c:v>
                </c:pt>
                <c:pt idx="10">
                  <c:v>689.82361603499987</c:v>
                </c:pt>
                <c:pt idx="11">
                  <c:v>729.10427373832454</c:v>
                </c:pt>
                <c:pt idx="12">
                  <c:v>707.63349533999985</c:v>
                </c:pt>
                <c:pt idx="13">
                  <c:v>777.38761579000004</c:v>
                </c:pt>
                <c:pt idx="14">
                  <c:v>839.99212650000004</c:v>
                </c:pt>
                <c:pt idx="15">
                  <c:v>912.43928128000039</c:v>
                </c:pt>
                <c:pt idx="16">
                  <c:v>970.60293389000003</c:v>
                </c:pt>
                <c:pt idx="17">
                  <c:v>1020.5418203499996</c:v>
                </c:pt>
                <c:pt idx="18">
                  <c:v>1058.2177182489665</c:v>
                </c:pt>
                <c:pt idx="19">
                  <c:v>1094.2717905499999</c:v>
                </c:pt>
                <c:pt idx="20">
                  <c:v>954.64279659000022</c:v>
                </c:pt>
                <c:pt idx="21">
                  <c:v>947.44959620999987</c:v>
                </c:pt>
                <c:pt idx="22">
                  <c:v>942.56556265646827</c:v>
                </c:pt>
                <c:pt idx="23">
                  <c:v>991.97367483273854</c:v>
                </c:pt>
                <c:pt idx="24">
                  <c:v>1042.296504780594</c:v>
                </c:pt>
                <c:pt idx="25">
                  <c:v>1095.0039782797107</c:v>
                </c:pt>
                <c:pt idx="26">
                  <c:v>1150.3546858480504</c:v>
                </c:pt>
                <c:pt idx="27">
                  <c:v>1208.4197861394498</c:v>
                </c:pt>
                <c:pt idx="28">
                  <c:v>1269.3253052050964</c:v>
                </c:pt>
                <c:pt idx="29">
                  <c:v>1333.2373379834321</c:v>
                </c:pt>
                <c:pt idx="30">
                  <c:v>1400.3311804771422</c:v>
                </c:pt>
                <c:pt idx="31">
                  <c:v>1470.7822509549253</c:v>
                </c:pt>
                <c:pt idx="32">
                  <c:v>1544.7676592966632</c:v>
                </c:pt>
                <c:pt idx="33">
                  <c:v>1622.4693957078734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A92-4DEF-985B-0548E357F9B9}"/>
            </c:ext>
          </c:extLst>
        </c:ser>
        <c:ser>
          <c:idx val="2"/>
          <c:order val="2"/>
          <c:tx>
            <c:strRef>
              <c:f>'Expenditure Current Yearly'!$C$1</c:f>
              <c:strCache>
                <c:ptCount val="1"/>
                <c:pt idx="0">
                  <c:v>Lower Bound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rgbClr val="002060"/>
                </a:solidFill>
              </a:ln>
              <a:effectLst/>
            </c:spPr>
          </c:marker>
          <c:cat>
            <c:numRef>
              <c:f>'Expenditure Current Yearly'!$A$2:$A$35</c:f>
              <c:numCache>
                <c:formatCode>General</c:formatCode>
                <c:ptCount val="34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</c:numCache>
            </c:numRef>
          </c:cat>
          <c:val>
            <c:numRef>
              <c:f>'Expenditure Current Yearly'!$C$2:$C$35</c:f>
              <c:numCache>
                <c:formatCode>0.000</c:formatCode>
                <c:ptCount val="3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947.44959620999987</c:v>
                </c:pt>
                <c:pt idx="22">
                  <c:v>820.21143022933063</c:v>
                </c:pt>
                <c:pt idx="23">
                  <c:v>766.9943515256557</c:v>
                </c:pt>
                <c:pt idx="24">
                  <c:v>759.25541515526515</c:v>
                </c:pt>
                <c:pt idx="25">
                  <c:v>760.67052462108541</c:v>
                </c:pt>
                <c:pt idx="26">
                  <c:v>766.76402462735439</c:v>
                </c:pt>
                <c:pt idx="27">
                  <c:v>775.94956473745344</c:v>
                </c:pt>
                <c:pt idx="28">
                  <c:v>787.51238790983916</c:v>
                </c:pt>
                <c:pt idx="29">
                  <c:v>801.07291222774211</c:v>
                </c:pt>
                <c:pt idx="30">
                  <c:v>816.40040863931665</c:v>
                </c:pt>
                <c:pt idx="31">
                  <c:v>833.34261713670412</c:v>
                </c:pt>
                <c:pt idx="32">
                  <c:v>851.79602885728514</c:v>
                </c:pt>
                <c:pt idx="33">
                  <c:v>871.69073559881394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A92-4DEF-985B-0548E357F9B9}"/>
            </c:ext>
          </c:extLst>
        </c:ser>
        <c:ser>
          <c:idx val="3"/>
          <c:order val="3"/>
          <c:tx>
            <c:strRef>
              <c:f>'Expenditure Current Yearly'!$D$1</c:f>
              <c:strCache>
                <c:ptCount val="1"/>
                <c:pt idx="0">
                  <c:v>Upper Bound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rgbClr val="002060"/>
                </a:solidFill>
              </a:ln>
              <a:effectLst/>
            </c:spPr>
          </c:marker>
          <c:cat>
            <c:numRef>
              <c:f>'Expenditure Current Yearly'!$A$2:$A$35</c:f>
              <c:numCache>
                <c:formatCode>General</c:formatCode>
                <c:ptCount val="34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</c:numCache>
            </c:numRef>
          </c:cat>
          <c:val>
            <c:numRef>
              <c:f>'Expenditure Current Yearly'!$D$2:$D$35</c:f>
              <c:numCache>
                <c:formatCode>0.000</c:formatCode>
                <c:ptCount val="3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947.44959620999987</c:v>
                </c:pt>
                <c:pt idx="22">
                  <c:v>1090.234120521294</c:v>
                </c:pt>
                <c:pt idx="23">
                  <c:v>1283.6089983693003</c:v>
                </c:pt>
                <c:pt idx="24">
                  <c:v>1431.2003802533704</c:v>
                </c:pt>
                <c:pt idx="25">
                  <c:v>1576.5406144486844</c:v>
                </c:pt>
                <c:pt idx="26">
                  <c:v>1726.0592834634297</c:v>
                </c:pt>
                <c:pt idx="27">
                  <c:v>1882.1158111184145</c:v>
                </c:pt>
                <c:pt idx="28">
                  <c:v>2046.0964914100989</c:v>
                </c:pt>
                <c:pt idx="29">
                  <c:v>2219.0942440766953</c:v>
                </c:pt>
                <c:pt idx="30">
                  <c:v>2402.0802357891444</c:v>
                </c:pt>
                <c:pt idx="31">
                  <c:v>2595.9688280672431</c:v>
                </c:pt>
                <c:pt idx="32">
                  <c:v>2801.6550718889084</c:v>
                </c:pt>
                <c:pt idx="33">
                  <c:v>3020.0391048480546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A92-4DEF-985B-0548E357F9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461311"/>
        <c:axId val="71460351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'Expenditure Current Yearly'!$A$1</c15:sqref>
                        </c15:formulaRef>
                      </c:ext>
                    </c:extLst>
                    <c:strCache>
                      <c:ptCount val="1"/>
                      <c:pt idx="0">
                        <c:v>Year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'Expenditure Current Yearly'!$A$2:$A$35</c15:sqref>
                        </c15:formulaRef>
                      </c:ext>
                    </c:extLst>
                    <c:numCache>
                      <c:formatCode>General</c:formatCode>
                      <c:ptCount val="34"/>
                      <c:pt idx="0">
                        <c:v>2000</c:v>
                      </c:pt>
                      <c:pt idx="1">
                        <c:v>2001</c:v>
                      </c:pt>
                      <c:pt idx="2">
                        <c:v>2002</c:v>
                      </c:pt>
                      <c:pt idx="3">
                        <c:v>2003</c:v>
                      </c:pt>
                      <c:pt idx="4">
                        <c:v>2004</c:v>
                      </c:pt>
                      <c:pt idx="5">
                        <c:v>2005</c:v>
                      </c:pt>
                      <c:pt idx="6">
                        <c:v>2006</c:v>
                      </c:pt>
                      <c:pt idx="7">
                        <c:v>2007</c:v>
                      </c:pt>
                      <c:pt idx="8">
                        <c:v>2008</c:v>
                      </c:pt>
                      <c:pt idx="9">
                        <c:v>2009</c:v>
                      </c:pt>
                      <c:pt idx="10">
                        <c:v>2010</c:v>
                      </c:pt>
                      <c:pt idx="11">
                        <c:v>2011</c:v>
                      </c:pt>
                      <c:pt idx="12">
                        <c:v>2012</c:v>
                      </c:pt>
                      <c:pt idx="13">
                        <c:v>2013</c:v>
                      </c:pt>
                      <c:pt idx="14">
                        <c:v>2014</c:v>
                      </c:pt>
                      <c:pt idx="15">
                        <c:v>2015</c:v>
                      </c:pt>
                      <c:pt idx="16">
                        <c:v>2016</c:v>
                      </c:pt>
                      <c:pt idx="17">
                        <c:v>2017</c:v>
                      </c:pt>
                      <c:pt idx="18">
                        <c:v>2018</c:v>
                      </c:pt>
                      <c:pt idx="19">
                        <c:v>2019</c:v>
                      </c:pt>
                      <c:pt idx="20">
                        <c:v>2020</c:v>
                      </c:pt>
                      <c:pt idx="21">
                        <c:v>2021</c:v>
                      </c:pt>
                      <c:pt idx="22">
                        <c:v>2022</c:v>
                      </c:pt>
                      <c:pt idx="23">
                        <c:v>2023</c:v>
                      </c:pt>
                      <c:pt idx="24">
                        <c:v>2024</c:v>
                      </c:pt>
                      <c:pt idx="25">
                        <c:v>2025</c:v>
                      </c:pt>
                      <c:pt idx="26">
                        <c:v>2026</c:v>
                      </c:pt>
                      <c:pt idx="27">
                        <c:v>2027</c:v>
                      </c:pt>
                      <c:pt idx="28">
                        <c:v>2028</c:v>
                      </c:pt>
                      <c:pt idx="29">
                        <c:v>2029</c:v>
                      </c:pt>
                      <c:pt idx="30">
                        <c:v>2030</c:v>
                      </c:pt>
                      <c:pt idx="31">
                        <c:v>2031</c:v>
                      </c:pt>
                      <c:pt idx="32">
                        <c:v>2032</c:v>
                      </c:pt>
                      <c:pt idx="33">
                        <c:v>2033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'Expenditure Current Yearly'!$A$2:$A$35</c15:sqref>
                        </c15:formulaRef>
                      </c:ext>
                    </c:extLst>
                    <c:numCache>
                      <c:formatCode>General</c:formatCode>
                      <c:ptCount val="34"/>
                      <c:pt idx="0">
                        <c:v>2000</c:v>
                      </c:pt>
                      <c:pt idx="1">
                        <c:v>2001</c:v>
                      </c:pt>
                      <c:pt idx="2">
                        <c:v>2002</c:v>
                      </c:pt>
                      <c:pt idx="3">
                        <c:v>2003</c:v>
                      </c:pt>
                      <c:pt idx="4">
                        <c:v>2004</c:v>
                      </c:pt>
                      <c:pt idx="5">
                        <c:v>2005</c:v>
                      </c:pt>
                      <c:pt idx="6">
                        <c:v>2006</c:v>
                      </c:pt>
                      <c:pt idx="7">
                        <c:v>2007</c:v>
                      </c:pt>
                      <c:pt idx="8">
                        <c:v>2008</c:v>
                      </c:pt>
                      <c:pt idx="9">
                        <c:v>2009</c:v>
                      </c:pt>
                      <c:pt idx="10">
                        <c:v>2010</c:v>
                      </c:pt>
                      <c:pt idx="11">
                        <c:v>2011</c:v>
                      </c:pt>
                      <c:pt idx="12">
                        <c:v>2012</c:v>
                      </c:pt>
                      <c:pt idx="13">
                        <c:v>2013</c:v>
                      </c:pt>
                      <c:pt idx="14">
                        <c:v>2014</c:v>
                      </c:pt>
                      <c:pt idx="15">
                        <c:v>2015</c:v>
                      </c:pt>
                      <c:pt idx="16">
                        <c:v>2016</c:v>
                      </c:pt>
                      <c:pt idx="17">
                        <c:v>2017</c:v>
                      </c:pt>
                      <c:pt idx="18">
                        <c:v>2018</c:v>
                      </c:pt>
                      <c:pt idx="19">
                        <c:v>2019</c:v>
                      </c:pt>
                      <c:pt idx="20">
                        <c:v>2020</c:v>
                      </c:pt>
                      <c:pt idx="21">
                        <c:v>2021</c:v>
                      </c:pt>
                      <c:pt idx="22">
                        <c:v>2022</c:v>
                      </c:pt>
                      <c:pt idx="23">
                        <c:v>2023</c:v>
                      </c:pt>
                      <c:pt idx="24">
                        <c:v>2024</c:v>
                      </c:pt>
                      <c:pt idx="25">
                        <c:v>2025</c:v>
                      </c:pt>
                      <c:pt idx="26">
                        <c:v>2026</c:v>
                      </c:pt>
                      <c:pt idx="27">
                        <c:v>2027</c:v>
                      </c:pt>
                      <c:pt idx="28">
                        <c:v>2028</c:v>
                      </c:pt>
                      <c:pt idx="29">
                        <c:v>2029</c:v>
                      </c:pt>
                      <c:pt idx="30">
                        <c:v>2030</c:v>
                      </c:pt>
                      <c:pt idx="31">
                        <c:v>2031</c:v>
                      </c:pt>
                      <c:pt idx="32">
                        <c:v>2032</c:v>
                      </c:pt>
                      <c:pt idx="33">
                        <c:v>2033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8A92-4DEF-985B-0548E357F9B9}"/>
                  </c:ext>
                </c:extLst>
              </c15:ser>
            </c15:filteredLineSeries>
          </c:ext>
        </c:extLst>
      </c:lineChart>
      <c:catAx>
        <c:axId val="714613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460351"/>
        <c:crosses val="autoZero"/>
        <c:auto val="1"/>
        <c:lblAlgn val="ctr"/>
        <c:lblOffset val="100"/>
        <c:noMultiLvlLbl val="0"/>
      </c:catAx>
      <c:valAx>
        <c:axId val="71460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461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Expenditure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 Total Expenditure Yearly'!$B$1</c:f>
              <c:strCache>
                <c:ptCount val="1"/>
                <c:pt idx="0">
                  <c:v>Total Expenditure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 Total Expenditure Yearly'!$A$2:$A$35</c:f>
              <c:numCache>
                <c:formatCode>General</c:formatCode>
                <c:ptCount val="34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</c:numCache>
            </c:numRef>
          </c:cat>
          <c:val>
            <c:numRef>
              <c:f>' Total Expenditure Yearly'!$B$2:$B$35</c:f>
              <c:numCache>
                <c:formatCode>0.000</c:formatCode>
                <c:ptCount val="34"/>
                <c:pt idx="0">
                  <c:v>527.18600000000015</c:v>
                </c:pt>
                <c:pt idx="1">
                  <c:v>606.10300000000007</c:v>
                </c:pt>
                <c:pt idx="2">
                  <c:v>588.75900000000013</c:v>
                </c:pt>
                <c:pt idx="3">
                  <c:v>649.04300000000001</c:v>
                </c:pt>
                <c:pt idx="4">
                  <c:v>662.66100000000006</c:v>
                </c:pt>
                <c:pt idx="5">
                  <c:v>640.04800000000012</c:v>
                </c:pt>
                <c:pt idx="6">
                  <c:v>735.26299999999992</c:v>
                </c:pt>
                <c:pt idx="7">
                  <c:v>771.69299999999987</c:v>
                </c:pt>
                <c:pt idx="8">
                  <c:v>767.55381584999986</c:v>
                </c:pt>
                <c:pt idx="9">
                  <c:v>768.02195972999994</c:v>
                </c:pt>
                <c:pt idx="10">
                  <c:v>817.09597832500015</c:v>
                </c:pt>
                <c:pt idx="11">
                  <c:v>889.29559805832446</c:v>
                </c:pt>
                <c:pt idx="12">
                  <c:v>852.13213559999986</c:v>
                </c:pt>
                <c:pt idx="13">
                  <c:v>999.67230408</c:v>
                </c:pt>
                <c:pt idx="14">
                  <c:v>1136.3720733600001</c:v>
                </c:pt>
                <c:pt idx="15">
                  <c:v>1262.6756146999999</c:v>
                </c:pt>
                <c:pt idx="16">
                  <c:v>1197.91634675</c:v>
                </c:pt>
                <c:pt idx="17">
                  <c:v>1172.4193964200001</c:v>
                </c:pt>
                <c:pt idx="18">
                  <c:v>1226.6347248889665</c:v>
                </c:pt>
                <c:pt idx="19">
                  <c:v>1346.7050314299997</c:v>
                </c:pt>
                <c:pt idx="20">
                  <c:v>1280.0619914200001</c:v>
                </c:pt>
                <c:pt idx="21">
                  <c:v>1198.38383834</c:v>
                </c:pt>
                <c:pt idx="22">
                  <c:v>1233.2315983765502</c:v>
                </c:pt>
                <c:pt idx="23">
                  <c:v>1271.279473405295</c:v>
                </c:pt>
                <c:pt idx="24">
                  <c:v>1314.7591084349483</c:v>
                </c:pt>
                <c:pt idx="25">
                  <c:v>1359.7130539733491</c:v>
                </c:pt>
                <c:pt idx="26">
                  <c:v>1403.926780852807</c:v>
                </c:pt>
                <c:pt idx="27">
                  <c:v>1451.4166685618638</c:v>
                </c:pt>
                <c:pt idx="28">
                  <c:v>1499.871197115297</c:v>
                </c:pt>
                <c:pt idx="29">
                  <c:v>1550.1042183733041</c:v>
                </c:pt>
                <c:pt idx="30">
                  <c:v>1602.0723259417618</c:v>
                </c:pt>
                <c:pt idx="31">
                  <c:v>1655.7801208322758</c:v>
                </c:pt>
                <c:pt idx="32">
                  <c:v>1711.3090722059992</c:v>
                </c:pt>
                <c:pt idx="33">
                  <c:v>1768.710736504614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9A1-4BD0-AC8E-F039052A8ED1}"/>
            </c:ext>
          </c:extLst>
        </c:ser>
        <c:ser>
          <c:idx val="2"/>
          <c:order val="2"/>
          <c:tx>
            <c:strRef>
              <c:f>' Total Expenditure Yearly'!$C$1</c:f>
              <c:strCache>
                <c:ptCount val="1"/>
                <c:pt idx="0">
                  <c:v>Lower Bound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rgbClr val="002060"/>
                </a:solidFill>
              </a:ln>
              <a:effectLst/>
            </c:spPr>
          </c:marker>
          <c:cat>
            <c:numRef>
              <c:f>' Total Expenditure Yearly'!$A$2:$A$35</c:f>
              <c:numCache>
                <c:formatCode>General</c:formatCode>
                <c:ptCount val="34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</c:numCache>
            </c:numRef>
          </c:cat>
          <c:val>
            <c:numRef>
              <c:f>' Total Expenditure Yearly'!$C$2:$C$35</c:f>
              <c:numCache>
                <c:formatCode>0.000</c:formatCode>
                <c:ptCount val="3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1198.38383834</c:v>
                </c:pt>
                <c:pt idx="22">
                  <c:v>1022.4046611452275</c:v>
                </c:pt>
                <c:pt idx="23">
                  <c:v>987.23360469426063</c:v>
                </c:pt>
                <c:pt idx="24">
                  <c:v>1026.912025036761</c:v>
                </c:pt>
                <c:pt idx="25">
                  <c:v>1066.9713041183902</c:v>
                </c:pt>
                <c:pt idx="26">
                  <c:v>1105.3378645524972</c:v>
                </c:pt>
                <c:pt idx="27">
                  <c:v>1145.9899084192548</c:v>
                </c:pt>
                <c:pt idx="28">
                  <c:v>1186.636067695742</c:v>
                </c:pt>
                <c:pt idx="29">
                  <c:v>1228.1053504958529</c:v>
                </c:pt>
                <c:pt idx="30">
                  <c:v>1270.3662496880913</c:v>
                </c:pt>
                <c:pt idx="31">
                  <c:v>1313.4423843271084</c:v>
                </c:pt>
                <c:pt idx="32">
                  <c:v>1357.4308883048068</c:v>
                </c:pt>
                <c:pt idx="33">
                  <c:v>1402.399164097694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9A1-4BD0-AC8E-F039052A8ED1}"/>
            </c:ext>
          </c:extLst>
        </c:ser>
        <c:ser>
          <c:idx val="3"/>
          <c:order val="3"/>
          <c:tx>
            <c:strRef>
              <c:f>' Total Expenditure Yearly'!$D$1</c:f>
              <c:strCache>
                <c:ptCount val="1"/>
                <c:pt idx="0">
                  <c:v>Upper Bound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rgbClr val="002060"/>
                </a:solidFill>
              </a:ln>
              <a:effectLst/>
            </c:spPr>
          </c:marker>
          <c:cat>
            <c:numRef>
              <c:f>' Total Expenditure Yearly'!$A$2:$A$35</c:f>
              <c:numCache>
                <c:formatCode>General</c:formatCode>
                <c:ptCount val="34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</c:numCache>
            </c:numRef>
          </c:cat>
          <c:val>
            <c:numRef>
              <c:f>' Total Expenditure Yearly'!$D$2:$D$35</c:f>
              <c:numCache>
                <c:formatCode>0.000</c:formatCode>
                <c:ptCount val="3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1198.38383834</c:v>
                </c:pt>
                <c:pt idx="22">
                  <c:v>1444.0585356078732</c:v>
                </c:pt>
                <c:pt idx="23">
                  <c:v>1555.3253421163295</c:v>
                </c:pt>
                <c:pt idx="24">
                  <c:v>1602.6061918331357</c:v>
                </c:pt>
                <c:pt idx="25">
                  <c:v>1652.4548038283083</c:v>
                </c:pt>
                <c:pt idx="26">
                  <c:v>1702.5156971531171</c:v>
                </c:pt>
                <c:pt idx="27">
                  <c:v>1756.8434287044731</c:v>
                </c:pt>
                <c:pt idx="28">
                  <c:v>1813.1063265348523</c:v>
                </c:pt>
                <c:pt idx="29">
                  <c:v>1872.1030862507555</c:v>
                </c:pt>
                <c:pt idx="30">
                  <c:v>1933.7784021954321</c:v>
                </c:pt>
                <c:pt idx="31">
                  <c:v>1998.1178573374432</c:v>
                </c:pt>
                <c:pt idx="32">
                  <c:v>2065.1872561071918</c:v>
                </c:pt>
                <c:pt idx="33">
                  <c:v>2135.0223089115334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9A1-4BD0-AC8E-F039052A8E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9145695"/>
        <c:axId val="654247039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 Total Expenditure Yearly'!$A$1</c15:sqref>
                        </c15:formulaRef>
                      </c:ext>
                    </c:extLst>
                    <c:strCache>
                      <c:ptCount val="1"/>
                      <c:pt idx="0">
                        <c:v>Year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 Total Expenditure Yearly'!$A$2:$A$35</c15:sqref>
                        </c15:formulaRef>
                      </c:ext>
                    </c:extLst>
                    <c:numCache>
                      <c:formatCode>General</c:formatCode>
                      <c:ptCount val="34"/>
                      <c:pt idx="0">
                        <c:v>2000</c:v>
                      </c:pt>
                      <c:pt idx="1">
                        <c:v>2001</c:v>
                      </c:pt>
                      <c:pt idx="2">
                        <c:v>2002</c:v>
                      </c:pt>
                      <c:pt idx="3">
                        <c:v>2003</c:v>
                      </c:pt>
                      <c:pt idx="4">
                        <c:v>2004</c:v>
                      </c:pt>
                      <c:pt idx="5">
                        <c:v>2005</c:v>
                      </c:pt>
                      <c:pt idx="6">
                        <c:v>2006</c:v>
                      </c:pt>
                      <c:pt idx="7">
                        <c:v>2007</c:v>
                      </c:pt>
                      <c:pt idx="8">
                        <c:v>2008</c:v>
                      </c:pt>
                      <c:pt idx="9">
                        <c:v>2009</c:v>
                      </c:pt>
                      <c:pt idx="10">
                        <c:v>2010</c:v>
                      </c:pt>
                      <c:pt idx="11">
                        <c:v>2011</c:v>
                      </c:pt>
                      <c:pt idx="12">
                        <c:v>2012</c:v>
                      </c:pt>
                      <c:pt idx="13">
                        <c:v>2013</c:v>
                      </c:pt>
                      <c:pt idx="14">
                        <c:v>2014</c:v>
                      </c:pt>
                      <c:pt idx="15">
                        <c:v>2015</c:v>
                      </c:pt>
                      <c:pt idx="16">
                        <c:v>2016</c:v>
                      </c:pt>
                      <c:pt idx="17">
                        <c:v>2017</c:v>
                      </c:pt>
                      <c:pt idx="18">
                        <c:v>2018</c:v>
                      </c:pt>
                      <c:pt idx="19">
                        <c:v>2019</c:v>
                      </c:pt>
                      <c:pt idx="20">
                        <c:v>2020</c:v>
                      </c:pt>
                      <c:pt idx="21">
                        <c:v>2021</c:v>
                      </c:pt>
                      <c:pt idx="22">
                        <c:v>2022</c:v>
                      </c:pt>
                      <c:pt idx="23">
                        <c:v>2023</c:v>
                      </c:pt>
                      <c:pt idx="24">
                        <c:v>2024</c:v>
                      </c:pt>
                      <c:pt idx="25">
                        <c:v>2025</c:v>
                      </c:pt>
                      <c:pt idx="26">
                        <c:v>2026</c:v>
                      </c:pt>
                      <c:pt idx="27">
                        <c:v>2027</c:v>
                      </c:pt>
                      <c:pt idx="28">
                        <c:v>2028</c:v>
                      </c:pt>
                      <c:pt idx="29">
                        <c:v>2029</c:v>
                      </c:pt>
                      <c:pt idx="30">
                        <c:v>2030</c:v>
                      </c:pt>
                      <c:pt idx="31">
                        <c:v>2031</c:v>
                      </c:pt>
                      <c:pt idx="32">
                        <c:v>2032</c:v>
                      </c:pt>
                      <c:pt idx="33">
                        <c:v>2033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 Total Expenditure Yearly'!$A$2:$A$35</c15:sqref>
                        </c15:formulaRef>
                      </c:ext>
                    </c:extLst>
                    <c:numCache>
                      <c:formatCode>General</c:formatCode>
                      <c:ptCount val="34"/>
                      <c:pt idx="0">
                        <c:v>2000</c:v>
                      </c:pt>
                      <c:pt idx="1">
                        <c:v>2001</c:v>
                      </c:pt>
                      <c:pt idx="2">
                        <c:v>2002</c:v>
                      </c:pt>
                      <c:pt idx="3">
                        <c:v>2003</c:v>
                      </c:pt>
                      <c:pt idx="4">
                        <c:v>2004</c:v>
                      </c:pt>
                      <c:pt idx="5">
                        <c:v>2005</c:v>
                      </c:pt>
                      <c:pt idx="6">
                        <c:v>2006</c:v>
                      </c:pt>
                      <c:pt idx="7">
                        <c:v>2007</c:v>
                      </c:pt>
                      <c:pt idx="8">
                        <c:v>2008</c:v>
                      </c:pt>
                      <c:pt idx="9">
                        <c:v>2009</c:v>
                      </c:pt>
                      <c:pt idx="10">
                        <c:v>2010</c:v>
                      </c:pt>
                      <c:pt idx="11">
                        <c:v>2011</c:v>
                      </c:pt>
                      <c:pt idx="12">
                        <c:v>2012</c:v>
                      </c:pt>
                      <c:pt idx="13">
                        <c:v>2013</c:v>
                      </c:pt>
                      <c:pt idx="14">
                        <c:v>2014</c:v>
                      </c:pt>
                      <c:pt idx="15">
                        <c:v>2015</c:v>
                      </c:pt>
                      <c:pt idx="16">
                        <c:v>2016</c:v>
                      </c:pt>
                      <c:pt idx="17">
                        <c:v>2017</c:v>
                      </c:pt>
                      <c:pt idx="18">
                        <c:v>2018</c:v>
                      </c:pt>
                      <c:pt idx="19">
                        <c:v>2019</c:v>
                      </c:pt>
                      <c:pt idx="20">
                        <c:v>2020</c:v>
                      </c:pt>
                      <c:pt idx="21">
                        <c:v>2021</c:v>
                      </c:pt>
                      <c:pt idx="22">
                        <c:v>2022</c:v>
                      </c:pt>
                      <c:pt idx="23">
                        <c:v>2023</c:v>
                      </c:pt>
                      <c:pt idx="24">
                        <c:v>2024</c:v>
                      </c:pt>
                      <c:pt idx="25">
                        <c:v>2025</c:v>
                      </c:pt>
                      <c:pt idx="26">
                        <c:v>2026</c:v>
                      </c:pt>
                      <c:pt idx="27">
                        <c:v>2027</c:v>
                      </c:pt>
                      <c:pt idx="28">
                        <c:v>2028</c:v>
                      </c:pt>
                      <c:pt idx="29">
                        <c:v>2029</c:v>
                      </c:pt>
                      <c:pt idx="30">
                        <c:v>2030</c:v>
                      </c:pt>
                      <c:pt idx="31">
                        <c:v>2031</c:v>
                      </c:pt>
                      <c:pt idx="32">
                        <c:v>2032</c:v>
                      </c:pt>
                      <c:pt idx="33">
                        <c:v>2033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09A1-4BD0-AC8E-F039052A8ED1}"/>
                  </c:ext>
                </c:extLst>
              </c15:ser>
            </c15:filteredLineSeries>
          </c:ext>
        </c:extLst>
      </c:lineChart>
      <c:catAx>
        <c:axId val="3791456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4247039"/>
        <c:crosses val="autoZero"/>
        <c:auto val="1"/>
        <c:lblAlgn val="ctr"/>
        <c:lblOffset val="100"/>
        <c:noMultiLvlLbl val="0"/>
      </c:catAx>
      <c:valAx>
        <c:axId val="654247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145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Revenue Current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1"/>
          <c:order val="1"/>
          <c:tx>
            <c:strRef>
              <c:f>'Fanchart Revenue Current'!$F$1</c:f>
              <c:strCache>
                <c:ptCount val="1"/>
                <c:pt idx="0">
                  <c:v>Base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'Fanchart Revenue Current'!$A$2:$A$35</c:f>
              <c:numCache>
                <c:formatCode>General</c:formatCode>
                <c:ptCount val="34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</c:numCache>
            </c:numRef>
          </c:cat>
          <c:val>
            <c:numRef>
              <c:f>'Fanchart Revenue Current'!$F$2:$F$35</c:f>
              <c:numCache>
                <c:formatCode>0.000</c:formatCode>
                <c:ptCount val="34"/>
                <c:pt idx="0">
                  <c:v>338.78899999999999</c:v>
                </c:pt>
                <c:pt idx="1">
                  <c:v>402.37299999999999</c:v>
                </c:pt>
                <c:pt idx="2">
                  <c:v>411.66599999999994</c:v>
                </c:pt>
                <c:pt idx="3">
                  <c:v>433.37099999999998</c:v>
                </c:pt>
                <c:pt idx="4">
                  <c:v>456.22800000000007</c:v>
                </c:pt>
                <c:pt idx="5">
                  <c:v>529.82000000000005</c:v>
                </c:pt>
                <c:pt idx="6">
                  <c:v>586.46500000000003</c:v>
                </c:pt>
                <c:pt idx="7">
                  <c:v>672.29900000000009</c:v>
                </c:pt>
                <c:pt idx="8">
                  <c:v>712.60169927999993</c:v>
                </c:pt>
                <c:pt idx="9">
                  <c:v>696.73216238000009</c:v>
                </c:pt>
                <c:pt idx="10">
                  <c:v>766.15637277488065</c:v>
                </c:pt>
                <c:pt idx="11">
                  <c:v>795.86856776000013</c:v>
                </c:pt>
                <c:pt idx="12">
                  <c:v>814.36172873000021</c:v>
                </c:pt>
                <c:pt idx="13">
                  <c:v>865.90432022999994</c:v>
                </c:pt>
                <c:pt idx="14">
                  <c:v>960.80008016099998</c:v>
                </c:pt>
                <c:pt idx="15">
                  <c:v>972.88620311</c:v>
                </c:pt>
                <c:pt idx="16">
                  <c:v>1004.0287535799998</c:v>
                </c:pt>
                <c:pt idx="17">
                  <c:v>1087.9859353200002</c:v>
                </c:pt>
                <c:pt idx="18">
                  <c:v>1144.1160055400001</c:v>
                </c:pt>
                <c:pt idx="19">
                  <c:v>1141.9491431699998</c:v>
                </c:pt>
                <c:pt idx="20">
                  <c:v>874.59354385999995</c:v>
                </c:pt>
                <c:pt idx="21">
                  <c:v>1164.9753499599999</c:v>
                </c:pt>
                <c:pt idx="22">
                  <c:v>1039.7624759128767</c:v>
                </c:pt>
                <c:pt idx="23">
                  <c:v>917.53912826059468</c:v>
                </c:pt>
                <c:pt idx="24">
                  <c:v>878.69844137546238</c:v>
                </c:pt>
                <c:pt idx="25">
                  <c:v>858.32135749773727</c:v>
                </c:pt>
                <c:pt idx="26">
                  <c:v>847.8112162811517</c:v>
                </c:pt>
                <c:pt idx="27">
                  <c:v>843.6496833535557</c:v>
                </c:pt>
                <c:pt idx="28">
                  <c:v>844.04158527730692</c:v>
                </c:pt>
                <c:pt idx="29">
                  <c:v>847.95016471216127</c:v>
                </c:pt>
                <c:pt idx="30">
                  <c:v>854.72625752636372</c:v>
                </c:pt>
                <c:pt idx="31">
                  <c:v>863.94014901329228</c:v>
                </c:pt>
                <c:pt idx="32">
                  <c:v>875.29639015841644</c:v>
                </c:pt>
                <c:pt idx="33">
                  <c:v>888.58686617595663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34-408B-9A87-6D8FB0E2541E}"/>
            </c:ext>
          </c:extLst>
        </c:ser>
        <c:ser>
          <c:idx val="2"/>
          <c:order val="2"/>
          <c:tx>
            <c:strRef>
              <c:f>'Fanchart Revenue Current'!$G$1</c:f>
              <c:strCache>
                <c:ptCount val="1"/>
                <c:pt idx="0">
                  <c:v>Fan Size</c:v>
                </c:pt>
              </c:strCache>
            </c:strRef>
          </c:tx>
          <c:spPr>
            <a:solidFill>
              <a:schemeClr val="accent1">
                <a:lumMod val="50000"/>
                <a:alpha val="20000"/>
              </a:schemeClr>
            </a:solidFill>
            <a:ln>
              <a:noFill/>
            </a:ln>
            <a:effectLst/>
          </c:spPr>
          <c:cat>
            <c:numRef>
              <c:f>'Fanchart Revenue Current'!$A$2:$A$35</c:f>
              <c:numCache>
                <c:formatCode>General</c:formatCode>
                <c:ptCount val="34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</c:numCache>
            </c:numRef>
          </c:cat>
          <c:val>
            <c:numRef>
              <c:f>'Fanchart Revenue Current'!$G$2:$G$35</c:f>
              <c:numCache>
                <c:formatCode>0.000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45.18065462407862</c:v>
                </c:pt>
                <c:pt idx="23">
                  <c:v>100.10309167266534</c:v>
                </c:pt>
                <c:pt idx="24">
                  <c:v>137.74677006213903</c:v>
                </c:pt>
                <c:pt idx="25">
                  <c:v>173.99796269838563</c:v>
                </c:pt>
                <c:pt idx="26">
                  <c:v>210.90902660350852</c:v>
                </c:pt>
                <c:pt idx="27">
                  <c:v>249.42942261237502</c:v>
                </c:pt>
                <c:pt idx="28">
                  <c:v>290.17068283797846</c:v>
                </c:pt>
                <c:pt idx="29">
                  <c:v>333.60942895881431</c:v>
                </c:pt>
                <c:pt idx="30">
                  <c:v>380.16330956600609</c:v>
                </c:pt>
                <c:pt idx="31">
                  <c:v>430.22589161761971</c:v>
                </c:pt>
                <c:pt idx="32">
                  <c:v>484.18535766916273</c:v>
                </c:pt>
                <c:pt idx="33">
                  <c:v>542.43586582080252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A34-408B-9A87-6D8FB0E2541E}"/>
            </c:ext>
          </c:extLst>
        </c:ser>
        <c:ser>
          <c:idx val="3"/>
          <c:order val="3"/>
          <c:spPr>
            <a:solidFill>
              <a:schemeClr val="accent1">
                <a:lumMod val="50000"/>
                <a:alpha val="40000"/>
              </a:schemeClr>
            </a:solidFill>
            <a:ln w="25400">
              <a:noFill/>
            </a:ln>
            <a:effectLst/>
          </c:spPr>
          <c:cat>
            <c:numRef>
              <c:f>'Fanchart Revenue Current'!$A$2:$A$35</c:f>
              <c:numCache>
                <c:formatCode>General</c:formatCode>
                <c:ptCount val="34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</c:numCache>
            </c:numRef>
          </c:cat>
          <c:val>
            <c:numRef>
              <c:f>'Fanchart Revenue Current'!$G$2:$G$35</c:f>
              <c:numCache>
                <c:formatCode>0.000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45.18065462407862</c:v>
                </c:pt>
                <c:pt idx="23">
                  <c:v>100.10309167266534</c:v>
                </c:pt>
                <c:pt idx="24">
                  <c:v>137.74677006213903</c:v>
                </c:pt>
                <c:pt idx="25">
                  <c:v>173.99796269838563</c:v>
                </c:pt>
                <c:pt idx="26">
                  <c:v>210.90902660350852</c:v>
                </c:pt>
                <c:pt idx="27">
                  <c:v>249.42942261237502</c:v>
                </c:pt>
                <c:pt idx="28">
                  <c:v>290.17068283797846</c:v>
                </c:pt>
                <c:pt idx="29">
                  <c:v>333.60942895881431</c:v>
                </c:pt>
                <c:pt idx="30">
                  <c:v>380.16330956600609</c:v>
                </c:pt>
                <c:pt idx="31">
                  <c:v>430.22589161761971</c:v>
                </c:pt>
                <c:pt idx="32">
                  <c:v>484.18535766916273</c:v>
                </c:pt>
                <c:pt idx="33">
                  <c:v>542.43586582080252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A34-408B-9A87-6D8FB0E2541E}"/>
            </c:ext>
          </c:extLst>
        </c:ser>
        <c:ser>
          <c:idx val="4"/>
          <c:order val="4"/>
          <c:spPr>
            <a:solidFill>
              <a:schemeClr val="accent1">
                <a:lumMod val="50000"/>
                <a:alpha val="60000"/>
              </a:schemeClr>
            </a:solidFill>
            <a:ln w="25400">
              <a:noFill/>
            </a:ln>
            <a:effectLst/>
          </c:spPr>
          <c:cat>
            <c:numRef>
              <c:f>'Fanchart Revenue Current'!$A$2:$A$35</c:f>
              <c:numCache>
                <c:formatCode>General</c:formatCode>
                <c:ptCount val="34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</c:numCache>
            </c:numRef>
          </c:cat>
          <c:val>
            <c:numRef>
              <c:f>'Fanchart Revenue Current'!$G$2:$G$35</c:f>
              <c:numCache>
                <c:formatCode>0.000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45.18065462407862</c:v>
                </c:pt>
                <c:pt idx="23">
                  <c:v>100.10309167266534</c:v>
                </c:pt>
                <c:pt idx="24">
                  <c:v>137.74677006213903</c:v>
                </c:pt>
                <c:pt idx="25">
                  <c:v>173.99796269838563</c:v>
                </c:pt>
                <c:pt idx="26">
                  <c:v>210.90902660350852</c:v>
                </c:pt>
                <c:pt idx="27">
                  <c:v>249.42942261237502</c:v>
                </c:pt>
                <c:pt idx="28">
                  <c:v>290.17068283797846</c:v>
                </c:pt>
                <c:pt idx="29">
                  <c:v>333.60942895881431</c:v>
                </c:pt>
                <c:pt idx="30">
                  <c:v>380.16330956600609</c:v>
                </c:pt>
                <c:pt idx="31">
                  <c:v>430.22589161761971</c:v>
                </c:pt>
                <c:pt idx="32">
                  <c:v>484.18535766916273</c:v>
                </c:pt>
                <c:pt idx="33">
                  <c:v>542.43586582080252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A34-408B-9A87-6D8FB0E2541E}"/>
            </c:ext>
          </c:extLst>
        </c:ser>
        <c:ser>
          <c:idx val="5"/>
          <c:order val="5"/>
          <c:spPr>
            <a:solidFill>
              <a:schemeClr val="accent1">
                <a:lumMod val="50000"/>
                <a:alpha val="80000"/>
              </a:schemeClr>
            </a:solidFill>
            <a:ln w="25400">
              <a:noFill/>
            </a:ln>
            <a:effectLst/>
          </c:spPr>
          <c:cat>
            <c:numRef>
              <c:f>'Fanchart Revenue Current'!$A$2:$A$35</c:f>
              <c:numCache>
                <c:formatCode>General</c:formatCode>
                <c:ptCount val="34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</c:numCache>
            </c:numRef>
          </c:cat>
          <c:val>
            <c:numRef>
              <c:f>'Fanchart Revenue Current'!$G$2:$G$35</c:f>
              <c:numCache>
                <c:formatCode>0.000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45.18065462407862</c:v>
                </c:pt>
                <c:pt idx="23">
                  <c:v>100.10309167266534</c:v>
                </c:pt>
                <c:pt idx="24">
                  <c:v>137.74677006213903</c:v>
                </c:pt>
                <c:pt idx="25">
                  <c:v>173.99796269838563</c:v>
                </c:pt>
                <c:pt idx="26">
                  <c:v>210.90902660350852</c:v>
                </c:pt>
                <c:pt idx="27">
                  <c:v>249.42942261237502</c:v>
                </c:pt>
                <c:pt idx="28">
                  <c:v>290.17068283797846</c:v>
                </c:pt>
                <c:pt idx="29">
                  <c:v>333.60942895881431</c:v>
                </c:pt>
                <c:pt idx="30">
                  <c:v>380.16330956600609</c:v>
                </c:pt>
                <c:pt idx="31">
                  <c:v>430.22589161761971</c:v>
                </c:pt>
                <c:pt idx="32">
                  <c:v>484.18535766916273</c:v>
                </c:pt>
                <c:pt idx="33">
                  <c:v>542.43586582080252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A34-408B-9A87-6D8FB0E2541E}"/>
            </c:ext>
          </c:extLst>
        </c:ser>
        <c:ser>
          <c:idx val="6"/>
          <c:order val="6"/>
          <c:spPr>
            <a:solidFill>
              <a:schemeClr val="accent1">
                <a:lumMod val="50000"/>
              </a:schemeClr>
            </a:solidFill>
            <a:ln w="25400">
              <a:solidFill>
                <a:srgbClr val="002060"/>
              </a:solidFill>
            </a:ln>
            <a:effectLst/>
          </c:spPr>
          <c:cat>
            <c:numRef>
              <c:f>'Fanchart Revenue Current'!$A$2:$A$35</c:f>
              <c:numCache>
                <c:formatCode>General</c:formatCode>
                <c:ptCount val="34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</c:numCache>
            </c:numRef>
          </c:cat>
          <c:val>
            <c:numRef>
              <c:f>'Fanchart Revenue Current'!$G$2:$G$35</c:f>
              <c:numCache>
                <c:formatCode>0.000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45.18065462407862</c:v>
                </c:pt>
                <c:pt idx="23">
                  <c:v>100.10309167266534</c:v>
                </c:pt>
                <c:pt idx="24">
                  <c:v>137.74677006213903</c:v>
                </c:pt>
                <c:pt idx="25">
                  <c:v>173.99796269838563</c:v>
                </c:pt>
                <c:pt idx="26">
                  <c:v>210.90902660350852</c:v>
                </c:pt>
                <c:pt idx="27">
                  <c:v>249.42942261237502</c:v>
                </c:pt>
                <c:pt idx="28">
                  <c:v>290.17068283797846</c:v>
                </c:pt>
                <c:pt idx="29">
                  <c:v>333.60942895881431</c:v>
                </c:pt>
                <c:pt idx="30">
                  <c:v>380.16330956600609</c:v>
                </c:pt>
                <c:pt idx="31">
                  <c:v>430.22589161761971</c:v>
                </c:pt>
                <c:pt idx="32">
                  <c:v>484.18535766916273</c:v>
                </c:pt>
                <c:pt idx="33">
                  <c:v>542.43586582080252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A34-408B-9A87-6D8FB0E2541E}"/>
            </c:ext>
          </c:extLst>
        </c:ser>
        <c:ser>
          <c:idx val="7"/>
          <c:order val="7"/>
          <c:spPr>
            <a:solidFill>
              <a:schemeClr val="accent1">
                <a:lumMod val="50000"/>
                <a:alpha val="80000"/>
              </a:schemeClr>
            </a:solidFill>
            <a:ln w="25400">
              <a:noFill/>
            </a:ln>
            <a:effectLst/>
          </c:spPr>
          <c:cat>
            <c:numRef>
              <c:f>'Fanchart Revenue Current'!$A$2:$A$35</c:f>
              <c:numCache>
                <c:formatCode>General</c:formatCode>
                <c:ptCount val="34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</c:numCache>
            </c:numRef>
          </c:cat>
          <c:val>
            <c:numRef>
              <c:f>'Fanchart Revenue Current'!$G$2:$G$35</c:f>
              <c:numCache>
                <c:formatCode>0.000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45.18065462407862</c:v>
                </c:pt>
                <c:pt idx="23">
                  <c:v>100.10309167266534</c:v>
                </c:pt>
                <c:pt idx="24">
                  <c:v>137.74677006213903</c:v>
                </c:pt>
                <c:pt idx="25">
                  <c:v>173.99796269838563</c:v>
                </c:pt>
                <c:pt idx="26">
                  <c:v>210.90902660350852</c:v>
                </c:pt>
                <c:pt idx="27">
                  <c:v>249.42942261237502</c:v>
                </c:pt>
                <c:pt idx="28">
                  <c:v>290.17068283797846</c:v>
                </c:pt>
                <c:pt idx="29">
                  <c:v>333.60942895881431</c:v>
                </c:pt>
                <c:pt idx="30">
                  <c:v>380.16330956600609</c:v>
                </c:pt>
                <c:pt idx="31">
                  <c:v>430.22589161761971</c:v>
                </c:pt>
                <c:pt idx="32">
                  <c:v>484.18535766916273</c:v>
                </c:pt>
                <c:pt idx="33">
                  <c:v>542.43586582080252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A34-408B-9A87-6D8FB0E2541E}"/>
            </c:ext>
          </c:extLst>
        </c:ser>
        <c:ser>
          <c:idx val="8"/>
          <c:order val="8"/>
          <c:spPr>
            <a:solidFill>
              <a:schemeClr val="accent1">
                <a:lumMod val="50000"/>
                <a:alpha val="60000"/>
              </a:schemeClr>
            </a:solidFill>
            <a:ln w="25400">
              <a:noFill/>
            </a:ln>
            <a:effectLst/>
          </c:spPr>
          <c:cat>
            <c:numRef>
              <c:f>'Fanchart Revenue Current'!$A$2:$A$35</c:f>
              <c:numCache>
                <c:formatCode>General</c:formatCode>
                <c:ptCount val="34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</c:numCache>
            </c:numRef>
          </c:cat>
          <c:val>
            <c:numRef>
              <c:f>'Fanchart Revenue Current'!$G$2:$G$35</c:f>
              <c:numCache>
                <c:formatCode>0.000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45.18065462407862</c:v>
                </c:pt>
                <c:pt idx="23">
                  <c:v>100.10309167266534</c:v>
                </c:pt>
                <c:pt idx="24">
                  <c:v>137.74677006213903</c:v>
                </c:pt>
                <c:pt idx="25">
                  <c:v>173.99796269838563</c:v>
                </c:pt>
                <c:pt idx="26">
                  <c:v>210.90902660350852</c:v>
                </c:pt>
                <c:pt idx="27">
                  <c:v>249.42942261237502</c:v>
                </c:pt>
                <c:pt idx="28">
                  <c:v>290.17068283797846</c:v>
                </c:pt>
                <c:pt idx="29">
                  <c:v>333.60942895881431</c:v>
                </c:pt>
                <c:pt idx="30">
                  <c:v>380.16330956600609</c:v>
                </c:pt>
                <c:pt idx="31">
                  <c:v>430.22589161761971</c:v>
                </c:pt>
                <c:pt idx="32">
                  <c:v>484.18535766916273</c:v>
                </c:pt>
                <c:pt idx="33">
                  <c:v>542.43586582080252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A34-408B-9A87-6D8FB0E2541E}"/>
            </c:ext>
          </c:extLst>
        </c:ser>
        <c:ser>
          <c:idx val="9"/>
          <c:order val="9"/>
          <c:spPr>
            <a:solidFill>
              <a:schemeClr val="accent1">
                <a:lumMod val="50000"/>
                <a:alpha val="40000"/>
              </a:schemeClr>
            </a:solidFill>
            <a:ln w="25400">
              <a:noFill/>
            </a:ln>
            <a:effectLst/>
          </c:spPr>
          <c:cat>
            <c:numRef>
              <c:f>'Fanchart Revenue Current'!$A$2:$A$35</c:f>
              <c:numCache>
                <c:formatCode>General</c:formatCode>
                <c:ptCount val="34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</c:numCache>
            </c:numRef>
          </c:cat>
          <c:val>
            <c:numRef>
              <c:f>'Fanchart Revenue Current'!$G$2:$G$35</c:f>
              <c:numCache>
                <c:formatCode>0.000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45.18065462407862</c:v>
                </c:pt>
                <c:pt idx="23">
                  <c:v>100.10309167266534</c:v>
                </c:pt>
                <c:pt idx="24">
                  <c:v>137.74677006213903</c:v>
                </c:pt>
                <c:pt idx="25">
                  <c:v>173.99796269838563</c:v>
                </c:pt>
                <c:pt idx="26">
                  <c:v>210.90902660350852</c:v>
                </c:pt>
                <c:pt idx="27">
                  <c:v>249.42942261237502</c:v>
                </c:pt>
                <c:pt idx="28">
                  <c:v>290.17068283797846</c:v>
                </c:pt>
                <c:pt idx="29">
                  <c:v>333.60942895881431</c:v>
                </c:pt>
                <c:pt idx="30">
                  <c:v>380.16330956600609</c:v>
                </c:pt>
                <c:pt idx="31">
                  <c:v>430.22589161761971</c:v>
                </c:pt>
                <c:pt idx="32">
                  <c:v>484.18535766916273</c:v>
                </c:pt>
                <c:pt idx="33">
                  <c:v>542.43586582080252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A34-408B-9A87-6D8FB0E2541E}"/>
            </c:ext>
          </c:extLst>
        </c:ser>
        <c:ser>
          <c:idx val="10"/>
          <c:order val="10"/>
          <c:spPr>
            <a:solidFill>
              <a:schemeClr val="accent1">
                <a:lumMod val="50000"/>
                <a:alpha val="20000"/>
              </a:schemeClr>
            </a:solidFill>
            <a:ln w="25400">
              <a:noFill/>
            </a:ln>
            <a:effectLst/>
          </c:spPr>
          <c:cat>
            <c:numRef>
              <c:f>'Fanchart Revenue Current'!$A$2:$A$35</c:f>
              <c:numCache>
                <c:formatCode>General</c:formatCode>
                <c:ptCount val="34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</c:numCache>
            </c:numRef>
          </c:cat>
          <c:val>
            <c:numRef>
              <c:f>'Fanchart Revenue Current'!$G$2:$G$35</c:f>
              <c:numCache>
                <c:formatCode>0.000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45.18065462407862</c:v>
                </c:pt>
                <c:pt idx="23">
                  <c:v>100.10309167266534</c:v>
                </c:pt>
                <c:pt idx="24">
                  <c:v>137.74677006213903</c:v>
                </c:pt>
                <c:pt idx="25">
                  <c:v>173.99796269838563</c:v>
                </c:pt>
                <c:pt idx="26">
                  <c:v>210.90902660350852</c:v>
                </c:pt>
                <c:pt idx="27">
                  <c:v>249.42942261237502</c:v>
                </c:pt>
                <c:pt idx="28">
                  <c:v>290.17068283797846</c:v>
                </c:pt>
                <c:pt idx="29">
                  <c:v>333.60942895881431</c:v>
                </c:pt>
                <c:pt idx="30">
                  <c:v>380.16330956600609</c:v>
                </c:pt>
                <c:pt idx="31">
                  <c:v>430.22589161761971</c:v>
                </c:pt>
                <c:pt idx="32">
                  <c:v>484.18535766916273</c:v>
                </c:pt>
                <c:pt idx="33">
                  <c:v>542.43586582080252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A34-408B-9A87-6D8FB0E254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461311"/>
        <c:axId val="71459391"/>
        <c:extLst>
          <c:ext xmlns:c15="http://schemas.microsoft.com/office/drawing/2012/chart" uri="{02D57815-91ED-43cb-92C2-25804820EDAC}">
            <c15:filteredArea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'Fanchart Revenue Current'!$A$1</c15:sqref>
                        </c15:formulaRef>
                      </c:ext>
                    </c:extLst>
                    <c:strCache>
                      <c:ptCount val="1"/>
                      <c:pt idx="0">
                        <c:v>Year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'Fanchart Revenue Current'!$A$2:$A$35</c15:sqref>
                        </c15:formulaRef>
                      </c:ext>
                    </c:extLst>
                    <c:numCache>
                      <c:formatCode>General</c:formatCode>
                      <c:ptCount val="34"/>
                      <c:pt idx="0">
                        <c:v>2000</c:v>
                      </c:pt>
                      <c:pt idx="1">
                        <c:v>2001</c:v>
                      </c:pt>
                      <c:pt idx="2">
                        <c:v>2002</c:v>
                      </c:pt>
                      <c:pt idx="3">
                        <c:v>2003</c:v>
                      </c:pt>
                      <c:pt idx="4">
                        <c:v>2004</c:v>
                      </c:pt>
                      <c:pt idx="5">
                        <c:v>2005</c:v>
                      </c:pt>
                      <c:pt idx="6">
                        <c:v>2006</c:v>
                      </c:pt>
                      <c:pt idx="7">
                        <c:v>2007</c:v>
                      </c:pt>
                      <c:pt idx="8">
                        <c:v>2008</c:v>
                      </c:pt>
                      <c:pt idx="9">
                        <c:v>2009</c:v>
                      </c:pt>
                      <c:pt idx="10">
                        <c:v>2010</c:v>
                      </c:pt>
                      <c:pt idx="11">
                        <c:v>2011</c:v>
                      </c:pt>
                      <c:pt idx="12">
                        <c:v>2012</c:v>
                      </c:pt>
                      <c:pt idx="13">
                        <c:v>2013</c:v>
                      </c:pt>
                      <c:pt idx="14">
                        <c:v>2014</c:v>
                      </c:pt>
                      <c:pt idx="15">
                        <c:v>2015</c:v>
                      </c:pt>
                      <c:pt idx="16">
                        <c:v>2016</c:v>
                      </c:pt>
                      <c:pt idx="17">
                        <c:v>2017</c:v>
                      </c:pt>
                      <c:pt idx="18">
                        <c:v>2018</c:v>
                      </c:pt>
                      <c:pt idx="19">
                        <c:v>2019</c:v>
                      </c:pt>
                      <c:pt idx="20">
                        <c:v>2020</c:v>
                      </c:pt>
                      <c:pt idx="21">
                        <c:v>2021</c:v>
                      </c:pt>
                      <c:pt idx="22">
                        <c:v>2022</c:v>
                      </c:pt>
                      <c:pt idx="23">
                        <c:v>2023</c:v>
                      </c:pt>
                      <c:pt idx="24">
                        <c:v>2024</c:v>
                      </c:pt>
                      <c:pt idx="25">
                        <c:v>2025</c:v>
                      </c:pt>
                      <c:pt idx="26">
                        <c:v>2026</c:v>
                      </c:pt>
                      <c:pt idx="27">
                        <c:v>2027</c:v>
                      </c:pt>
                      <c:pt idx="28">
                        <c:v>2028</c:v>
                      </c:pt>
                      <c:pt idx="29">
                        <c:v>2029</c:v>
                      </c:pt>
                      <c:pt idx="30">
                        <c:v>2030</c:v>
                      </c:pt>
                      <c:pt idx="31">
                        <c:v>2031</c:v>
                      </c:pt>
                      <c:pt idx="32">
                        <c:v>2032</c:v>
                      </c:pt>
                      <c:pt idx="33">
                        <c:v>2033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'Fanchart Revenue Current'!$A$2:$A$35</c15:sqref>
                        </c15:formulaRef>
                      </c:ext>
                    </c:extLst>
                    <c:numCache>
                      <c:formatCode>General</c:formatCode>
                      <c:ptCount val="34"/>
                      <c:pt idx="0">
                        <c:v>2000</c:v>
                      </c:pt>
                      <c:pt idx="1">
                        <c:v>2001</c:v>
                      </c:pt>
                      <c:pt idx="2">
                        <c:v>2002</c:v>
                      </c:pt>
                      <c:pt idx="3">
                        <c:v>2003</c:v>
                      </c:pt>
                      <c:pt idx="4">
                        <c:v>2004</c:v>
                      </c:pt>
                      <c:pt idx="5">
                        <c:v>2005</c:v>
                      </c:pt>
                      <c:pt idx="6">
                        <c:v>2006</c:v>
                      </c:pt>
                      <c:pt idx="7">
                        <c:v>2007</c:v>
                      </c:pt>
                      <c:pt idx="8">
                        <c:v>2008</c:v>
                      </c:pt>
                      <c:pt idx="9">
                        <c:v>2009</c:v>
                      </c:pt>
                      <c:pt idx="10">
                        <c:v>2010</c:v>
                      </c:pt>
                      <c:pt idx="11">
                        <c:v>2011</c:v>
                      </c:pt>
                      <c:pt idx="12">
                        <c:v>2012</c:v>
                      </c:pt>
                      <c:pt idx="13">
                        <c:v>2013</c:v>
                      </c:pt>
                      <c:pt idx="14">
                        <c:v>2014</c:v>
                      </c:pt>
                      <c:pt idx="15">
                        <c:v>2015</c:v>
                      </c:pt>
                      <c:pt idx="16">
                        <c:v>2016</c:v>
                      </c:pt>
                      <c:pt idx="17">
                        <c:v>2017</c:v>
                      </c:pt>
                      <c:pt idx="18">
                        <c:v>2018</c:v>
                      </c:pt>
                      <c:pt idx="19">
                        <c:v>2019</c:v>
                      </c:pt>
                      <c:pt idx="20">
                        <c:v>2020</c:v>
                      </c:pt>
                      <c:pt idx="21">
                        <c:v>2021</c:v>
                      </c:pt>
                      <c:pt idx="22">
                        <c:v>2022</c:v>
                      </c:pt>
                      <c:pt idx="23">
                        <c:v>2023</c:v>
                      </c:pt>
                      <c:pt idx="24">
                        <c:v>2024</c:v>
                      </c:pt>
                      <c:pt idx="25">
                        <c:v>2025</c:v>
                      </c:pt>
                      <c:pt idx="26">
                        <c:v>2026</c:v>
                      </c:pt>
                      <c:pt idx="27">
                        <c:v>2027</c:v>
                      </c:pt>
                      <c:pt idx="28">
                        <c:v>2028</c:v>
                      </c:pt>
                      <c:pt idx="29">
                        <c:v>2029</c:v>
                      </c:pt>
                      <c:pt idx="30">
                        <c:v>2030</c:v>
                      </c:pt>
                      <c:pt idx="31">
                        <c:v>2031</c:v>
                      </c:pt>
                      <c:pt idx="32">
                        <c:v>2032</c:v>
                      </c:pt>
                      <c:pt idx="33">
                        <c:v>2033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A-5A34-408B-9A87-6D8FB0E2541E}"/>
                  </c:ext>
                </c:extLst>
              </c15:ser>
            </c15:filteredAreaSeries>
          </c:ext>
        </c:extLst>
      </c:areaChart>
      <c:catAx>
        <c:axId val="7146131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459391"/>
        <c:crosses val="autoZero"/>
        <c:auto val="1"/>
        <c:lblAlgn val="ctr"/>
        <c:lblOffset val="100"/>
        <c:noMultiLvlLbl val="0"/>
      </c:catAx>
      <c:valAx>
        <c:axId val="71459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4613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Revenue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1"/>
          <c:order val="1"/>
          <c:tx>
            <c:strRef>
              <c:f>'Fanchart Total Revenue and'!$F$1</c:f>
              <c:strCache>
                <c:ptCount val="1"/>
                <c:pt idx="0">
                  <c:v>Base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'Fanchart Total Revenue and'!$A$2:$A$35</c:f>
              <c:numCache>
                <c:formatCode>General</c:formatCode>
                <c:ptCount val="34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</c:numCache>
            </c:numRef>
          </c:cat>
          <c:val>
            <c:numRef>
              <c:f>'Fanchart Total Revenue and'!$F$2:$F$35</c:f>
              <c:numCache>
                <c:formatCode>0.000</c:formatCode>
                <c:ptCount val="34"/>
                <c:pt idx="0">
                  <c:v>434.26800000000003</c:v>
                </c:pt>
                <c:pt idx="1">
                  <c:v>441.68299999999999</c:v>
                </c:pt>
                <c:pt idx="2">
                  <c:v>452.07799999999997</c:v>
                </c:pt>
                <c:pt idx="3">
                  <c:v>494.7109999999999</c:v>
                </c:pt>
                <c:pt idx="4">
                  <c:v>482.30299999999988</c:v>
                </c:pt>
                <c:pt idx="5">
                  <c:v>559.88799999999992</c:v>
                </c:pt>
                <c:pt idx="6">
                  <c:v>634.60799999999995</c:v>
                </c:pt>
                <c:pt idx="7">
                  <c:v>767.68299999999977</c:v>
                </c:pt>
                <c:pt idx="8">
                  <c:v>784.02697795000017</c:v>
                </c:pt>
                <c:pt idx="9">
                  <c:v>735.16709847000016</c:v>
                </c:pt>
                <c:pt idx="10">
                  <c:v>782.97575311488072</c:v>
                </c:pt>
                <c:pt idx="11">
                  <c:v>846.24377912000011</c:v>
                </c:pt>
                <c:pt idx="12">
                  <c:v>840.32247316999997</c:v>
                </c:pt>
                <c:pt idx="13">
                  <c:v>943.25443187000019</c:v>
                </c:pt>
                <c:pt idx="14">
                  <c:v>1005.5941812609999</c:v>
                </c:pt>
                <c:pt idx="15">
                  <c:v>1000.7241056299997</c:v>
                </c:pt>
                <c:pt idx="16">
                  <c:v>1052.1325670799999</c:v>
                </c:pt>
                <c:pt idx="17">
                  <c:v>1119.6448917099999</c:v>
                </c:pt>
                <c:pt idx="18">
                  <c:v>1186.7892890700002</c:v>
                </c:pt>
                <c:pt idx="19">
                  <c:v>1167.8966808600001</c:v>
                </c:pt>
                <c:pt idx="20">
                  <c:v>917.25747535999983</c:v>
                </c:pt>
                <c:pt idx="21">
                  <c:v>1180.1695412600002</c:v>
                </c:pt>
                <c:pt idx="22">
                  <c:v>1102.7204655343292</c:v>
                </c:pt>
                <c:pt idx="23">
                  <c:v>1098.7452545639887</c:v>
                </c:pt>
                <c:pt idx="24">
                  <c:v>1152.2737337035123</c:v>
                </c:pt>
                <c:pt idx="25">
                  <c:v>1207.0117939403135</c:v>
                </c:pt>
                <c:pt idx="26">
                  <c:v>1263.9922372026533</c:v>
                </c:pt>
                <c:pt idx="27">
                  <c:v>1323.4520082655536</c:v>
                </c:pt>
                <c:pt idx="28">
                  <c:v>1385.5858843392286</c:v>
                </c:pt>
                <c:pt idx="29">
                  <c:v>1450.5861603566511</c:v>
                </c:pt>
                <c:pt idx="30">
                  <c:v>1518.6450142601211</c:v>
                </c:pt>
                <c:pt idx="31">
                  <c:v>1589.9569299685415</c:v>
                </c:pt>
                <c:pt idx="32">
                  <c:v>1664.7200633641069</c:v>
                </c:pt>
                <c:pt idx="33">
                  <c:v>1743.1375552839593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41-4F6C-A5DF-16DA450A5400}"/>
            </c:ext>
          </c:extLst>
        </c:ser>
        <c:ser>
          <c:idx val="2"/>
          <c:order val="2"/>
          <c:tx>
            <c:strRef>
              <c:f>'Fanchart Total Revenue and'!$G$1</c:f>
              <c:strCache>
                <c:ptCount val="1"/>
                <c:pt idx="0">
                  <c:v>Fan Size</c:v>
                </c:pt>
              </c:strCache>
            </c:strRef>
          </c:tx>
          <c:spPr>
            <a:solidFill>
              <a:schemeClr val="accent1">
                <a:lumMod val="50000"/>
                <a:alpha val="20000"/>
              </a:schemeClr>
            </a:solidFill>
            <a:ln>
              <a:noFill/>
            </a:ln>
            <a:effectLst/>
          </c:spPr>
          <c:cat>
            <c:numRef>
              <c:f>'Fanchart Total Revenue and'!$A$2:$A$35</c:f>
              <c:numCache>
                <c:formatCode>General</c:formatCode>
                <c:ptCount val="34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</c:numCache>
            </c:numRef>
          </c:cat>
          <c:val>
            <c:numRef>
              <c:f>'Fanchart Total Revenue and'!$G$2:$G$35</c:f>
              <c:numCache>
                <c:formatCode>0.000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44.93656994959386</c:v>
                </c:pt>
                <c:pt idx="23">
                  <c:v>62.945204573851093</c:v>
                </c:pt>
                <c:pt idx="24">
                  <c:v>66.739372881805011</c:v>
                </c:pt>
                <c:pt idx="25">
                  <c:v>70.825690329909776</c:v>
                </c:pt>
                <c:pt idx="26">
                  <c:v>75.202576906429684</c:v>
                </c:pt>
                <c:pt idx="27">
                  <c:v>79.87151122349168</c:v>
                </c:pt>
                <c:pt idx="28">
                  <c:v>84.835260607899102</c:v>
                </c:pt>
                <c:pt idx="29">
                  <c:v>90.098115990760078</c:v>
                </c:pt>
                <c:pt idx="30">
                  <c:v>95.665892721535172</c:v>
                </c:pt>
                <c:pt idx="31">
                  <c:v>101.54586708731235</c:v>
                </c:pt>
                <c:pt idx="32">
                  <c:v>107.74669186212289</c:v>
                </c:pt>
                <c:pt idx="33">
                  <c:v>114.27831609891298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941-4F6C-A5DF-16DA450A5400}"/>
            </c:ext>
          </c:extLst>
        </c:ser>
        <c:ser>
          <c:idx val="3"/>
          <c:order val="3"/>
          <c:spPr>
            <a:solidFill>
              <a:schemeClr val="accent1">
                <a:lumMod val="50000"/>
                <a:alpha val="40000"/>
              </a:schemeClr>
            </a:solidFill>
            <a:ln w="25400">
              <a:noFill/>
            </a:ln>
            <a:effectLst/>
          </c:spPr>
          <c:cat>
            <c:numRef>
              <c:f>'Fanchart Total Revenue and'!$A$2:$A$35</c:f>
              <c:numCache>
                <c:formatCode>General</c:formatCode>
                <c:ptCount val="34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</c:numCache>
            </c:numRef>
          </c:cat>
          <c:val>
            <c:numRef>
              <c:f>'Fanchart Total Revenue and'!$G$2:$G$35</c:f>
              <c:numCache>
                <c:formatCode>0.000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44.93656994959386</c:v>
                </c:pt>
                <c:pt idx="23">
                  <c:v>62.945204573851093</c:v>
                </c:pt>
                <c:pt idx="24">
                  <c:v>66.739372881805011</c:v>
                </c:pt>
                <c:pt idx="25">
                  <c:v>70.825690329909776</c:v>
                </c:pt>
                <c:pt idx="26">
                  <c:v>75.202576906429684</c:v>
                </c:pt>
                <c:pt idx="27">
                  <c:v>79.87151122349168</c:v>
                </c:pt>
                <c:pt idx="28">
                  <c:v>84.835260607899102</c:v>
                </c:pt>
                <c:pt idx="29">
                  <c:v>90.098115990760078</c:v>
                </c:pt>
                <c:pt idx="30">
                  <c:v>95.665892721535172</c:v>
                </c:pt>
                <c:pt idx="31">
                  <c:v>101.54586708731235</c:v>
                </c:pt>
                <c:pt idx="32">
                  <c:v>107.74669186212289</c:v>
                </c:pt>
                <c:pt idx="33">
                  <c:v>114.27831609891298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941-4F6C-A5DF-16DA450A5400}"/>
            </c:ext>
          </c:extLst>
        </c:ser>
        <c:ser>
          <c:idx val="4"/>
          <c:order val="4"/>
          <c:spPr>
            <a:solidFill>
              <a:schemeClr val="accent1">
                <a:lumMod val="50000"/>
                <a:alpha val="60000"/>
              </a:schemeClr>
            </a:solidFill>
            <a:ln w="25400">
              <a:noFill/>
            </a:ln>
            <a:effectLst/>
          </c:spPr>
          <c:cat>
            <c:numRef>
              <c:f>'Fanchart Total Revenue and'!$A$2:$A$35</c:f>
              <c:numCache>
                <c:formatCode>General</c:formatCode>
                <c:ptCount val="34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</c:numCache>
            </c:numRef>
          </c:cat>
          <c:val>
            <c:numRef>
              <c:f>'Fanchart Total Revenue and'!$G$2:$G$35</c:f>
              <c:numCache>
                <c:formatCode>0.000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44.93656994959386</c:v>
                </c:pt>
                <c:pt idx="23">
                  <c:v>62.945204573851093</c:v>
                </c:pt>
                <c:pt idx="24">
                  <c:v>66.739372881805011</c:v>
                </c:pt>
                <c:pt idx="25">
                  <c:v>70.825690329909776</c:v>
                </c:pt>
                <c:pt idx="26">
                  <c:v>75.202576906429684</c:v>
                </c:pt>
                <c:pt idx="27">
                  <c:v>79.87151122349168</c:v>
                </c:pt>
                <c:pt idx="28">
                  <c:v>84.835260607899102</c:v>
                </c:pt>
                <c:pt idx="29">
                  <c:v>90.098115990760078</c:v>
                </c:pt>
                <c:pt idx="30">
                  <c:v>95.665892721535172</c:v>
                </c:pt>
                <c:pt idx="31">
                  <c:v>101.54586708731235</c:v>
                </c:pt>
                <c:pt idx="32">
                  <c:v>107.74669186212289</c:v>
                </c:pt>
                <c:pt idx="33">
                  <c:v>114.27831609891298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941-4F6C-A5DF-16DA450A5400}"/>
            </c:ext>
          </c:extLst>
        </c:ser>
        <c:ser>
          <c:idx val="5"/>
          <c:order val="5"/>
          <c:spPr>
            <a:solidFill>
              <a:schemeClr val="accent1">
                <a:lumMod val="50000"/>
                <a:alpha val="80000"/>
              </a:schemeClr>
            </a:solidFill>
            <a:ln w="25400">
              <a:noFill/>
            </a:ln>
            <a:effectLst/>
          </c:spPr>
          <c:cat>
            <c:numRef>
              <c:f>'Fanchart Total Revenue and'!$A$2:$A$35</c:f>
              <c:numCache>
                <c:formatCode>General</c:formatCode>
                <c:ptCount val="34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</c:numCache>
            </c:numRef>
          </c:cat>
          <c:val>
            <c:numRef>
              <c:f>'Fanchart Total Revenue and'!$G$2:$G$35</c:f>
              <c:numCache>
                <c:formatCode>0.000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44.93656994959386</c:v>
                </c:pt>
                <c:pt idx="23">
                  <c:v>62.945204573851093</c:v>
                </c:pt>
                <c:pt idx="24">
                  <c:v>66.739372881805011</c:v>
                </c:pt>
                <c:pt idx="25">
                  <c:v>70.825690329909776</c:v>
                </c:pt>
                <c:pt idx="26">
                  <c:v>75.202576906429684</c:v>
                </c:pt>
                <c:pt idx="27">
                  <c:v>79.87151122349168</c:v>
                </c:pt>
                <c:pt idx="28">
                  <c:v>84.835260607899102</c:v>
                </c:pt>
                <c:pt idx="29">
                  <c:v>90.098115990760078</c:v>
                </c:pt>
                <c:pt idx="30">
                  <c:v>95.665892721535172</c:v>
                </c:pt>
                <c:pt idx="31">
                  <c:v>101.54586708731235</c:v>
                </c:pt>
                <c:pt idx="32">
                  <c:v>107.74669186212289</c:v>
                </c:pt>
                <c:pt idx="33">
                  <c:v>114.27831609891298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941-4F6C-A5DF-16DA450A5400}"/>
            </c:ext>
          </c:extLst>
        </c:ser>
        <c:ser>
          <c:idx val="6"/>
          <c:order val="6"/>
          <c:spPr>
            <a:solidFill>
              <a:schemeClr val="accent1">
                <a:lumMod val="50000"/>
              </a:schemeClr>
            </a:solidFill>
            <a:ln w="25400">
              <a:solidFill>
                <a:srgbClr val="002060"/>
              </a:solidFill>
            </a:ln>
            <a:effectLst/>
          </c:spPr>
          <c:cat>
            <c:numRef>
              <c:f>'Fanchart Total Revenue and'!$A$2:$A$35</c:f>
              <c:numCache>
                <c:formatCode>General</c:formatCode>
                <c:ptCount val="34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</c:numCache>
            </c:numRef>
          </c:cat>
          <c:val>
            <c:numRef>
              <c:f>'Fanchart Total Revenue and'!$G$2:$G$35</c:f>
              <c:numCache>
                <c:formatCode>0.000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44.93656994959386</c:v>
                </c:pt>
                <c:pt idx="23">
                  <c:v>62.945204573851093</c:v>
                </c:pt>
                <c:pt idx="24">
                  <c:v>66.739372881805011</c:v>
                </c:pt>
                <c:pt idx="25">
                  <c:v>70.825690329909776</c:v>
                </c:pt>
                <c:pt idx="26">
                  <c:v>75.202576906429684</c:v>
                </c:pt>
                <c:pt idx="27">
                  <c:v>79.87151122349168</c:v>
                </c:pt>
                <c:pt idx="28">
                  <c:v>84.835260607899102</c:v>
                </c:pt>
                <c:pt idx="29">
                  <c:v>90.098115990760078</c:v>
                </c:pt>
                <c:pt idx="30">
                  <c:v>95.665892721535172</c:v>
                </c:pt>
                <c:pt idx="31">
                  <c:v>101.54586708731235</c:v>
                </c:pt>
                <c:pt idx="32">
                  <c:v>107.74669186212289</c:v>
                </c:pt>
                <c:pt idx="33">
                  <c:v>114.27831609891298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941-4F6C-A5DF-16DA450A5400}"/>
            </c:ext>
          </c:extLst>
        </c:ser>
        <c:ser>
          <c:idx val="7"/>
          <c:order val="7"/>
          <c:spPr>
            <a:solidFill>
              <a:schemeClr val="accent1">
                <a:lumMod val="50000"/>
                <a:alpha val="80000"/>
              </a:schemeClr>
            </a:solidFill>
            <a:ln w="25400">
              <a:noFill/>
            </a:ln>
            <a:effectLst/>
          </c:spPr>
          <c:cat>
            <c:numRef>
              <c:f>'Fanchart Total Revenue and'!$A$2:$A$35</c:f>
              <c:numCache>
                <c:formatCode>General</c:formatCode>
                <c:ptCount val="34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</c:numCache>
            </c:numRef>
          </c:cat>
          <c:val>
            <c:numRef>
              <c:f>'Fanchart Total Revenue and'!$G$2:$G$35</c:f>
              <c:numCache>
                <c:formatCode>0.000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44.93656994959386</c:v>
                </c:pt>
                <c:pt idx="23">
                  <c:v>62.945204573851093</c:v>
                </c:pt>
                <c:pt idx="24">
                  <c:v>66.739372881805011</c:v>
                </c:pt>
                <c:pt idx="25">
                  <c:v>70.825690329909776</c:v>
                </c:pt>
                <c:pt idx="26">
                  <c:v>75.202576906429684</c:v>
                </c:pt>
                <c:pt idx="27">
                  <c:v>79.87151122349168</c:v>
                </c:pt>
                <c:pt idx="28">
                  <c:v>84.835260607899102</c:v>
                </c:pt>
                <c:pt idx="29">
                  <c:v>90.098115990760078</c:v>
                </c:pt>
                <c:pt idx="30">
                  <c:v>95.665892721535172</c:v>
                </c:pt>
                <c:pt idx="31">
                  <c:v>101.54586708731235</c:v>
                </c:pt>
                <c:pt idx="32">
                  <c:v>107.74669186212289</c:v>
                </c:pt>
                <c:pt idx="33">
                  <c:v>114.27831609891298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941-4F6C-A5DF-16DA450A5400}"/>
            </c:ext>
          </c:extLst>
        </c:ser>
        <c:ser>
          <c:idx val="8"/>
          <c:order val="8"/>
          <c:spPr>
            <a:solidFill>
              <a:schemeClr val="accent1">
                <a:lumMod val="50000"/>
                <a:alpha val="60000"/>
              </a:schemeClr>
            </a:solidFill>
            <a:ln w="25400">
              <a:noFill/>
            </a:ln>
            <a:effectLst/>
          </c:spPr>
          <c:cat>
            <c:numRef>
              <c:f>'Fanchart Total Revenue and'!$A$2:$A$35</c:f>
              <c:numCache>
                <c:formatCode>General</c:formatCode>
                <c:ptCount val="34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</c:numCache>
            </c:numRef>
          </c:cat>
          <c:val>
            <c:numRef>
              <c:f>'Fanchart Total Revenue and'!$G$2:$G$35</c:f>
              <c:numCache>
                <c:formatCode>0.000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44.93656994959386</c:v>
                </c:pt>
                <c:pt idx="23">
                  <c:v>62.945204573851093</c:v>
                </c:pt>
                <c:pt idx="24">
                  <c:v>66.739372881805011</c:v>
                </c:pt>
                <c:pt idx="25">
                  <c:v>70.825690329909776</c:v>
                </c:pt>
                <c:pt idx="26">
                  <c:v>75.202576906429684</c:v>
                </c:pt>
                <c:pt idx="27">
                  <c:v>79.87151122349168</c:v>
                </c:pt>
                <c:pt idx="28">
                  <c:v>84.835260607899102</c:v>
                </c:pt>
                <c:pt idx="29">
                  <c:v>90.098115990760078</c:v>
                </c:pt>
                <c:pt idx="30">
                  <c:v>95.665892721535172</c:v>
                </c:pt>
                <c:pt idx="31">
                  <c:v>101.54586708731235</c:v>
                </c:pt>
                <c:pt idx="32">
                  <c:v>107.74669186212289</c:v>
                </c:pt>
                <c:pt idx="33">
                  <c:v>114.27831609891298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941-4F6C-A5DF-16DA450A5400}"/>
            </c:ext>
          </c:extLst>
        </c:ser>
        <c:ser>
          <c:idx val="9"/>
          <c:order val="9"/>
          <c:spPr>
            <a:solidFill>
              <a:schemeClr val="accent1">
                <a:lumMod val="50000"/>
                <a:alpha val="40000"/>
              </a:schemeClr>
            </a:solidFill>
            <a:ln w="25400">
              <a:noFill/>
            </a:ln>
            <a:effectLst/>
          </c:spPr>
          <c:cat>
            <c:numRef>
              <c:f>'Fanchart Total Revenue and'!$A$2:$A$35</c:f>
              <c:numCache>
                <c:formatCode>General</c:formatCode>
                <c:ptCount val="34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</c:numCache>
            </c:numRef>
          </c:cat>
          <c:val>
            <c:numRef>
              <c:f>'Fanchart Total Revenue and'!$G$2:$G$35</c:f>
              <c:numCache>
                <c:formatCode>0.000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44.93656994959386</c:v>
                </c:pt>
                <c:pt idx="23">
                  <c:v>62.945204573851093</c:v>
                </c:pt>
                <c:pt idx="24">
                  <c:v>66.739372881805011</c:v>
                </c:pt>
                <c:pt idx="25">
                  <c:v>70.825690329909776</c:v>
                </c:pt>
                <c:pt idx="26">
                  <c:v>75.202576906429684</c:v>
                </c:pt>
                <c:pt idx="27">
                  <c:v>79.87151122349168</c:v>
                </c:pt>
                <c:pt idx="28">
                  <c:v>84.835260607899102</c:v>
                </c:pt>
                <c:pt idx="29">
                  <c:v>90.098115990760078</c:v>
                </c:pt>
                <c:pt idx="30">
                  <c:v>95.665892721535172</c:v>
                </c:pt>
                <c:pt idx="31">
                  <c:v>101.54586708731235</c:v>
                </c:pt>
                <c:pt idx="32">
                  <c:v>107.74669186212289</c:v>
                </c:pt>
                <c:pt idx="33">
                  <c:v>114.27831609891298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941-4F6C-A5DF-16DA450A5400}"/>
            </c:ext>
          </c:extLst>
        </c:ser>
        <c:ser>
          <c:idx val="10"/>
          <c:order val="10"/>
          <c:spPr>
            <a:solidFill>
              <a:schemeClr val="accent1">
                <a:lumMod val="50000"/>
                <a:alpha val="20000"/>
              </a:schemeClr>
            </a:solidFill>
            <a:ln w="25400">
              <a:noFill/>
            </a:ln>
            <a:effectLst/>
          </c:spPr>
          <c:cat>
            <c:numRef>
              <c:f>'Fanchart Total Revenue and'!$A$2:$A$35</c:f>
              <c:numCache>
                <c:formatCode>General</c:formatCode>
                <c:ptCount val="34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</c:numCache>
            </c:numRef>
          </c:cat>
          <c:val>
            <c:numRef>
              <c:f>'Fanchart Total Revenue and'!$G$2:$G$35</c:f>
              <c:numCache>
                <c:formatCode>0.000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44.93656994959386</c:v>
                </c:pt>
                <c:pt idx="23">
                  <c:v>62.945204573851093</c:v>
                </c:pt>
                <c:pt idx="24">
                  <c:v>66.739372881805011</c:v>
                </c:pt>
                <c:pt idx="25">
                  <c:v>70.825690329909776</c:v>
                </c:pt>
                <c:pt idx="26">
                  <c:v>75.202576906429684</c:v>
                </c:pt>
                <c:pt idx="27">
                  <c:v>79.87151122349168</c:v>
                </c:pt>
                <c:pt idx="28">
                  <c:v>84.835260607899102</c:v>
                </c:pt>
                <c:pt idx="29">
                  <c:v>90.098115990760078</c:v>
                </c:pt>
                <c:pt idx="30">
                  <c:v>95.665892721535172</c:v>
                </c:pt>
                <c:pt idx="31">
                  <c:v>101.54586708731235</c:v>
                </c:pt>
                <c:pt idx="32">
                  <c:v>107.74669186212289</c:v>
                </c:pt>
                <c:pt idx="33">
                  <c:v>114.27831609891298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941-4F6C-A5DF-16DA450A54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461311"/>
        <c:axId val="71459391"/>
        <c:extLst>
          <c:ext xmlns:c15="http://schemas.microsoft.com/office/drawing/2012/chart" uri="{02D57815-91ED-43cb-92C2-25804820EDAC}">
            <c15:filteredArea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'Fanchart Total Revenue and'!$A$1</c15:sqref>
                        </c15:formulaRef>
                      </c:ext>
                    </c:extLst>
                    <c:strCache>
                      <c:ptCount val="1"/>
                      <c:pt idx="0">
                        <c:v>Year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'Fanchart Total Revenue and'!$A$2:$A$35</c15:sqref>
                        </c15:formulaRef>
                      </c:ext>
                    </c:extLst>
                    <c:numCache>
                      <c:formatCode>General</c:formatCode>
                      <c:ptCount val="34"/>
                      <c:pt idx="0">
                        <c:v>2000</c:v>
                      </c:pt>
                      <c:pt idx="1">
                        <c:v>2001</c:v>
                      </c:pt>
                      <c:pt idx="2">
                        <c:v>2002</c:v>
                      </c:pt>
                      <c:pt idx="3">
                        <c:v>2003</c:v>
                      </c:pt>
                      <c:pt idx="4">
                        <c:v>2004</c:v>
                      </c:pt>
                      <c:pt idx="5">
                        <c:v>2005</c:v>
                      </c:pt>
                      <c:pt idx="6">
                        <c:v>2006</c:v>
                      </c:pt>
                      <c:pt idx="7">
                        <c:v>2007</c:v>
                      </c:pt>
                      <c:pt idx="8">
                        <c:v>2008</c:v>
                      </c:pt>
                      <c:pt idx="9">
                        <c:v>2009</c:v>
                      </c:pt>
                      <c:pt idx="10">
                        <c:v>2010</c:v>
                      </c:pt>
                      <c:pt idx="11">
                        <c:v>2011</c:v>
                      </c:pt>
                      <c:pt idx="12">
                        <c:v>2012</c:v>
                      </c:pt>
                      <c:pt idx="13">
                        <c:v>2013</c:v>
                      </c:pt>
                      <c:pt idx="14">
                        <c:v>2014</c:v>
                      </c:pt>
                      <c:pt idx="15">
                        <c:v>2015</c:v>
                      </c:pt>
                      <c:pt idx="16">
                        <c:v>2016</c:v>
                      </c:pt>
                      <c:pt idx="17">
                        <c:v>2017</c:v>
                      </c:pt>
                      <c:pt idx="18">
                        <c:v>2018</c:v>
                      </c:pt>
                      <c:pt idx="19">
                        <c:v>2019</c:v>
                      </c:pt>
                      <c:pt idx="20">
                        <c:v>2020</c:v>
                      </c:pt>
                      <c:pt idx="21">
                        <c:v>2021</c:v>
                      </c:pt>
                      <c:pt idx="22">
                        <c:v>2022</c:v>
                      </c:pt>
                      <c:pt idx="23">
                        <c:v>2023</c:v>
                      </c:pt>
                      <c:pt idx="24">
                        <c:v>2024</c:v>
                      </c:pt>
                      <c:pt idx="25">
                        <c:v>2025</c:v>
                      </c:pt>
                      <c:pt idx="26">
                        <c:v>2026</c:v>
                      </c:pt>
                      <c:pt idx="27">
                        <c:v>2027</c:v>
                      </c:pt>
                      <c:pt idx="28">
                        <c:v>2028</c:v>
                      </c:pt>
                      <c:pt idx="29">
                        <c:v>2029</c:v>
                      </c:pt>
                      <c:pt idx="30">
                        <c:v>2030</c:v>
                      </c:pt>
                      <c:pt idx="31">
                        <c:v>2031</c:v>
                      </c:pt>
                      <c:pt idx="32">
                        <c:v>2032</c:v>
                      </c:pt>
                      <c:pt idx="33">
                        <c:v>2033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'Fanchart Total Revenue and'!$A$2:$A$35</c15:sqref>
                        </c15:formulaRef>
                      </c:ext>
                    </c:extLst>
                    <c:numCache>
                      <c:formatCode>General</c:formatCode>
                      <c:ptCount val="34"/>
                      <c:pt idx="0">
                        <c:v>2000</c:v>
                      </c:pt>
                      <c:pt idx="1">
                        <c:v>2001</c:v>
                      </c:pt>
                      <c:pt idx="2">
                        <c:v>2002</c:v>
                      </c:pt>
                      <c:pt idx="3">
                        <c:v>2003</c:v>
                      </c:pt>
                      <c:pt idx="4">
                        <c:v>2004</c:v>
                      </c:pt>
                      <c:pt idx="5">
                        <c:v>2005</c:v>
                      </c:pt>
                      <c:pt idx="6">
                        <c:v>2006</c:v>
                      </c:pt>
                      <c:pt idx="7">
                        <c:v>2007</c:v>
                      </c:pt>
                      <c:pt idx="8">
                        <c:v>2008</c:v>
                      </c:pt>
                      <c:pt idx="9">
                        <c:v>2009</c:v>
                      </c:pt>
                      <c:pt idx="10">
                        <c:v>2010</c:v>
                      </c:pt>
                      <c:pt idx="11">
                        <c:v>2011</c:v>
                      </c:pt>
                      <c:pt idx="12">
                        <c:v>2012</c:v>
                      </c:pt>
                      <c:pt idx="13">
                        <c:v>2013</c:v>
                      </c:pt>
                      <c:pt idx="14">
                        <c:v>2014</c:v>
                      </c:pt>
                      <c:pt idx="15">
                        <c:v>2015</c:v>
                      </c:pt>
                      <c:pt idx="16">
                        <c:v>2016</c:v>
                      </c:pt>
                      <c:pt idx="17">
                        <c:v>2017</c:v>
                      </c:pt>
                      <c:pt idx="18">
                        <c:v>2018</c:v>
                      </c:pt>
                      <c:pt idx="19">
                        <c:v>2019</c:v>
                      </c:pt>
                      <c:pt idx="20">
                        <c:v>2020</c:v>
                      </c:pt>
                      <c:pt idx="21">
                        <c:v>2021</c:v>
                      </c:pt>
                      <c:pt idx="22">
                        <c:v>2022</c:v>
                      </c:pt>
                      <c:pt idx="23">
                        <c:v>2023</c:v>
                      </c:pt>
                      <c:pt idx="24">
                        <c:v>2024</c:v>
                      </c:pt>
                      <c:pt idx="25">
                        <c:v>2025</c:v>
                      </c:pt>
                      <c:pt idx="26">
                        <c:v>2026</c:v>
                      </c:pt>
                      <c:pt idx="27">
                        <c:v>2027</c:v>
                      </c:pt>
                      <c:pt idx="28">
                        <c:v>2028</c:v>
                      </c:pt>
                      <c:pt idx="29">
                        <c:v>2029</c:v>
                      </c:pt>
                      <c:pt idx="30">
                        <c:v>2030</c:v>
                      </c:pt>
                      <c:pt idx="31">
                        <c:v>2031</c:v>
                      </c:pt>
                      <c:pt idx="32">
                        <c:v>2032</c:v>
                      </c:pt>
                      <c:pt idx="33">
                        <c:v>2033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A-A941-4F6C-A5DF-16DA450A5400}"/>
                  </c:ext>
                </c:extLst>
              </c15:ser>
            </c15:filteredAreaSeries>
          </c:ext>
        </c:extLst>
      </c:areaChart>
      <c:catAx>
        <c:axId val="7146131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459391"/>
        <c:crosses val="autoZero"/>
        <c:auto val="1"/>
        <c:lblAlgn val="ctr"/>
        <c:lblOffset val="100"/>
        <c:noMultiLvlLbl val="0"/>
      </c:catAx>
      <c:valAx>
        <c:axId val="71459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4613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Expenditure</a:t>
            </a:r>
            <a:r>
              <a:rPr lang="en-US" baseline="0"/>
              <a:t> Current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1"/>
          <c:order val="1"/>
          <c:tx>
            <c:strRef>
              <c:f>'Fanchart Expenditure Current'!$F$1</c:f>
              <c:strCache>
                <c:ptCount val="1"/>
                <c:pt idx="0">
                  <c:v>Base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'Fanchart Expenditure Current'!$A$2:$A$35</c:f>
              <c:numCache>
                <c:formatCode>General</c:formatCode>
                <c:ptCount val="34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</c:numCache>
            </c:numRef>
          </c:cat>
          <c:val>
            <c:numRef>
              <c:f>'Fanchart Expenditure Current'!$F$2:$F$35</c:f>
              <c:numCache>
                <c:formatCode>0.000</c:formatCode>
                <c:ptCount val="34"/>
                <c:pt idx="0">
                  <c:v>295.76200000000006</c:v>
                </c:pt>
                <c:pt idx="1">
                  <c:v>338.07599999999996</c:v>
                </c:pt>
                <c:pt idx="2">
                  <c:v>352.23200000000003</c:v>
                </c:pt>
                <c:pt idx="3">
                  <c:v>408.16900000000004</c:v>
                </c:pt>
                <c:pt idx="4">
                  <c:v>502.75000000000011</c:v>
                </c:pt>
                <c:pt idx="5">
                  <c:v>548.43100000000004</c:v>
                </c:pt>
                <c:pt idx="6">
                  <c:v>620.74500000000012</c:v>
                </c:pt>
                <c:pt idx="7">
                  <c:v>597.279</c:v>
                </c:pt>
                <c:pt idx="8">
                  <c:v>633.91687484999989</c:v>
                </c:pt>
                <c:pt idx="9">
                  <c:v>669.39383190000001</c:v>
                </c:pt>
                <c:pt idx="10">
                  <c:v>689.82361603499987</c:v>
                </c:pt>
                <c:pt idx="11">
                  <c:v>729.10427373832454</c:v>
                </c:pt>
                <c:pt idx="12">
                  <c:v>707.63349533999985</c:v>
                </c:pt>
                <c:pt idx="13">
                  <c:v>777.38761579000004</c:v>
                </c:pt>
                <c:pt idx="14">
                  <c:v>839.99212650000004</c:v>
                </c:pt>
                <c:pt idx="15">
                  <c:v>912.43928128000039</c:v>
                </c:pt>
                <c:pt idx="16">
                  <c:v>970.60293389000003</c:v>
                </c:pt>
                <c:pt idx="17">
                  <c:v>1020.5418203499996</c:v>
                </c:pt>
                <c:pt idx="18">
                  <c:v>1058.2177182489665</c:v>
                </c:pt>
                <c:pt idx="19">
                  <c:v>1094.2717905499999</c:v>
                </c:pt>
                <c:pt idx="20">
                  <c:v>954.64279659000022</c:v>
                </c:pt>
                <c:pt idx="21">
                  <c:v>947.44959620999987</c:v>
                </c:pt>
                <c:pt idx="22">
                  <c:v>820.21143022933063</c:v>
                </c:pt>
                <c:pt idx="23">
                  <c:v>766.9943515256557</c:v>
                </c:pt>
                <c:pt idx="24">
                  <c:v>759.25541515526515</c:v>
                </c:pt>
                <c:pt idx="25">
                  <c:v>760.67052462108541</c:v>
                </c:pt>
                <c:pt idx="26">
                  <c:v>766.76402462735439</c:v>
                </c:pt>
                <c:pt idx="27">
                  <c:v>775.94956473745344</c:v>
                </c:pt>
                <c:pt idx="28">
                  <c:v>787.51238790983916</c:v>
                </c:pt>
                <c:pt idx="29">
                  <c:v>801.07291222774211</c:v>
                </c:pt>
                <c:pt idx="30">
                  <c:v>816.40040863931665</c:v>
                </c:pt>
                <c:pt idx="31">
                  <c:v>833.34261713670412</c:v>
                </c:pt>
                <c:pt idx="32">
                  <c:v>851.79602885728514</c:v>
                </c:pt>
                <c:pt idx="33">
                  <c:v>871.69073559881394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C0-4BCD-B105-66AB1BE97793}"/>
            </c:ext>
          </c:extLst>
        </c:ser>
        <c:ser>
          <c:idx val="2"/>
          <c:order val="2"/>
          <c:tx>
            <c:strRef>
              <c:f>'Fanchart Expenditure Current'!$G$1</c:f>
              <c:strCache>
                <c:ptCount val="1"/>
                <c:pt idx="0">
                  <c:v>Fan Size</c:v>
                </c:pt>
              </c:strCache>
            </c:strRef>
          </c:tx>
          <c:spPr>
            <a:solidFill>
              <a:schemeClr val="accent1">
                <a:lumMod val="50000"/>
                <a:alpha val="20000"/>
              </a:schemeClr>
            </a:solidFill>
            <a:ln>
              <a:noFill/>
            </a:ln>
            <a:effectLst/>
          </c:spPr>
          <c:cat>
            <c:numRef>
              <c:f>'Fanchart Expenditure Current'!$A$2:$A$35</c:f>
              <c:numCache>
                <c:formatCode>General</c:formatCode>
                <c:ptCount val="34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</c:numCache>
            </c:numRef>
          </c:cat>
          <c:val>
            <c:numRef>
              <c:f>'Fanchart Expenditure Current'!$G$2:$G$35</c:f>
              <c:numCache>
                <c:formatCode>0.000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30.002521143551487</c:v>
                </c:pt>
                <c:pt idx="23">
                  <c:v>57.401627427071617</c:v>
                </c:pt>
                <c:pt idx="24">
                  <c:v>74.660551677567256</c:v>
                </c:pt>
                <c:pt idx="25">
                  <c:v>90.652232203066561</c:v>
                </c:pt>
                <c:pt idx="26">
                  <c:v>106.58836209289726</c:v>
                </c:pt>
                <c:pt idx="27">
                  <c:v>122.90736070899568</c:v>
                </c:pt>
                <c:pt idx="28">
                  <c:v>139.84267816669552</c:v>
                </c:pt>
                <c:pt idx="29">
                  <c:v>157.55792576099481</c:v>
                </c:pt>
                <c:pt idx="30">
                  <c:v>176.18664746109198</c:v>
                </c:pt>
                <c:pt idx="31">
                  <c:v>195.84735677005989</c:v>
                </c:pt>
                <c:pt idx="32">
                  <c:v>216.65100478129148</c:v>
                </c:pt>
                <c:pt idx="33">
                  <c:v>238.70537436102677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9C0-4BCD-B105-66AB1BE97793}"/>
            </c:ext>
          </c:extLst>
        </c:ser>
        <c:ser>
          <c:idx val="3"/>
          <c:order val="3"/>
          <c:spPr>
            <a:solidFill>
              <a:schemeClr val="accent1">
                <a:lumMod val="50000"/>
                <a:alpha val="40000"/>
              </a:schemeClr>
            </a:solidFill>
            <a:ln w="25400">
              <a:noFill/>
            </a:ln>
            <a:effectLst/>
          </c:spPr>
          <c:cat>
            <c:numRef>
              <c:f>'Fanchart Expenditure Current'!$A$2:$A$35</c:f>
              <c:numCache>
                <c:formatCode>General</c:formatCode>
                <c:ptCount val="34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</c:numCache>
            </c:numRef>
          </c:cat>
          <c:val>
            <c:numRef>
              <c:f>'Fanchart Expenditure Current'!$G$2:$G$35</c:f>
              <c:numCache>
                <c:formatCode>0.000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30.002521143551487</c:v>
                </c:pt>
                <c:pt idx="23">
                  <c:v>57.401627427071617</c:v>
                </c:pt>
                <c:pt idx="24">
                  <c:v>74.660551677567256</c:v>
                </c:pt>
                <c:pt idx="25">
                  <c:v>90.652232203066561</c:v>
                </c:pt>
                <c:pt idx="26">
                  <c:v>106.58836209289726</c:v>
                </c:pt>
                <c:pt idx="27">
                  <c:v>122.90736070899568</c:v>
                </c:pt>
                <c:pt idx="28">
                  <c:v>139.84267816669552</c:v>
                </c:pt>
                <c:pt idx="29">
                  <c:v>157.55792576099481</c:v>
                </c:pt>
                <c:pt idx="30">
                  <c:v>176.18664746109198</c:v>
                </c:pt>
                <c:pt idx="31">
                  <c:v>195.84735677005989</c:v>
                </c:pt>
                <c:pt idx="32">
                  <c:v>216.65100478129148</c:v>
                </c:pt>
                <c:pt idx="33">
                  <c:v>238.70537436102677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9C0-4BCD-B105-66AB1BE97793}"/>
            </c:ext>
          </c:extLst>
        </c:ser>
        <c:ser>
          <c:idx val="4"/>
          <c:order val="4"/>
          <c:spPr>
            <a:solidFill>
              <a:schemeClr val="accent1">
                <a:lumMod val="50000"/>
                <a:alpha val="60000"/>
              </a:schemeClr>
            </a:solidFill>
            <a:ln w="25400">
              <a:noFill/>
            </a:ln>
            <a:effectLst/>
          </c:spPr>
          <c:cat>
            <c:numRef>
              <c:f>'Fanchart Expenditure Current'!$A$2:$A$35</c:f>
              <c:numCache>
                <c:formatCode>General</c:formatCode>
                <c:ptCount val="34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</c:numCache>
            </c:numRef>
          </c:cat>
          <c:val>
            <c:numRef>
              <c:f>'Fanchart Expenditure Current'!$G$2:$G$35</c:f>
              <c:numCache>
                <c:formatCode>0.000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30.002521143551487</c:v>
                </c:pt>
                <c:pt idx="23">
                  <c:v>57.401627427071617</c:v>
                </c:pt>
                <c:pt idx="24">
                  <c:v>74.660551677567256</c:v>
                </c:pt>
                <c:pt idx="25">
                  <c:v>90.652232203066561</c:v>
                </c:pt>
                <c:pt idx="26">
                  <c:v>106.58836209289726</c:v>
                </c:pt>
                <c:pt idx="27">
                  <c:v>122.90736070899568</c:v>
                </c:pt>
                <c:pt idx="28">
                  <c:v>139.84267816669552</c:v>
                </c:pt>
                <c:pt idx="29">
                  <c:v>157.55792576099481</c:v>
                </c:pt>
                <c:pt idx="30">
                  <c:v>176.18664746109198</c:v>
                </c:pt>
                <c:pt idx="31">
                  <c:v>195.84735677005989</c:v>
                </c:pt>
                <c:pt idx="32">
                  <c:v>216.65100478129148</c:v>
                </c:pt>
                <c:pt idx="33">
                  <c:v>238.70537436102677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9C0-4BCD-B105-66AB1BE97793}"/>
            </c:ext>
          </c:extLst>
        </c:ser>
        <c:ser>
          <c:idx val="5"/>
          <c:order val="5"/>
          <c:spPr>
            <a:solidFill>
              <a:schemeClr val="accent1">
                <a:lumMod val="50000"/>
                <a:alpha val="80000"/>
              </a:schemeClr>
            </a:solidFill>
            <a:ln w="25400">
              <a:noFill/>
            </a:ln>
            <a:effectLst/>
          </c:spPr>
          <c:cat>
            <c:numRef>
              <c:f>'Fanchart Expenditure Current'!$A$2:$A$35</c:f>
              <c:numCache>
                <c:formatCode>General</c:formatCode>
                <c:ptCount val="34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</c:numCache>
            </c:numRef>
          </c:cat>
          <c:val>
            <c:numRef>
              <c:f>'Fanchart Expenditure Current'!$G$2:$G$35</c:f>
              <c:numCache>
                <c:formatCode>0.000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30.002521143551487</c:v>
                </c:pt>
                <c:pt idx="23">
                  <c:v>57.401627427071617</c:v>
                </c:pt>
                <c:pt idx="24">
                  <c:v>74.660551677567256</c:v>
                </c:pt>
                <c:pt idx="25">
                  <c:v>90.652232203066561</c:v>
                </c:pt>
                <c:pt idx="26">
                  <c:v>106.58836209289726</c:v>
                </c:pt>
                <c:pt idx="27">
                  <c:v>122.90736070899568</c:v>
                </c:pt>
                <c:pt idx="28">
                  <c:v>139.84267816669552</c:v>
                </c:pt>
                <c:pt idx="29">
                  <c:v>157.55792576099481</c:v>
                </c:pt>
                <c:pt idx="30">
                  <c:v>176.18664746109198</c:v>
                </c:pt>
                <c:pt idx="31">
                  <c:v>195.84735677005989</c:v>
                </c:pt>
                <c:pt idx="32">
                  <c:v>216.65100478129148</c:v>
                </c:pt>
                <c:pt idx="33">
                  <c:v>238.70537436102677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9C0-4BCD-B105-66AB1BE97793}"/>
            </c:ext>
          </c:extLst>
        </c:ser>
        <c:ser>
          <c:idx val="6"/>
          <c:order val="6"/>
          <c:spPr>
            <a:solidFill>
              <a:schemeClr val="accent1">
                <a:lumMod val="50000"/>
              </a:schemeClr>
            </a:solidFill>
            <a:ln w="25400">
              <a:solidFill>
                <a:srgbClr val="002060"/>
              </a:solidFill>
            </a:ln>
            <a:effectLst/>
          </c:spPr>
          <c:cat>
            <c:numRef>
              <c:f>'Fanchart Expenditure Current'!$A$2:$A$35</c:f>
              <c:numCache>
                <c:formatCode>General</c:formatCode>
                <c:ptCount val="34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</c:numCache>
            </c:numRef>
          </c:cat>
          <c:val>
            <c:numRef>
              <c:f>'Fanchart Expenditure Current'!$G$2:$G$35</c:f>
              <c:numCache>
                <c:formatCode>0.000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30.002521143551487</c:v>
                </c:pt>
                <c:pt idx="23">
                  <c:v>57.401627427071617</c:v>
                </c:pt>
                <c:pt idx="24">
                  <c:v>74.660551677567256</c:v>
                </c:pt>
                <c:pt idx="25">
                  <c:v>90.652232203066561</c:v>
                </c:pt>
                <c:pt idx="26">
                  <c:v>106.58836209289726</c:v>
                </c:pt>
                <c:pt idx="27">
                  <c:v>122.90736070899568</c:v>
                </c:pt>
                <c:pt idx="28">
                  <c:v>139.84267816669552</c:v>
                </c:pt>
                <c:pt idx="29">
                  <c:v>157.55792576099481</c:v>
                </c:pt>
                <c:pt idx="30">
                  <c:v>176.18664746109198</c:v>
                </c:pt>
                <c:pt idx="31">
                  <c:v>195.84735677005989</c:v>
                </c:pt>
                <c:pt idx="32">
                  <c:v>216.65100478129148</c:v>
                </c:pt>
                <c:pt idx="33">
                  <c:v>238.70537436102677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9C0-4BCD-B105-66AB1BE97793}"/>
            </c:ext>
          </c:extLst>
        </c:ser>
        <c:ser>
          <c:idx val="7"/>
          <c:order val="7"/>
          <c:spPr>
            <a:solidFill>
              <a:schemeClr val="accent1">
                <a:lumMod val="50000"/>
                <a:alpha val="80000"/>
              </a:schemeClr>
            </a:solidFill>
            <a:ln w="25400">
              <a:noFill/>
            </a:ln>
            <a:effectLst/>
          </c:spPr>
          <c:cat>
            <c:numRef>
              <c:f>'Fanchart Expenditure Current'!$A$2:$A$35</c:f>
              <c:numCache>
                <c:formatCode>General</c:formatCode>
                <c:ptCount val="34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</c:numCache>
            </c:numRef>
          </c:cat>
          <c:val>
            <c:numRef>
              <c:f>'Fanchart Expenditure Current'!$G$2:$G$35</c:f>
              <c:numCache>
                <c:formatCode>0.000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30.002521143551487</c:v>
                </c:pt>
                <c:pt idx="23">
                  <c:v>57.401627427071617</c:v>
                </c:pt>
                <c:pt idx="24">
                  <c:v>74.660551677567256</c:v>
                </c:pt>
                <c:pt idx="25">
                  <c:v>90.652232203066561</c:v>
                </c:pt>
                <c:pt idx="26">
                  <c:v>106.58836209289726</c:v>
                </c:pt>
                <c:pt idx="27">
                  <c:v>122.90736070899568</c:v>
                </c:pt>
                <c:pt idx="28">
                  <c:v>139.84267816669552</c:v>
                </c:pt>
                <c:pt idx="29">
                  <c:v>157.55792576099481</c:v>
                </c:pt>
                <c:pt idx="30">
                  <c:v>176.18664746109198</c:v>
                </c:pt>
                <c:pt idx="31">
                  <c:v>195.84735677005989</c:v>
                </c:pt>
                <c:pt idx="32">
                  <c:v>216.65100478129148</c:v>
                </c:pt>
                <c:pt idx="33">
                  <c:v>238.70537436102677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9C0-4BCD-B105-66AB1BE97793}"/>
            </c:ext>
          </c:extLst>
        </c:ser>
        <c:ser>
          <c:idx val="8"/>
          <c:order val="8"/>
          <c:spPr>
            <a:solidFill>
              <a:schemeClr val="accent1">
                <a:lumMod val="50000"/>
                <a:alpha val="60000"/>
              </a:schemeClr>
            </a:solidFill>
            <a:ln w="25400">
              <a:noFill/>
            </a:ln>
            <a:effectLst/>
          </c:spPr>
          <c:cat>
            <c:numRef>
              <c:f>'Fanchart Expenditure Current'!$A$2:$A$35</c:f>
              <c:numCache>
                <c:formatCode>General</c:formatCode>
                <c:ptCount val="34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</c:numCache>
            </c:numRef>
          </c:cat>
          <c:val>
            <c:numRef>
              <c:f>'Fanchart Expenditure Current'!$G$2:$G$35</c:f>
              <c:numCache>
                <c:formatCode>0.000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30.002521143551487</c:v>
                </c:pt>
                <c:pt idx="23">
                  <c:v>57.401627427071617</c:v>
                </c:pt>
                <c:pt idx="24">
                  <c:v>74.660551677567256</c:v>
                </c:pt>
                <c:pt idx="25">
                  <c:v>90.652232203066561</c:v>
                </c:pt>
                <c:pt idx="26">
                  <c:v>106.58836209289726</c:v>
                </c:pt>
                <c:pt idx="27">
                  <c:v>122.90736070899568</c:v>
                </c:pt>
                <c:pt idx="28">
                  <c:v>139.84267816669552</c:v>
                </c:pt>
                <c:pt idx="29">
                  <c:v>157.55792576099481</c:v>
                </c:pt>
                <c:pt idx="30">
                  <c:v>176.18664746109198</c:v>
                </c:pt>
                <c:pt idx="31">
                  <c:v>195.84735677005989</c:v>
                </c:pt>
                <c:pt idx="32">
                  <c:v>216.65100478129148</c:v>
                </c:pt>
                <c:pt idx="33">
                  <c:v>238.70537436102677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9C0-4BCD-B105-66AB1BE97793}"/>
            </c:ext>
          </c:extLst>
        </c:ser>
        <c:ser>
          <c:idx val="9"/>
          <c:order val="9"/>
          <c:spPr>
            <a:solidFill>
              <a:schemeClr val="accent1">
                <a:lumMod val="50000"/>
                <a:alpha val="40000"/>
              </a:schemeClr>
            </a:solidFill>
            <a:ln w="25400">
              <a:noFill/>
            </a:ln>
            <a:effectLst/>
          </c:spPr>
          <c:cat>
            <c:numRef>
              <c:f>'Fanchart Expenditure Current'!$A$2:$A$35</c:f>
              <c:numCache>
                <c:formatCode>General</c:formatCode>
                <c:ptCount val="34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</c:numCache>
            </c:numRef>
          </c:cat>
          <c:val>
            <c:numRef>
              <c:f>'Fanchart Expenditure Current'!$G$2:$G$35</c:f>
              <c:numCache>
                <c:formatCode>0.000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30.002521143551487</c:v>
                </c:pt>
                <c:pt idx="23">
                  <c:v>57.401627427071617</c:v>
                </c:pt>
                <c:pt idx="24">
                  <c:v>74.660551677567256</c:v>
                </c:pt>
                <c:pt idx="25">
                  <c:v>90.652232203066561</c:v>
                </c:pt>
                <c:pt idx="26">
                  <c:v>106.58836209289726</c:v>
                </c:pt>
                <c:pt idx="27">
                  <c:v>122.90736070899568</c:v>
                </c:pt>
                <c:pt idx="28">
                  <c:v>139.84267816669552</c:v>
                </c:pt>
                <c:pt idx="29">
                  <c:v>157.55792576099481</c:v>
                </c:pt>
                <c:pt idx="30">
                  <c:v>176.18664746109198</c:v>
                </c:pt>
                <c:pt idx="31">
                  <c:v>195.84735677005989</c:v>
                </c:pt>
                <c:pt idx="32">
                  <c:v>216.65100478129148</c:v>
                </c:pt>
                <c:pt idx="33">
                  <c:v>238.70537436102677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9C0-4BCD-B105-66AB1BE97793}"/>
            </c:ext>
          </c:extLst>
        </c:ser>
        <c:ser>
          <c:idx val="10"/>
          <c:order val="10"/>
          <c:spPr>
            <a:solidFill>
              <a:schemeClr val="accent1">
                <a:lumMod val="50000"/>
                <a:alpha val="20000"/>
              </a:schemeClr>
            </a:solidFill>
            <a:ln w="25400">
              <a:noFill/>
            </a:ln>
            <a:effectLst/>
          </c:spPr>
          <c:cat>
            <c:numRef>
              <c:f>'Fanchart Expenditure Current'!$A$2:$A$35</c:f>
              <c:numCache>
                <c:formatCode>General</c:formatCode>
                <c:ptCount val="34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</c:numCache>
            </c:numRef>
          </c:cat>
          <c:val>
            <c:numRef>
              <c:f>'Fanchart Expenditure Current'!$G$2:$G$35</c:f>
              <c:numCache>
                <c:formatCode>0.000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30.002521143551487</c:v>
                </c:pt>
                <c:pt idx="23">
                  <c:v>57.401627427071617</c:v>
                </c:pt>
                <c:pt idx="24">
                  <c:v>74.660551677567256</c:v>
                </c:pt>
                <c:pt idx="25">
                  <c:v>90.652232203066561</c:v>
                </c:pt>
                <c:pt idx="26">
                  <c:v>106.58836209289726</c:v>
                </c:pt>
                <c:pt idx="27">
                  <c:v>122.90736070899568</c:v>
                </c:pt>
                <c:pt idx="28">
                  <c:v>139.84267816669552</c:v>
                </c:pt>
                <c:pt idx="29">
                  <c:v>157.55792576099481</c:v>
                </c:pt>
                <c:pt idx="30">
                  <c:v>176.18664746109198</c:v>
                </c:pt>
                <c:pt idx="31">
                  <c:v>195.84735677005989</c:v>
                </c:pt>
                <c:pt idx="32">
                  <c:v>216.65100478129148</c:v>
                </c:pt>
                <c:pt idx="33">
                  <c:v>238.70537436102677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9C0-4BCD-B105-66AB1BE977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461311"/>
        <c:axId val="71459391"/>
        <c:extLst>
          <c:ext xmlns:c15="http://schemas.microsoft.com/office/drawing/2012/chart" uri="{02D57815-91ED-43cb-92C2-25804820EDAC}">
            <c15:filteredArea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'Fanchart Expenditure Current'!$A$1</c15:sqref>
                        </c15:formulaRef>
                      </c:ext>
                    </c:extLst>
                    <c:strCache>
                      <c:ptCount val="1"/>
                      <c:pt idx="0">
                        <c:v>Year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'Fanchart Expenditure Current'!$A$2:$A$35</c15:sqref>
                        </c15:formulaRef>
                      </c:ext>
                    </c:extLst>
                    <c:numCache>
                      <c:formatCode>General</c:formatCode>
                      <c:ptCount val="34"/>
                      <c:pt idx="0">
                        <c:v>2000</c:v>
                      </c:pt>
                      <c:pt idx="1">
                        <c:v>2001</c:v>
                      </c:pt>
                      <c:pt idx="2">
                        <c:v>2002</c:v>
                      </c:pt>
                      <c:pt idx="3">
                        <c:v>2003</c:v>
                      </c:pt>
                      <c:pt idx="4">
                        <c:v>2004</c:v>
                      </c:pt>
                      <c:pt idx="5">
                        <c:v>2005</c:v>
                      </c:pt>
                      <c:pt idx="6">
                        <c:v>2006</c:v>
                      </c:pt>
                      <c:pt idx="7">
                        <c:v>2007</c:v>
                      </c:pt>
                      <c:pt idx="8">
                        <c:v>2008</c:v>
                      </c:pt>
                      <c:pt idx="9">
                        <c:v>2009</c:v>
                      </c:pt>
                      <c:pt idx="10">
                        <c:v>2010</c:v>
                      </c:pt>
                      <c:pt idx="11">
                        <c:v>2011</c:v>
                      </c:pt>
                      <c:pt idx="12">
                        <c:v>2012</c:v>
                      </c:pt>
                      <c:pt idx="13">
                        <c:v>2013</c:v>
                      </c:pt>
                      <c:pt idx="14">
                        <c:v>2014</c:v>
                      </c:pt>
                      <c:pt idx="15">
                        <c:v>2015</c:v>
                      </c:pt>
                      <c:pt idx="16">
                        <c:v>2016</c:v>
                      </c:pt>
                      <c:pt idx="17">
                        <c:v>2017</c:v>
                      </c:pt>
                      <c:pt idx="18">
                        <c:v>2018</c:v>
                      </c:pt>
                      <c:pt idx="19">
                        <c:v>2019</c:v>
                      </c:pt>
                      <c:pt idx="20">
                        <c:v>2020</c:v>
                      </c:pt>
                      <c:pt idx="21">
                        <c:v>2021</c:v>
                      </c:pt>
                      <c:pt idx="22">
                        <c:v>2022</c:v>
                      </c:pt>
                      <c:pt idx="23">
                        <c:v>2023</c:v>
                      </c:pt>
                      <c:pt idx="24">
                        <c:v>2024</c:v>
                      </c:pt>
                      <c:pt idx="25">
                        <c:v>2025</c:v>
                      </c:pt>
                      <c:pt idx="26">
                        <c:v>2026</c:v>
                      </c:pt>
                      <c:pt idx="27">
                        <c:v>2027</c:v>
                      </c:pt>
                      <c:pt idx="28">
                        <c:v>2028</c:v>
                      </c:pt>
                      <c:pt idx="29">
                        <c:v>2029</c:v>
                      </c:pt>
                      <c:pt idx="30">
                        <c:v>2030</c:v>
                      </c:pt>
                      <c:pt idx="31">
                        <c:v>2031</c:v>
                      </c:pt>
                      <c:pt idx="32">
                        <c:v>2032</c:v>
                      </c:pt>
                      <c:pt idx="33">
                        <c:v>2033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'Fanchart Expenditure Current'!$A$2:$A$35</c15:sqref>
                        </c15:formulaRef>
                      </c:ext>
                    </c:extLst>
                    <c:numCache>
                      <c:formatCode>General</c:formatCode>
                      <c:ptCount val="34"/>
                      <c:pt idx="0">
                        <c:v>2000</c:v>
                      </c:pt>
                      <c:pt idx="1">
                        <c:v>2001</c:v>
                      </c:pt>
                      <c:pt idx="2">
                        <c:v>2002</c:v>
                      </c:pt>
                      <c:pt idx="3">
                        <c:v>2003</c:v>
                      </c:pt>
                      <c:pt idx="4">
                        <c:v>2004</c:v>
                      </c:pt>
                      <c:pt idx="5">
                        <c:v>2005</c:v>
                      </c:pt>
                      <c:pt idx="6">
                        <c:v>2006</c:v>
                      </c:pt>
                      <c:pt idx="7">
                        <c:v>2007</c:v>
                      </c:pt>
                      <c:pt idx="8">
                        <c:v>2008</c:v>
                      </c:pt>
                      <c:pt idx="9">
                        <c:v>2009</c:v>
                      </c:pt>
                      <c:pt idx="10">
                        <c:v>2010</c:v>
                      </c:pt>
                      <c:pt idx="11">
                        <c:v>2011</c:v>
                      </c:pt>
                      <c:pt idx="12">
                        <c:v>2012</c:v>
                      </c:pt>
                      <c:pt idx="13">
                        <c:v>2013</c:v>
                      </c:pt>
                      <c:pt idx="14">
                        <c:v>2014</c:v>
                      </c:pt>
                      <c:pt idx="15">
                        <c:v>2015</c:v>
                      </c:pt>
                      <c:pt idx="16">
                        <c:v>2016</c:v>
                      </c:pt>
                      <c:pt idx="17">
                        <c:v>2017</c:v>
                      </c:pt>
                      <c:pt idx="18">
                        <c:v>2018</c:v>
                      </c:pt>
                      <c:pt idx="19">
                        <c:v>2019</c:v>
                      </c:pt>
                      <c:pt idx="20">
                        <c:v>2020</c:v>
                      </c:pt>
                      <c:pt idx="21">
                        <c:v>2021</c:v>
                      </c:pt>
                      <c:pt idx="22">
                        <c:v>2022</c:v>
                      </c:pt>
                      <c:pt idx="23">
                        <c:v>2023</c:v>
                      </c:pt>
                      <c:pt idx="24">
                        <c:v>2024</c:v>
                      </c:pt>
                      <c:pt idx="25">
                        <c:v>2025</c:v>
                      </c:pt>
                      <c:pt idx="26">
                        <c:v>2026</c:v>
                      </c:pt>
                      <c:pt idx="27">
                        <c:v>2027</c:v>
                      </c:pt>
                      <c:pt idx="28">
                        <c:v>2028</c:v>
                      </c:pt>
                      <c:pt idx="29">
                        <c:v>2029</c:v>
                      </c:pt>
                      <c:pt idx="30">
                        <c:v>2030</c:v>
                      </c:pt>
                      <c:pt idx="31">
                        <c:v>2031</c:v>
                      </c:pt>
                      <c:pt idx="32">
                        <c:v>2032</c:v>
                      </c:pt>
                      <c:pt idx="33">
                        <c:v>2033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A-C9C0-4BCD-B105-66AB1BE97793}"/>
                  </c:ext>
                </c:extLst>
              </c15:ser>
            </c15:filteredAreaSeries>
          </c:ext>
        </c:extLst>
      </c:areaChart>
      <c:catAx>
        <c:axId val="7146131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459391"/>
        <c:crosses val="autoZero"/>
        <c:auto val="1"/>
        <c:lblAlgn val="ctr"/>
        <c:lblOffset val="100"/>
        <c:noMultiLvlLbl val="0"/>
      </c:catAx>
      <c:valAx>
        <c:axId val="71459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4613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Expenditure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1"/>
          <c:order val="1"/>
          <c:tx>
            <c:strRef>
              <c:f>'Fanchart Total Expenditure'!$F$1</c:f>
              <c:strCache>
                <c:ptCount val="1"/>
                <c:pt idx="0">
                  <c:v>Base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'Fanchart Total Expenditure'!$A$2:$A$35</c:f>
              <c:numCache>
                <c:formatCode>General</c:formatCode>
                <c:ptCount val="34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</c:numCache>
            </c:numRef>
          </c:cat>
          <c:val>
            <c:numRef>
              <c:f>'Fanchart Total Expenditure'!$F$2:$F$35</c:f>
              <c:numCache>
                <c:formatCode>0.000</c:formatCode>
                <c:ptCount val="34"/>
                <c:pt idx="0">
                  <c:v>527.18600000000015</c:v>
                </c:pt>
                <c:pt idx="1">
                  <c:v>606.10300000000007</c:v>
                </c:pt>
                <c:pt idx="2">
                  <c:v>588.75900000000013</c:v>
                </c:pt>
                <c:pt idx="3">
                  <c:v>649.04300000000001</c:v>
                </c:pt>
                <c:pt idx="4">
                  <c:v>662.66100000000006</c:v>
                </c:pt>
                <c:pt idx="5">
                  <c:v>640.04800000000012</c:v>
                </c:pt>
                <c:pt idx="6">
                  <c:v>735.26299999999992</c:v>
                </c:pt>
                <c:pt idx="7">
                  <c:v>771.69299999999987</c:v>
                </c:pt>
                <c:pt idx="8">
                  <c:v>767.55381584999986</c:v>
                </c:pt>
                <c:pt idx="9">
                  <c:v>768.02195972999994</c:v>
                </c:pt>
                <c:pt idx="10">
                  <c:v>817.09597832500015</c:v>
                </c:pt>
                <c:pt idx="11">
                  <c:v>889.29559805832446</c:v>
                </c:pt>
                <c:pt idx="12">
                  <c:v>852.13213559999986</c:v>
                </c:pt>
                <c:pt idx="13">
                  <c:v>999.67230408</c:v>
                </c:pt>
                <c:pt idx="14">
                  <c:v>1136.3720733600001</c:v>
                </c:pt>
                <c:pt idx="15">
                  <c:v>1262.6756146999999</c:v>
                </c:pt>
                <c:pt idx="16">
                  <c:v>1197.91634675</c:v>
                </c:pt>
                <c:pt idx="17">
                  <c:v>1172.4193964200001</c:v>
                </c:pt>
                <c:pt idx="18">
                  <c:v>1226.6347248889665</c:v>
                </c:pt>
                <c:pt idx="19">
                  <c:v>1346.7050314299997</c:v>
                </c:pt>
                <c:pt idx="20">
                  <c:v>1280.0619914200001</c:v>
                </c:pt>
                <c:pt idx="21">
                  <c:v>1198.38383834</c:v>
                </c:pt>
                <c:pt idx="22">
                  <c:v>1022.4046611452275</c:v>
                </c:pt>
                <c:pt idx="23">
                  <c:v>987.23360469426063</c:v>
                </c:pt>
                <c:pt idx="24">
                  <c:v>1026.912025036761</c:v>
                </c:pt>
                <c:pt idx="25">
                  <c:v>1066.9713041183902</c:v>
                </c:pt>
                <c:pt idx="26">
                  <c:v>1105.3378645524972</c:v>
                </c:pt>
                <c:pt idx="27">
                  <c:v>1145.9899084192548</c:v>
                </c:pt>
                <c:pt idx="28">
                  <c:v>1186.636067695742</c:v>
                </c:pt>
                <c:pt idx="29">
                  <c:v>1228.1053504958529</c:v>
                </c:pt>
                <c:pt idx="30">
                  <c:v>1270.3662496880913</c:v>
                </c:pt>
                <c:pt idx="31">
                  <c:v>1313.4423843271084</c:v>
                </c:pt>
                <c:pt idx="32">
                  <c:v>1357.4308883048068</c:v>
                </c:pt>
                <c:pt idx="33">
                  <c:v>1402.399164097694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F0-4B85-8C61-4A709434A874}"/>
            </c:ext>
          </c:extLst>
        </c:ser>
        <c:ser>
          <c:idx val="2"/>
          <c:order val="2"/>
          <c:tx>
            <c:strRef>
              <c:f>'Fanchart Total Expenditure'!$G$1</c:f>
              <c:strCache>
                <c:ptCount val="1"/>
                <c:pt idx="0">
                  <c:v>Fan Size</c:v>
                </c:pt>
              </c:strCache>
            </c:strRef>
          </c:tx>
          <c:spPr>
            <a:solidFill>
              <a:schemeClr val="accent1">
                <a:lumMod val="50000"/>
                <a:alpha val="20000"/>
              </a:schemeClr>
            </a:solidFill>
            <a:ln>
              <a:noFill/>
            </a:ln>
            <a:effectLst/>
          </c:spPr>
          <c:cat>
            <c:numRef>
              <c:f>'Fanchart Total Expenditure'!$A$2:$A$35</c:f>
              <c:numCache>
                <c:formatCode>General</c:formatCode>
                <c:ptCount val="34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</c:numCache>
            </c:numRef>
          </c:cat>
          <c:val>
            <c:numRef>
              <c:f>'Fanchart Total Expenditure'!$G$2:$G$35</c:f>
              <c:numCache>
                <c:formatCode>0.000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46.850430495849523</c:v>
                </c:pt>
                <c:pt idx="23">
                  <c:v>63.121304158007646</c:v>
                </c:pt>
                <c:pt idx="24">
                  <c:v>63.966018532930519</c:v>
                </c:pt>
                <c:pt idx="25">
                  <c:v>65.053722189990893</c:v>
                </c:pt>
                <c:pt idx="26">
                  <c:v>66.353092511179995</c:v>
                </c:pt>
                <c:pt idx="27">
                  <c:v>67.872613365024264</c:v>
                </c:pt>
                <c:pt idx="28">
                  <c:v>69.607806537678925</c:v>
                </c:pt>
                <c:pt idx="29">
                  <c:v>71.55530397276695</c:v>
                </c:pt>
                <c:pt idx="30">
                  <c:v>73.712461389704529</c:v>
                </c:pt>
                <c:pt idx="31">
                  <c:v>76.075052556703866</c:v>
                </c:pt>
                <c:pt idx="32">
                  <c:v>78.63959642248723</c:v>
                </c:pt>
                <c:pt idx="33">
                  <c:v>81.402571645982164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F0-4B85-8C61-4A709434A874}"/>
            </c:ext>
          </c:extLst>
        </c:ser>
        <c:ser>
          <c:idx val="3"/>
          <c:order val="3"/>
          <c:spPr>
            <a:solidFill>
              <a:schemeClr val="accent1">
                <a:lumMod val="50000"/>
                <a:alpha val="40000"/>
              </a:schemeClr>
            </a:solidFill>
            <a:ln w="25400">
              <a:noFill/>
            </a:ln>
            <a:effectLst/>
          </c:spPr>
          <c:cat>
            <c:numRef>
              <c:f>'Fanchart Total Expenditure'!$A$2:$A$35</c:f>
              <c:numCache>
                <c:formatCode>General</c:formatCode>
                <c:ptCount val="34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</c:numCache>
            </c:numRef>
          </c:cat>
          <c:val>
            <c:numRef>
              <c:f>'Fanchart Total Expenditure'!$G$2:$G$35</c:f>
              <c:numCache>
                <c:formatCode>0.000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46.850430495849523</c:v>
                </c:pt>
                <c:pt idx="23">
                  <c:v>63.121304158007646</c:v>
                </c:pt>
                <c:pt idx="24">
                  <c:v>63.966018532930519</c:v>
                </c:pt>
                <c:pt idx="25">
                  <c:v>65.053722189990893</c:v>
                </c:pt>
                <c:pt idx="26">
                  <c:v>66.353092511179995</c:v>
                </c:pt>
                <c:pt idx="27">
                  <c:v>67.872613365024264</c:v>
                </c:pt>
                <c:pt idx="28">
                  <c:v>69.607806537678925</c:v>
                </c:pt>
                <c:pt idx="29">
                  <c:v>71.55530397276695</c:v>
                </c:pt>
                <c:pt idx="30">
                  <c:v>73.712461389704529</c:v>
                </c:pt>
                <c:pt idx="31">
                  <c:v>76.075052556703866</c:v>
                </c:pt>
                <c:pt idx="32">
                  <c:v>78.63959642248723</c:v>
                </c:pt>
                <c:pt idx="33">
                  <c:v>81.402571645982164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CF0-4B85-8C61-4A709434A874}"/>
            </c:ext>
          </c:extLst>
        </c:ser>
        <c:ser>
          <c:idx val="4"/>
          <c:order val="4"/>
          <c:spPr>
            <a:solidFill>
              <a:schemeClr val="accent1">
                <a:lumMod val="50000"/>
                <a:alpha val="60000"/>
              </a:schemeClr>
            </a:solidFill>
            <a:ln w="25400">
              <a:noFill/>
            </a:ln>
            <a:effectLst/>
          </c:spPr>
          <c:cat>
            <c:numRef>
              <c:f>'Fanchart Total Expenditure'!$A$2:$A$35</c:f>
              <c:numCache>
                <c:formatCode>General</c:formatCode>
                <c:ptCount val="34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</c:numCache>
            </c:numRef>
          </c:cat>
          <c:val>
            <c:numRef>
              <c:f>'Fanchart Total Expenditure'!$G$2:$G$35</c:f>
              <c:numCache>
                <c:formatCode>0.000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46.850430495849523</c:v>
                </c:pt>
                <c:pt idx="23">
                  <c:v>63.121304158007646</c:v>
                </c:pt>
                <c:pt idx="24">
                  <c:v>63.966018532930519</c:v>
                </c:pt>
                <c:pt idx="25">
                  <c:v>65.053722189990893</c:v>
                </c:pt>
                <c:pt idx="26">
                  <c:v>66.353092511179995</c:v>
                </c:pt>
                <c:pt idx="27">
                  <c:v>67.872613365024264</c:v>
                </c:pt>
                <c:pt idx="28">
                  <c:v>69.607806537678925</c:v>
                </c:pt>
                <c:pt idx="29">
                  <c:v>71.55530397276695</c:v>
                </c:pt>
                <c:pt idx="30">
                  <c:v>73.712461389704529</c:v>
                </c:pt>
                <c:pt idx="31">
                  <c:v>76.075052556703866</c:v>
                </c:pt>
                <c:pt idx="32">
                  <c:v>78.63959642248723</c:v>
                </c:pt>
                <c:pt idx="33">
                  <c:v>81.402571645982164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CF0-4B85-8C61-4A709434A874}"/>
            </c:ext>
          </c:extLst>
        </c:ser>
        <c:ser>
          <c:idx val="5"/>
          <c:order val="5"/>
          <c:spPr>
            <a:solidFill>
              <a:schemeClr val="accent1">
                <a:lumMod val="50000"/>
                <a:alpha val="80000"/>
              </a:schemeClr>
            </a:solidFill>
            <a:ln w="25400">
              <a:noFill/>
            </a:ln>
            <a:effectLst/>
          </c:spPr>
          <c:cat>
            <c:numRef>
              <c:f>'Fanchart Total Expenditure'!$A$2:$A$35</c:f>
              <c:numCache>
                <c:formatCode>General</c:formatCode>
                <c:ptCount val="34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</c:numCache>
            </c:numRef>
          </c:cat>
          <c:val>
            <c:numRef>
              <c:f>'Fanchart Total Expenditure'!$G$2:$G$35</c:f>
              <c:numCache>
                <c:formatCode>0.000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46.850430495849523</c:v>
                </c:pt>
                <c:pt idx="23">
                  <c:v>63.121304158007646</c:v>
                </c:pt>
                <c:pt idx="24">
                  <c:v>63.966018532930519</c:v>
                </c:pt>
                <c:pt idx="25">
                  <c:v>65.053722189990893</c:v>
                </c:pt>
                <c:pt idx="26">
                  <c:v>66.353092511179995</c:v>
                </c:pt>
                <c:pt idx="27">
                  <c:v>67.872613365024264</c:v>
                </c:pt>
                <c:pt idx="28">
                  <c:v>69.607806537678925</c:v>
                </c:pt>
                <c:pt idx="29">
                  <c:v>71.55530397276695</c:v>
                </c:pt>
                <c:pt idx="30">
                  <c:v>73.712461389704529</c:v>
                </c:pt>
                <c:pt idx="31">
                  <c:v>76.075052556703866</c:v>
                </c:pt>
                <c:pt idx="32">
                  <c:v>78.63959642248723</c:v>
                </c:pt>
                <c:pt idx="33">
                  <c:v>81.402571645982164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CF0-4B85-8C61-4A709434A874}"/>
            </c:ext>
          </c:extLst>
        </c:ser>
        <c:ser>
          <c:idx val="6"/>
          <c:order val="6"/>
          <c:spPr>
            <a:solidFill>
              <a:schemeClr val="accent1">
                <a:lumMod val="50000"/>
              </a:schemeClr>
            </a:solidFill>
            <a:ln w="25400">
              <a:solidFill>
                <a:srgbClr val="002060"/>
              </a:solidFill>
            </a:ln>
            <a:effectLst/>
          </c:spPr>
          <c:cat>
            <c:numRef>
              <c:f>'Fanchart Total Expenditure'!$A$2:$A$35</c:f>
              <c:numCache>
                <c:formatCode>General</c:formatCode>
                <c:ptCount val="34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</c:numCache>
            </c:numRef>
          </c:cat>
          <c:val>
            <c:numRef>
              <c:f>'Fanchart Total Expenditure'!$G$2:$G$35</c:f>
              <c:numCache>
                <c:formatCode>0.000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46.850430495849523</c:v>
                </c:pt>
                <c:pt idx="23">
                  <c:v>63.121304158007646</c:v>
                </c:pt>
                <c:pt idx="24">
                  <c:v>63.966018532930519</c:v>
                </c:pt>
                <c:pt idx="25">
                  <c:v>65.053722189990893</c:v>
                </c:pt>
                <c:pt idx="26">
                  <c:v>66.353092511179995</c:v>
                </c:pt>
                <c:pt idx="27">
                  <c:v>67.872613365024264</c:v>
                </c:pt>
                <c:pt idx="28">
                  <c:v>69.607806537678925</c:v>
                </c:pt>
                <c:pt idx="29">
                  <c:v>71.55530397276695</c:v>
                </c:pt>
                <c:pt idx="30">
                  <c:v>73.712461389704529</c:v>
                </c:pt>
                <c:pt idx="31">
                  <c:v>76.075052556703866</c:v>
                </c:pt>
                <c:pt idx="32">
                  <c:v>78.63959642248723</c:v>
                </c:pt>
                <c:pt idx="33">
                  <c:v>81.402571645982164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CF0-4B85-8C61-4A709434A874}"/>
            </c:ext>
          </c:extLst>
        </c:ser>
        <c:ser>
          <c:idx val="7"/>
          <c:order val="7"/>
          <c:spPr>
            <a:solidFill>
              <a:schemeClr val="accent1">
                <a:lumMod val="50000"/>
                <a:alpha val="80000"/>
              </a:schemeClr>
            </a:solidFill>
            <a:ln w="25400">
              <a:noFill/>
            </a:ln>
            <a:effectLst/>
          </c:spPr>
          <c:cat>
            <c:numRef>
              <c:f>'Fanchart Total Expenditure'!$A$2:$A$35</c:f>
              <c:numCache>
                <c:formatCode>General</c:formatCode>
                <c:ptCount val="34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</c:numCache>
            </c:numRef>
          </c:cat>
          <c:val>
            <c:numRef>
              <c:f>'Fanchart Total Expenditure'!$G$2:$G$35</c:f>
              <c:numCache>
                <c:formatCode>0.000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46.850430495849523</c:v>
                </c:pt>
                <c:pt idx="23">
                  <c:v>63.121304158007646</c:v>
                </c:pt>
                <c:pt idx="24">
                  <c:v>63.966018532930519</c:v>
                </c:pt>
                <c:pt idx="25">
                  <c:v>65.053722189990893</c:v>
                </c:pt>
                <c:pt idx="26">
                  <c:v>66.353092511179995</c:v>
                </c:pt>
                <c:pt idx="27">
                  <c:v>67.872613365024264</c:v>
                </c:pt>
                <c:pt idx="28">
                  <c:v>69.607806537678925</c:v>
                </c:pt>
                <c:pt idx="29">
                  <c:v>71.55530397276695</c:v>
                </c:pt>
                <c:pt idx="30">
                  <c:v>73.712461389704529</c:v>
                </c:pt>
                <c:pt idx="31">
                  <c:v>76.075052556703866</c:v>
                </c:pt>
                <c:pt idx="32">
                  <c:v>78.63959642248723</c:v>
                </c:pt>
                <c:pt idx="33">
                  <c:v>81.402571645982164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CF0-4B85-8C61-4A709434A874}"/>
            </c:ext>
          </c:extLst>
        </c:ser>
        <c:ser>
          <c:idx val="8"/>
          <c:order val="8"/>
          <c:spPr>
            <a:solidFill>
              <a:schemeClr val="accent1">
                <a:lumMod val="50000"/>
                <a:alpha val="60000"/>
              </a:schemeClr>
            </a:solidFill>
            <a:ln w="25400">
              <a:noFill/>
            </a:ln>
            <a:effectLst/>
          </c:spPr>
          <c:cat>
            <c:numRef>
              <c:f>'Fanchart Total Expenditure'!$A$2:$A$35</c:f>
              <c:numCache>
                <c:formatCode>General</c:formatCode>
                <c:ptCount val="34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</c:numCache>
            </c:numRef>
          </c:cat>
          <c:val>
            <c:numRef>
              <c:f>'Fanchart Total Expenditure'!$G$2:$G$35</c:f>
              <c:numCache>
                <c:formatCode>0.000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46.850430495849523</c:v>
                </c:pt>
                <c:pt idx="23">
                  <c:v>63.121304158007646</c:v>
                </c:pt>
                <c:pt idx="24">
                  <c:v>63.966018532930519</c:v>
                </c:pt>
                <c:pt idx="25">
                  <c:v>65.053722189990893</c:v>
                </c:pt>
                <c:pt idx="26">
                  <c:v>66.353092511179995</c:v>
                </c:pt>
                <c:pt idx="27">
                  <c:v>67.872613365024264</c:v>
                </c:pt>
                <c:pt idx="28">
                  <c:v>69.607806537678925</c:v>
                </c:pt>
                <c:pt idx="29">
                  <c:v>71.55530397276695</c:v>
                </c:pt>
                <c:pt idx="30">
                  <c:v>73.712461389704529</c:v>
                </c:pt>
                <c:pt idx="31">
                  <c:v>76.075052556703866</c:v>
                </c:pt>
                <c:pt idx="32">
                  <c:v>78.63959642248723</c:v>
                </c:pt>
                <c:pt idx="33">
                  <c:v>81.402571645982164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CF0-4B85-8C61-4A709434A874}"/>
            </c:ext>
          </c:extLst>
        </c:ser>
        <c:ser>
          <c:idx val="9"/>
          <c:order val="9"/>
          <c:spPr>
            <a:solidFill>
              <a:schemeClr val="accent1">
                <a:lumMod val="50000"/>
                <a:alpha val="40000"/>
              </a:schemeClr>
            </a:solidFill>
            <a:ln w="25400">
              <a:noFill/>
            </a:ln>
            <a:effectLst/>
          </c:spPr>
          <c:cat>
            <c:numRef>
              <c:f>'Fanchart Total Expenditure'!$A$2:$A$35</c:f>
              <c:numCache>
                <c:formatCode>General</c:formatCode>
                <c:ptCount val="34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</c:numCache>
            </c:numRef>
          </c:cat>
          <c:val>
            <c:numRef>
              <c:f>'Fanchart Total Expenditure'!$G$2:$G$35</c:f>
              <c:numCache>
                <c:formatCode>0.000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46.850430495849523</c:v>
                </c:pt>
                <c:pt idx="23">
                  <c:v>63.121304158007646</c:v>
                </c:pt>
                <c:pt idx="24">
                  <c:v>63.966018532930519</c:v>
                </c:pt>
                <c:pt idx="25">
                  <c:v>65.053722189990893</c:v>
                </c:pt>
                <c:pt idx="26">
                  <c:v>66.353092511179995</c:v>
                </c:pt>
                <c:pt idx="27">
                  <c:v>67.872613365024264</c:v>
                </c:pt>
                <c:pt idx="28">
                  <c:v>69.607806537678925</c:v>
                </c:pt>
                <c:pt idx="29">
                  <c:v>71.55530397276695</c:v>
                </c:pt>
                <c:pt idx="30">
                  <c:v>73.712461389704529</c:v>
                </c:pt>
                <c:pt idx="31">
                  <c:v>76.075052556703866</c:v>
                </c:pt>
                <c:pt idx="32">
                  <c:v>78.63959642248723</c:v>
                </c:pt>
                <c:pt idx="33">
                  <c:v>81.402571645982164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CF0-4B85-8C61-4A709434A874}"/>
            </c:ext>
          </c:extLst>
        </c:ser>
        <c:ser>
          <c:idx val="10"/>
          <c:order val="10"/>
          <c:spPr>
            <a:solidFill>
              <a:schemeClr val="accent1">
                <a:lumMod val="50000"/>
                <a:alpha val="20000"/>
              </a:schemeClr>
            </a:solidFill>
            <a:ln w="25400">
              <a:noFill/>
            </a:ln>
            <a:effectLst/>
          </c:spPr>
          <c:cat>
            <c:numRef>
              <c:f>'Fanchart Total Expenditure'!$A$2:$A$35</c:f>
              <c:numCache>
                <c:formatCode>General</c:formatCode>
                <c:ptCount val="34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</c:numCache>
            </c:numRef>
          </c:cat>
          <c:val>
            <c:numRef>
              <c:f>'Fanchart Total Expenditure'!$G$2:$G$35</c:f>
              <c:numCache>
                <c:formatCode>0.000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46.850430495849523</c:v>
                </c:pt>
                <c:pt idx="23">
                  <c:v>63.121304158007646</c:v>
                </c:pt>
                <c:pt idx="24">
                  <c:v>63.966018532930519</c:v>
                </c:pt>
                <c:pt idx="25">
                  <c:v>65.053722189990893</c:v>
                </c:pt>
                <c:pt idx="26">
                  <c:v>66.353092511179995</c:v>
                </c:pt>
                <c:pt idx="27">
                  <c:v>67.872613365024264</c:v>
                </c:pt>
                <c:pt idx="28">
                  <c:v>69.607806537678925</c:v>
                </c:pt>
                <c:pt idx="29">
                  <c:v>71.55530397276695</c:v>
                </c:pt>
                <c:pt idx="30">
                  <c:v>73.712461389704529</c:v>
                </c:pt>
                <c:pt idx="31">
                  <c:v>76.075052556703866</c:v>
                </c:pt>
                <c:pt idx="32">
                  <c:v>78.63959642248723</c:v>
                </c:pt>
                <c:pt idx="33">
                  <c:v>81.402571645982164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CF0-4B85-8C61-4A709434A8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461311"/>
        <c:axId val="71459391"/>
        <c:extLst>
          <c:ext xmlns:c15="http://schemas.microsoft.com/office/drawing/2012/chart" uri="{02D57815-91ED-43cb-92C2-25804820EDAC}">
            <c15:filteredArea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'Fanchart Total Expenditure'!$A$1</c15:sqref>
                        </c15:formulaRef>
                      </c:ext>
                    </c:extLst>
                    <c:strCache>
                      <c:ptCount val="1"/>
                      <c:pt idx="0">
                        <c:v>Year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'Fanchart Total Expenditure'!$A$2:$A$35</c15:sqref>
                        </c15:formulaRef>
                      </c:ext>
                    </c:extLst>
                    <c:numCache>
                      <c:formatCode>General</c:formatCode>
                      <c:ptCount val="34"/>
                      <c:pt idx="0">
                        <c:v>2000</c:v>
                      </c:pt>
                      <c:pt idx="1">
                        <c:v>2001</c:v>
                      </c:pt>
                      <c:pt idx="2">
                        <c:v>2002</c:v>
                      </c:pt>
                      <c:pt idx="3">
                        <c:v>2003</c:v>
                      </c:pt>
                      <c:pt idx="4">
                        <c:v>2004</c:v>
                      </c:pt>
                      <c:pt idx="5">
                        <c:v>2005</c:v>
                      </c:pt>
                      <c:pt idx="6">
                        <c:v>2006</c:v>
                      </c:pt>
                      <c:pt idx="7">
                        <c:v>2007</c:v>
                      </c:pt>
                      <c:pt idx="8">
                        <c:v>2008</c:v>
                      </c:pt>
                      <c:pt idx="9">
                        <c:v>2009</c:v>
                      </c:pt>
                      <c:pt idx="10">
                        <c:v>2010</c:v>
                      </c:pt>
                      <c:pt idx="11">
                        <c:v>2011</c:v>
                      </c:pt>
                      <c:pt idx="12">
                        <c:v>2012</c:v>
                      </c:pt>
                      <c:pt idx="13">
                        <c:v>2013</c:v>
                      </c:pt>
                      <c:pt idx="14">
                        <c:v>2014</c:v>
                      </c:pt>
                      <c:pt idx="15">
                        <c:v>2015</c:v>
                      </c:pt>
                      <c:pt idx="16">
                        <c:v>2016</c:v>
                      </c:pt>
                      <c:pt idx="17">
                        <c:v>2017</c:v>
                      </c:pt>
                      <c:pt idx="18">
                        <c:v>2018</c:v>
                      </c:pt>
                      <c:pt idx="19">
                        <c:v>2019</c:v>
                      </c:pt>
                      <c:pt idx="20">
                        <c:v>2020</c:v>
                      </c:pt>
                      <c:pt idx="21">
                        <c:v>2021</c:v>
                      </c:pt>
                      <c:pt idx="22">
                        <c:v>2022</c:v>
                      </c:pt>
                      <c:pt idx="23">
                        <c:v>2023</c:v>
                      </c:pt>
                      <c:pt idx="24">
                        <c:v>2024</c:v>
                      </c:pt>
                      <c:pt idx="25">
                        <c:v>2025</c:v>
                      </c:pt>
                      <c:pt idx="26">
                        <c:v>2026</c:v>
                      </c:pt>
                      <c:pt idx="27">
                        <c:v>2027</c:v>
                      </c:pt>
                      <c:pt idx="28">
                        <c:v>2028</c:v>
                      </c:pt>
                      <c:pt idx="29">
                        <c:v>2029</c:v>
                      </c:pt>
                      <c:pt idx="30">
                        <c:v>2030</c:v>
                      </c:pt>
                      <c:pt idx="31">
                        <c:v>2031</c:v>
                      </c:pt>
                      <c:pt idx="32">
                        <c:v>2032</c:v>
                      </c:pt>
                      <c:pt idx="33">
                        <c:v>2033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'Fanchart Total Expenditure'!$A$2:$A$35</c15:sqref>
                        </c15:formulaRef>
                      </c:ext>
                    </c:extLst>
                    <c:numCache>
                      <c:formatCode>General</c:formatCode>
                      <c:ptCount val="34"/>
                      <c:pt idx="0">
                        <c:v>2000</c:v>
                      </c:pt>
                      <c:pt idx="1">
                        <c:v>2001</c:v>
                      </c:pt>
                      <c:pt idx="2">
                        <c:v>2002</c:v>
                      </c:pt>
                      <c:pt idx="3">
                        <c:v>2003</c:v>
                      </c:pt>
                      <c:pt idx="4">
                        <c:v>2004</c:v>
                      </c:pt>
                      <c:pt idx="5">
                        <c:v>2005</c:v>
                      </c:pt>
                      <c:pt idx="6">
                        <c:v>2006</c:v>
                      </c:pt>
                      <c:pt idx="7">
                        <c:v>2007</c:v>
                      </c:pt>
                      <c:pt idx="8">
                        <c:v>2008</c:v>
                      </c:pt>
                      <c:pt idx="9">
                        <c:v>2009</c:v>
                      </c:pt>
                      <c:pt idx="10">
                        <c:v>2010</c:v>
                      </c:pt>
                      <c:pt idx="11">
                        <c:v>2011</c:v>
                      </c:pt>
                      <c:pt idx="12">
                        <c:v>2012</c:v>
                      </c:pt>
                      <c:pt idx="13">
                        <c:v>2013</c:v>
                      </c:pt>
                      <c:pt idx="14">
                        <c:v>2014</c:v>
                      </c:pt>
                      <c:pt idx="15">
                        <c:v>2015</c:v>
                      </c:pt>
                      <c:pt idx="16">
                        <c:v>2016</c:v>
                      </c:pt>
                      <c:pt idx="17">
                        <c:v>2017</c:v>
                      </c:pt>
                      <c:pt idx="18">
                        <c:v>2018</c:v>
                      </c:pt>
                      <c:pt idx="19">
                        <c:v>2019</c:v>
                      </c:pt>
                      <c:pt idx="20">
                        <c:v>2020</c:v>
                      </c:pt>
                      <c:pt idx="21">
                        <c:v>2021</c:v>
                      </c:pt>
                      <c:pt idx="22">
                        <c:v>2022</c:v>
                      </c:pt>
                      <c:pt idx="23">
                        <c:v>2023</c:v>
                      </c:pt>
                      <c:pt idx="24">
                        <c:v>2024</c:v>
                      </c:pt>
                      <c:pt idx="25">
                        <c:v>2025</c:v>
                      </c:pt>
                      <c:pt idx="26">
                        <c:v>2026</c:v>
                      </c:pt>
                      <c:pt idx="27">
                        <c:v>2027</c:v>
                      </c:pt>
                      <c:pt idx="28">
                        <c:v>2028</c:v>
                      </c:pt>
                      <c:pt idx="29">
                        <c:v>2029</c:v>
                      </c:pt>
                      <c:pt idx="30">
                        <c:v>2030</c:v>
                      </c:pt>
                      <c:pt idx="31">
                        <c:v>2031</c:v>
                      </c:pt>
                      <c:pt idx="32">
                        <c:v>2032</c:v>
                      </c:pt>
                      <c:pt idx="33">
                        <c:v>2033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A-3CF0-4B85-8C61-4A709434A874}"/>
                  </c:ext>
                </c:extLst>
              </c15:ser>
            </c15:filteredAreaSeries>
          </c:ext>
        </c:extLst>
      </c:areaChart>
      <c:catAx>
        <c:axId val="7146131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459391"/>
        <c:crosses val="autoZero"/>
        <c:auto val="1"/>
        <c:lblAlgn val="ctr"/>
        <c:lblOffset val="100"/>
        <c:noMultiLvlLbl val="0"/>
      </c:catAx>
      <c:valAx>
        <c:axId val="71459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4613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38818</xdr:colOff>
      <xdr:row>16</xdr:row>
      <xdr:rowOff>99204</xdr:rowOff>
    </xdr:from>
    <xdr:ext cx="2139432" cy="344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94A9EC57-624B-4B23-9F68-7B92BD95656B}"/>
                </a:ext>
              </a:extLst>
            </xdr:cNvPr>
            <xdr:cNvSpPr txBox="1"/>
          </xdr:nvSpPr>
          <xdr:spPr>
            <a:xfrm>
              <a:off x="2273060" y="3049438"/>
              <a:ext cx="2139432" cy="344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L" sz="1100" b="0" i="1">
                            <a:latin typeface="Cambria Math" panose="02040503050406030204" pitchFamily="18" charset="0"/>
                          </a:rPr>
                          <m:t>𝑅𝐶</m:t>
                        </m:r>
                      </m:e>
                      <m:sub>
                        <m:r>
                          <a:rPr lang="es-CL" sz="1100" b="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s-CL" sz="1100" b="0" i="1">
                            <a:latin typeface="Cambria Math" panose="02040503050406030204" pitchFamily="18" charset="0"/>
                          </a:rPr>
                          <m:t>−2</m:t>
                        </m:r>
                      </m:sub>
                    </m:sSub>
                    <m:r>
                      <a:rPr lang="es-CL" sz="1100" b="0" i="1">
                        <a:latin typeface="Cambria Math" panose="02040503050406030204" pitchFamily="18" charset="0"/>
                      </a:rPr>
                      <m:t> −2.792</m:t>
                    </m:r>
                    <m:sSub>
                      <m:sSubPr>
                        <m:ctrlPr>
                          <a:rPr lang="es-CL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L" sz="1100" b="0" i="1">
                            <a:latin typeface="Cambria Math" panose="02040503050406030204" pitchFamily="18" charset="0"/>
                          </a:rPr>
                          <m:t>𝐺𝐷𝑃</m:t>
                        </m:r>
                      </m:e>
                      <m:sub>
                        <m:r>
                          <a:rPr lang="es-CL" sz="1100" b="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s-CL" sz="1100" b="0" i="1">
                            <a:latin typeface="Cambria Math" panose="02040503050406030204" pitchFamily="18" charset="0"/>
                          </a:rPr>
                          <m:t>−2</m:t>
                        </m:r>
                      </m:sub>
                    </m:sSub>
                    <m:r>
                      <a:rPr lang="es-CL" sz="1100" b="0" i="1">
                        <a:latin typeface="Cambria Math" panose="02040503050406030204" pitchFamily="18" charset="0"/>
                      </a:rPr>
                      <m:t>+</m:t>
                    </m:r>
                    <m:r>
                      <m:rPr>
                        <m:nor/>
                      </m:rPr>
                      <a:rPr lang="en-US">
                        <a:effectLst/>
                      </a:rPr>
                      <m:t>0.0056</m:t>
                    </m:r>
                    <m:r>
                      <a:rPr lang="es-CL" sz="1100" b="0" i="1">
                        <a:latin typeface="Cambria Math" panose="02040503050406030204" pitchFamily="18" charset="0"/>
                      </a:rPr>
                      <m:t>𝑡</m:t>
                    </m:r>
                  </m:oMath>
                </m:oMathPara>
              </a14:m>
              <a:endParaRPr lang="es-CL" sz="1100" b="0"/>
            </a:p>
            <a:p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94A9EC57-624B-4B23-9F68-7B92BD95656B}"/>
                </a:ext>
              </a:extLst>
            </xdr:cNvPr>
            <xdr:cNvSpPr txBox="1"/>
          </xdr:nvSpPr>
          <xdr:spPr>
            <a:xfrm>
              <a:off x="2273060" y="3049438"/>
              <a:ext cx="2139432" cy="344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〖</a:t>
              </a:r>
              <a:r>
                <a:rPr lang="es-CL" sz="1100" b="0" i="0">
                  <a:latin typeface="Cambria Math" panose="02040503050406030204" pitchFamily="18" charset="0"/>
                </a:rPr>
                <a:t>𝑅𝐶</a:t>
              </a:r>
              <a:r>
                <a:rPr lang="en-US" sz="1100" b="0" i="0">
                  <a:latin typeface="Cambria Math" panose="02040503050406030204" pitchFamily="18" charset="0"/>
                </a:rPr>
                <a:t>〗_(</a:t>
              </a:r>
              <a:r>
                <a:rPr lang="es-CL" sz="1100" b="0" i="0">
                  <a:latin typeface="Cambria Math" panose="02040503050406030204" pitchFamily="18" charset="0"/>
                </a:rPr>
                <a:t>𝑡−2</a:t>
              </a:r>
              <a:r>
                <a:rPr lang="en-US" sz="1100" b="0" i="0">
                  <a:latin typeface="Cambria Math" panose="02040503050406030204" pitchFamily="18" charset="0"/>
                </a:rPr>
                <a:t>)</a:t>
              </a:r>
              <a:r>
                <a:rPr lang="es-CL" sz="1100" b="0" i="0">
                  <a:latin typeface="Cambria Math" panose="02040503050406030204" pitchFamily="18" charset="0"/>
                </a:rPr>
                <a:t>  −2.792〖𝐺𝐷𝑃〗_(𝑡−2)+</a:t>
              </a:r>
              <a:r>
                <a:rPr lang="en-US" sz="1100" b="0" i="0">
                  <a:effectLst/>
                  <a:latin typeface="Cambria Math" panose="02040503050406030204" pitchFamily="18" charset="0"/>
                </a:rPr>
                <a:t>"</a:t>
              </a:r>
              <a:r>
                <a:rPr lang="en-US" i="0">
                  <a:effectLst/>
                  <a:latin typeface="Cambria Math" panose="02040503050406030204" pitchFamily="18" charset="0"/>
                </a:rPr>
                <a:t>0.0056</a:t>
              </a:r>
              <a:r>
                <a:rPr lang="es-CL" sz="1100" b="0" i="0">
                  <a:effectLst/>
                  <a:latin typeface="Cambria Math" panose="02040503050406030204" pitchFamily="18" charset="0"/>
                </a:rPr>
                <a:t>" </a:t>
              </a:r>
              <a:r>
                <a:rPr lang="es-CL" sz="1100" b="0" i="0">
                  <a:latin typeface="Cambria Math" panose="02040503050406030204" pitchFamily="18" charset="0"/>
                </a:rPr>
                <a:t>𝑡</a:t>
              </a:r>
              <a:endParaRPr lang="es-CL" sz="1100" b="0"/>
            </a:p>
            <a:p>
              <a:endParaRPr lang="en-US" sz="1100"/>
            </a:p>
          </xdr:txBody>
        </xdr:sp>
      </mc:Fallback>
    </mc:AlternateContent>
    <xdr:clientData/>
  </xdr:oneCellAnchor>
  <xdr:oneCellAnchor>
    <xdr:from>
      <xdr:col>2</xdr:col>
      <xdr:colOff>163901</xdr:colOff>
      <xdr:row>18</xdr:row>
      <xdr:rowOff>94891</xdr:rowOff>
    </xdr:from>
    <xdr:ext cx="1902957" cy="344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6C327F81-BC56-4389-AE9A-2F4A53045E78}"/>
                </a:ext>
              </a:extLst>
            </xdr:cNvPr>
            <xdr:cNvSpPr txBox="1"/>
          </xdr:nvSpPr>
          <xdr:spPr>
            <a:xfrm>
              <a:off x="2398143" y="3588589"/>
              <a:ext cx="1902957" cy="344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L" sz="1100" b="0"/>
                <a:t>EC</a:t>
              </a:r>
              <a14:m>
                <m:oMath xmlns:m="http://schemas.openxmlformats.org/officeDocument/2006/math">
                  <m:r>
                    <a:rPr lang="es-CL" sz="1100" b="0" i="1">
                      <a:latin typeface="Cambria Math" panose="02040503050406030204" pitchFamily="18" charset="0"/>
                    </a:rPr>
                    <m:t> − 3.3251</m:t>
                  </m:r>
                  <m:sSub>
                    <m:sSubPr>
                      <m:ctrlPr>
                        <a:rPr lang="es-CL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s-CL" sz="1100" b="0" i="1">
                          <a:latin typeface="Cambria Math" panose="02040503050406030204" pitchFamily="18" charset="0"/>
                        </a:rPr>
                        <m:t>𝐺𝐷𝑃</m:t>
                      </m:r>
                    </m:e>
                    <m:sub>
                      <m:r>
                        <a:rPr lang="es-CL" sz="11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s-CL" sz="1100" b="0" i="1">
                          <a:latin typeface="Cambria Math" panose="02040503050406030204" pitchFamily="18" charset="0"/>
                        </a:rPr>
                        <m:t>−2</m:t>
                      </m:r>
                    </m:sub>
                  </m:sSub>
                  <m:r>
                    <a:rPr lang="es-CL" sz="1100" b="0" i="1">
                      <a:latin typeface="Cambria Math" panose="02040503050406030204" pitchFamily="18" charset="0"/>
                    </a:rPr>
                    <m:t>−0.01653</m:t>
                  </m:r>
                  <m:r>
                    <a:rPr lang="es-CL" sz="1100" b="0" i="1">
                      <a:latin typeface="Cambria Math" panose="02040503050406030204" pitchFamily="18" charset="0"/>
                    </a:rPr>
                    <m:t>𝑡</m:t>
                  </m:r>
                </m:oMath>
              </a14:m>
              <a:endParaRPr lang="es-CL" sz="1100" b="0"/>
            </a:p>
            <a:p>
              <a:endParaRPr lang="en-US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6C327F81-BC56-4389-AE9A-2F4A53045E78}"/>
                </a:ext>
              </a:extLst>
            </xdr:cNvPr>
            <xdr:cNvSpPr txBox="1"/>
          </xdr:nvSpPr>
          <xdr:spPr>
            <a:xfrm>
              <a:off x="2398143" y="3588589"/>
              <a:ext cx="1902957" cy="344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L" sz="1100" b="0"/>
                <a:t>EC</a:t>
              </a:r>
              <a:r>
                <a:rPr lang="es-CL" sz="1100" b="0" i="0">
                  <a:latin typeface="Cambria Math" panose="02040503050406030204" pitchFamily="18" charset="0"/>
                </a:rPr>
                <a:t> − 3.3251〖𝐺𝐷𝑃〗_(𝑡−2)−0.01653𝑡</a:t>
              </a:r>
              <a:endParaRPr lang="es-CL" sz="1100" b="0"/>
            </a:p>
            <a:p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444261</xdr:colOff>
      <xdr:row>10</xdr:row>
      <xdr:rowOff>30191</xdr:rowOff>
    </xdr:from>
    <xdr:ext cx="56316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6E770984-954D-4A15-ABE8-6F10219D81E4}"/>
                </a:ext>
              </a:extLst>
            </xdr:cNvPr>
            <xdr:cNvSpPr txBox="1"/>
          </xdr:nvSpPr>
          <xdr:spPr>
            <a:xfrm>
              <a:off x="1065363" y="1841738"/>
              <a:ext cx="56316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∆</m:t>
                    </m:r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L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𝐺𝐷𝑃</m:t>
                        </m:r>
                      </m:e>
                      <m:sub>
                        <m:r>
                          <a:rPr lang="es-CL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𝑡</m:t>
                        </m:r>
                        <m:r>
                          <a:rPr lang="es-CL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−1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6E770984-954D-4A15-ABE8-6F10219D81E4}"/>
                </a:ext>
              </a:extLst>
            </xdr:cNvPr>
            <xdr:cNvSpPr txBox="1"/>
          </xdr:nvSpPr>
          <xdr:spPr>
            <a:xfrm>
              <a:off x="1065363" y="1841738"/>
              <a:ext cx="56316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∆〖</a:t>
              </a:r>
              <a:r>
                <a:rPr lang="es-CL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𝐺𝐷𝑃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〗_(</a:t>
              </a:r>
              <a:r>
                <a:rPr lang="es-CL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𝑡−1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504645</xdr:colOff>
      <xdr:row>7</xdr:row>
      <xdr:rowOff>176841</xdr:rowOff>
    </xdr:from>
    <xdr:ext cx="36619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A3386EEA-C52F-4D52-9B93-6AC15FE4B140}"/>
                </a:ext>
              </a:extLst>
            </xdr:cNvPr>
            <xdr:cNvSpPr txBox="1"/>
          </xdr:nvSpPr>
          <xdr:spPr>
            <a:xfrm>
              <a:off x="1125747" y="1444924"/>
              <a:ext cx="36619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∆</m:t>
                    </m:r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L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𝑌</m:t>
                        </m:r>
                      </m:e>
                      <m:sub>
                        <m:r>
                          <a:rPr lang="es-CL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𝑡</m:t>
                        </m:r>
                        <m:r>
                          <a:rPr lang="es-CL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−1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A3386EEA-C52F-4D52-9B93-6AC15FE4B140}"/>
                </a:ext>
              </a:extLst>
            </xdr:cNvPr>
            <xdr:cNvSpPr txBox="1"/>
          </xdr:nvSpPr>
          <xdr:spPr>
            <a:xfrm>
              <a:off x="1125747" y="1444924"/>
              <a:ext cx="36619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∆</a:t>
              </a:r>
              <a:r>
                <a:rPr lang="es-CL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𝑌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_(</a:t>
              </a:r>
              <a:r>
                <a:rPr lang="es-CL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𝑡−1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6</xdr:col>
      <xdr:colOff>500332</xdr:colOff>
      <xdr:row>8</xdr:row>
      <xdr:rowOff>0</xdr:rowOff>
    </xdr:from>
    <xdr:ext cx="28212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05AD0C9E-ACFC-4A60-9F9D-3A4878230BC7}"/>
                </a:ext>
              </a:extLst>
            </xdr:cNvPr>
            <xdr:cNvSpPr txBox="1"/>
          </xdr:nvSpPr>
          <xdr:spPr>
            <a:xfrm>
              <a:off x="4848045" y="1449238"/>
              <a:ext cx="28212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L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𝑌</m:t>
                        </m:r>
                      </m:e>
                      <m:sub>
                        <m:r>
                          <a:rPr lang="es-CL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𝑡</m:t>
                        </m:r>
                        <m:r>
                          <a:rPr lang="es-CL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−1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05AD0C9E-ACFC-4A60-9F9D-3A4878230BC7}"/>
                </a:ext>
              </a:extLst>
            </xdr:cNvPr>
            <xdr:cNvSpPr txBox="1"/>
          </xdr:nvSpPr>
          <xdr:spPr>
            <a:xfrm>
              <a:off x="4848045" y="1449238"/>
              <a:ext cx="28212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L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𝑌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_(</a:t>
              </a:r>
              <a:r>
                <a:rPr lang="es-CL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𝑡−1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6</xdr:col>
      <xdr:colOff>439948</xdr:colOff>
      <xdr:row>10</xdr:row>
      <xdr:rowOff>34505</xdr:rowOff>
    </xdr:from>
    <xdr:ext cx="47910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24108247-9807-440E-9720-7ED8B6F7A433}"/>
                </a:ext>
              </a:extLst>
            </xdr:cNvPr>
            <xdr:cNvSpPr txBox="1"/>
          </xdr:nvSpPr>
          <xdr:spPr>
            <a:xfrm>
              <a:off x="4787661" y="1846052"/>
              <a:ext cx="47910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L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𝐺𝐷𝑃</m:t>
                        </m:r>
                      </m:e>
                      <m:sub>
                        <m:r>
                          <a:rPr lang="es-CL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𝑡</m:t>
                        </m:r>
                        <m:r>
                          <a:rPr lang="es-CL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−1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24108247-9807-440E-9720-7ED8B6F7A433}"/>
                </a:ext>
              </a:extLst>
            </xdr:cNvPr>
            <xdr:cNvSpPr txBox="1"/>
          </xdr:nvSpPr>
          <xdr:spPr>
            <a:xfrm>
              <a:off x="4787661" y="1846052"/>
              <a:ext cx="47910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〖</a:t>
              </a:r>
              <a:r>
                <a:rPr lang="es-CL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𝐺𝐷𝑃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〗_(</a:t>
              </a:r>
              <a:r>
                <a:rPr lang="es-CL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𝑡−1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6</xdr:col>
      <xdr:colOff>457200</xdr:colOff>
      <xdr:row>13</xdr:row>
      <xdr:rowOff>172529</xdr:rowOff>
    </xdr:from>
    <xdr:ext cx="47910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ED986AF9-83DC-4B38-8F46-0A4F25A84106}"/>
                </a:ext>
              </a:extLst>
            </xdr:cNvPr>
            <xdr:cNvSpPr txBox="1"/>
          </xdr:nvSpPr>
          <xdr:spPr>
            <a:xfrm>
              <a:off x="4804913" y="2527540"/>
              <a:ext cx="47910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L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𝐺𝐷𝑃</m:t>
                        </m:r>
                      </m:e>
                      <m:sub>
                        <m:r>
                          <a:rPr lang="es-CL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𝑡</m:t>
                        </m:r>
                        <m:r>
                          <a:rPr lang="es-CL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−2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ED986AF9-83DC-4B38-8F46-0A4F25A84106}"/>
                </a:ext>
              </a:extLst>
            </xdr:cNvPr>
            <xdr:cNvSpPr txBox="1"/>
          </xdr:nvSpPr>
          <xdr:spPr>
            <a:xfrm>
              <a:off x="4804913" y="2527540"/>
              <a:ext cx="47910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〖</a:t>
              </a:r>
              <a:r>
                <a:rPr lang="es-CL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𝐺𝐷𝑃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〗_(</a:t>
              </a:r>
              <a:r>
                <a:rPr lang="es-CL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𝑡−2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6</xdr:col>
      <xdr:colOff>517585</xdr:colOff>
      <xdr:row>12</xdr:row>
      <xdr:rowOff>0</xdr:rowOff>
    </xdr:from>
    <xdr:ext cx="28212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C166B0E2-B181-40BE-8997-F30AB7854E81}"/>
                </a:ext>
              </a:extLst>
            </xdr:cNvPr>
            <xdr:cNvSpPr txBox="1"/>
          </xdr:nvSpPr>
          <xdr:spPr>
            <a:xfrm>
              <a:off x="4865298" y="2173857"/>
              <a:ext cx="28212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L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𝑌</m:t>
                        </m:r>
                      </m:e>
                      <m:sub>
                        <m:r>
                          <a:rPr lang="es-CL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𝑡</m:t>
                        </m:r>
                        <m:r>
                          <a:rPr lang="es-CL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−2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C166B0E2-B181-40BE-8997-F30AB7854E81}"/>
                </a:ext>
              </a:extLst>
            </xdr:cNvPr>
            <xdr:cNvSpPr txBox="1"/>
          </xdr:nvSpPr>
          <xdr:spPr>
            <a:xfrm>
              <a:off x="4865298" y="2173857"/>
              <a:ext cx="28212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L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𝑌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_(</a:t>
              </a:r>
              <a:r>
                <a:rPr lang="es-CL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𝑡−2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6</xdr:col>
      <xdr:colOff>491706</xdr:colOff>
      <xdr:row>16</xdr:row>
      <xdr:rowOff>43133</xdr:rowOff>
    </xdr:from>
    <xdr:ext cx="28212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82657A38-9252-41AC-B385-E86CDD85EAFC}"/>
                </a:ext>
              </a:extLst>
            </xdr:cNvPr>
            <xdr:cNvSpPr txBox="1"/>
          </xdr:nvSpPr>
          <xdr:spPr>
            <a:xfrm>
              <a:off x="6150634" y="2993367"/>
              <a:ext cx="28212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L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𝑌</m:t>
                        </m:r>
                      </m:e>
                      <m:sub>
                        <m:r>
                          <a:rPr lang="es-CL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𝑡</m:t>
                        </m:r>
                        <m:r>
                          <a:rPr lang="es-CL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−3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82657A38-9252-41AC-B385-E86CDD85EAFC}"/>
                </a:ext>
              </a:extLst>
            </xdr:cNvPr>
            <xdr:cNvSpPr txBox="1"/>
          </xdr:nvSpPr>
          <xdr:spPr>
            <a:xfrm>
              <a:off x="6150634" y="2993367"/>
              <a:ext cx="28212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L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𝑌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_(</a:t>
              </a:r>
              <a:r>
                <a:rPr lang="es-CL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𝑡−3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6</xdr:col>
      <xdr:colOff>414068</xdr:colOff>
      <xdr:row>18</xdr:row>
      <xdr:rowOff>94891</xdr:rowOff>
    </xdr:from>
    <xdr:ext cx="47910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F025D076-16DF-4ACA-BFEC-1F5B472EE10B}"/>
                </a:ext>
              </a:extLst>
            </xdr:cNvPr>
            <xdr:cNvSpPr txBox="1"/>
          </xdr:nvSpPr>
          <xdr:spPr>
            <a:xfrm>
              <a:off x="6072996" y="3588589"/>
              <a:ext cx="47910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L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𝐺𝐷𝑃</m:t>
                        </m:r>
                      </m:e>
                      <m:sub>
                        <m:r>
                          <a:rPr lang="es-CL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𝑡</m:t>
                        </m:r>
                        <m:r>
                          <a:rPr lang="es-CL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−3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F025D076-16DF-4ACA-BFEC-1F5B472EE10B}"/>
                </a:ext>
              </a:extLst>
            </xdr:cNvPr>
            <xdr:cNvSpPr txBox="1"/>
          </xdr:nvSpPr>
          <xdr:spPr>
            <a:xfrm>
              <a:off x="6072996" y="3588589"/>
              <a:ext cx="47910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〖</a:t>
              </a:r>
              <a:r>
                <a:rPr lang="es-CL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𝐺𝐷𝑃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〗_(</a:t>
              </a:r>
              <a:r>
                <a:rPr lang="es-CL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𝑡−3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6</xdr:col>
      <xdr:colOff>526212</xdr:colOff>
      <xdr:row>19</xdr:row>
      <xdr:rowOff>155276</xdr:rowOff>
    </xdr:from>
    <xdr:ext cx="28212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25B4B231-7712-4B3D-9C97-9F8EC2830C9B}"/>
                </a:ext>
              </a:extLst>
            </xdr:cNvPr>
            <xdr:cNvSpPr txBox="1"/>
          </xdr:nvSpPr>
          <xdr:spPr>
            <a:xfrm>
              <a:off x="6185140" y="4037163"/>
              <a:ext cx="28212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L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𝑌</m:t>
                        </m:r>
                      </m:e>
                      <m:sub>
                        <m:r>
                          <a:rPr lang="es-CL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𝑡</m:t>
                        </m:r>
                        <m:r>
                          <a:rPr lang="es-CL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−4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25B4B231-7712-4B3D-9C97-9F8EC2830C9B}"/>
                </a:ext>
              </a:extLst>
            </xdr:cNvPr>
            <xdr:cNvSpPr txBox="1"/>
          </xdr:nvSpPr>
          <xdr:spPr>
            <a:xfrm>
              <a:off x="6185140" y="4037163"/>
              <a:ext cx="28212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L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𝑌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_(</a:t>
              </a:r>
              <a:r>
                <a:rPr lang="es-CL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𝑡−4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6</xdr:col>
      <xdr:colOff>457200</xdr:colOff>
      <xdr:row>19</xdr:row>
      <xdr:rowOff>172529</xdr:rowOff>
    </xdr:from>
    <xdr:ext cx="65" cy="172227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DD3323C1-6047-4661-BFC8-F7BAD6322A21}"/>
            </a:ext>
          </a:extLst>
        </xdr:cNvPr>
        <xdr:cNvSpPr txBox="1"/>
      </xdr:nvSpPr>
      <xdr:spPr>
        <a:xfrm>
          <a:off x="6116128" y="405441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483080</xdr:colOff>
      <xdr:row>22</xdr:row>
      <xdr:rowOff>0</xdr:rowOff>
    </xdr:from>
    <xdr:ext cx="47910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761706DD-693A-4D19-8AFF-F1FA9CB790D1}"/>
                </a:ext>
              </a:extLst>
            </xdr:cNvPr>
            <xdr:cNvSpPr txBox="1"/>
          </xdr:nvSpPr>
          <xdr:spPr>
            <a:xfrm>
              <a:off x="6142008" y="4425351"/>
              <a:ext cx="47910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L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𝐺𝐷𝑃</m:t>
                        </m:r>
                      </m:e>
                      <m:sub>
                        <m:r>
                          <a:rPr lang="es-CL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𝑡</m:t>
                        </m:r>
                        <m:r>
                          <a:rPr lang="es-CL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−4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761706DD-693A-4D19-8AFF-F1FA9CB790D1}"/>
                </a:ext>
              </a:extLst>
            </xdr:cNvPr>
            <xdr:cNvSpPr txBox="1"/>
          </xdr:nvSpPr>
          <xdr:spPr>
            <a:xfrm>
              <a:off x="6142008" y="4425351"/>
              <a:ext cx="47910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〖</a:t>
              </a:r>
              <a:r>
                <a:rPr lang="es-CL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𝐺𝐷𝑃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〗_(</a:t>
              </a:r>
              <a:r>
                <a:rPr lang="es-CL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𝑡−4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6</xdr:col>
      <xdr:colOff>457200</xdr:colOff>
      <xdr:row>21</xdr:row>
      <xdr:rowOff>172529</xdr:rowOff>
    </xdr:from>
    <xdr:ext cx="65" cy="172227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EEC1AD93-5711-4B9C-B5FC-B5E716DB7B40}"/>
            </a:ext>
          </a:extLst>
        </xdr:cNvPr>
        <xdr:cNvSpPr txBox="1"/>
      </xdr:nvSpPr>
      <xdr:spPr>
        <a:xfrm>
          <a:off x="6116128" y="44167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543464</xdr:colOff>
      <xdr:row>24</xdr:row>
      <xdr:rowOff>2</xdr:rowOff>
    </xdr:from>
    <xdr:ext cx="28212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CAD2AE9F-1936-4A0C-B499-5185F65FEE09}"/>
                </a:ext>
              </a:extLst>
            </xdr:cNvPr>
            <xdr:cNvSpPr txBox="1"/>
          </xdr:nvSpPr>
          <xdr:spPr>
            <a:xfrm>
              <a:off x="6202392" y="4787662"/>
              <a:ext cx="28212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L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𝑌</m:t>
                        </m:r>
                      </m:e>
                      <m:sub>
                        <m:r>
                          <a:rPr lang="es-CL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𝑡</m:t>
                        </m:r>
                        <m:r>
                          <a:rPr lang="es-CL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−5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CAD2AE9F-1936-4A0C-B499-5185F65FEE09}"/>
                </a:ext>
              </a:extLst>
            </xdr:cNvPr>
            <xdr:cNvSpPr txBox="1"/>
          </xdr:nvSpPr>
          <xdr:spPr>
            <a:xfrm>
              <a:off x="6202392" y="4787662"/>
              <a:ext cx="28212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L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𝑌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_(</a:t>
              </a:r>
              <a:r>
                <a:rPr lang="es-CL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𝑡−5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6</xdr:col>
      <xdr:colOff>457200</xdr:colOff>
      <xdr:row>25</xdr:row>
      <xdr:rowOff>172529</xdr:rowOff>
    </xdr:from>
    <xdr:ext cx="47910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D150CB77-2073-402B-BD73-804246A6AEAB}"/>
                </a:ext>
              </a:extLst>
            </xdr:cNvPr>
            <xdr:cNvSpPr txBox="1"/>
          </xdr:nvSpPr>
          <xdr:spPr>
            <a:xfrm>
              <a:off x="6116128" y="5141344"/>
              <a:ext cx="47910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L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𝐺𝐷𝑃</m:t>
                        </m:r>
                      </m:e>
                      <m:sub>
                        <m:r>
                          <a:rPr lang="es-CL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𝑡</m:t>
                        </m:r>
                        <m:r>
                          <a:rPr lang="es-CL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−5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D150CB77-2073-402B-BD73-804246A6AEAB}"/>
                </a:ext>
              </a:extLst>
            </xdr:cNvPr>
            <xdr:cNvSpPr txBox="1"/>
          </xdr:nvSpPr>
          <xdr:spPr>
            <a:xfrm>
              <a:off x="6116128" y="5141344"/>
              <a:ext cx="47910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〖</a:t>
              </a:r>
              <a:r>
                <a:rPr lang="es-CL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𝐺𝐷𝑃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〗_(</a:t>
              </a:r>
              <a:r>
                <a:rPr lang="es-CL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𝑡−5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6</xdr:col>
      <xdr:colOff>543464</xdr:colOff>
      <xdr:row>28</xdr:row>
      <xdr:rowOff>2</xdr:rowOff>
    </xdr:from>
    <xdr:ext cx="28212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932BE20C-554B-4A60-9F3D-F0C883FCEE0A}"/>
                </a:ext>
              </a:extLst>
            </xdr:cNvPr>
            <xdr:cNvSpPr txBox="1"/>
          </xdr:nvSpPr>
          <xdr:spPr>
            <a:xfrm>
              <a:off x="6357668" y="5512281"/>
              <a:ext cx="28212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L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𝑌</m:t>
                        </m:r>
                      </m:e>
                      <m:sub>
                        <m:r>
                          <a:rPr lang="es-CL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𝑡</m:t>
                        </m:r>
                        <m:r>
                          <a:rPr lang="es-CL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−6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932BE20C-554B-4A60-9F3D-F0C883FCEE0A}"/>
                </a:ext>
              </a:extLst>
            </xdr:cNvPr>
            <xdr:cNvSpPr txBox="1"/>
          </xdr:nvSpPr>
          <xdr:spPr>
            <a:xfrm>
              <a:off x="6357668" y="5512281"/>
              <a:ext cx="28212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L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𝑌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_(</a:t>
              </a:r>
              <a:r>
                <a:rPr lang="es-CL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𝑡−6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6</xdr:col>
      <xdr:colOff>457200</xdr:colOff>
      <xdr:row>29</xdr:row>
      <xdr:rowOff>172529</xdr:rowOff>
    </xdr:from>
    <xdr:ext cx="47910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85A0424A-D65D-4094-AB52-8878D781E546}"/>
                </a:ext>
              </a:extLst>
            </xdr:cNvPr>
            <xdr:cNvSpPr txBox="1"/>
          </xdr:nvSpPr>
          <xdr:spPr>
            <a:xfrm>
              <a:off x="6271404" y="5865963"/>
              <a:ext cx="47910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L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𝐺𝐷𝑃</m:t>
                        </m:r>
                      </m:e>
                      <m:sub>
                        <m:r>
                          <a:rPr lang="es-CL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𝑡</m:t>
                        </m:r>
                        <m:r>
                          <a:rPr lang="es-CL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−6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85A0424A-D65D-4094-AB52-8878D781E546}"/>
                </a:ext>
              </a:extLst>
            </xdr:cNvPr>
            <xdr:cNvSpPr txBox="1"/>
          </xdr:nvSpPr>
          <xdr:spPr>
            <a:xfrm>
              <a:off x="6271404" y="5865963"/>
              <a:ext cx="47910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〖</a:t>
              </a:r>
              <a:r>
                <a:rPr lang="es-CL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𝐺𝐷𝑃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〗_(</a:t>
              </a:r>
              <a:r>
                <a:rPr lang="es-CL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𝑡−6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)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21564</xdr:colOff>
      <xdr:row>0</xdr:row>
      <xdr:rowOff>176840</xdr:rowOff>
    </xdr:from>
    <xdr:to>
      <xdr:col>23</xdr:col>
      <xdr:colOff>250166</xdr:colOff>
      <xdr:row>27</xdr:row>
      <xdr:rowOff>43132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64E7BD5-D502-D29D-FA0A-D3A1FF98A0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47445</xdr:colOff>
      <xdr:row>1</xdr:row>
      <xdr:rowOff>159588</xdr:rowOff>
    </xdr:from>
    <xdr:to>
      <xdr:col>12</xdr:col>
      <xdr:colOff>211346</xdr:colOff>
      <xdr:row>17</xdr:row>
      <xdr:rowOff>4313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1C57E7B-0955-AABF-F51B-E78084E2D9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155276</xdr:colOff>
      <xdr:row>1</xdr:row>
      <xdr:rowOff>116455</xdr:rowOff>
    </xdr:from>
    <xdr:to>
      <xdr:col>12</xdr:col>
      <xdr:colOff>319177</xdr:colOff>
      <xdr:row>16</xdr:row>
      <xdr:rowOff>142335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53DF602-2575-0C76-3661-3D2D6658EC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17252</xdr:colOff>
      <xdr:row>2</xdr:row>
      <xdr:rowOff>12938</xdr:rowOff>
    </xdr:from>
    <xdr:to>
      <xdr:col>13</xdr:col>
      <xdr:colOff>103516</xdr:colOff>
      <xdr:row>18</xdr:row>
      <xdr:rowOff>129395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4FE9443-CEE6-B03D-1814-E297EDEB8D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198406</xdr:colOff>
      <xdr:row>1</xdr:row>
      <xdr:rowOff>133707</xdr:rowOff>
    </xdr:from>
    <xdr:to>
      <xdr:col>13</xdr:col>
      <xdr:colOff>327803</xdr:colOff>
      <xdr:row>17</xdr:row>
      <xdr:rowOff>129395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9E1F42D-E8BF-11F0-5826-95E3DD4E6B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293299</xdr:colOff>
      <xdr:row>1</xdr:row>
      <xdr:rowOff>21565</xdr:rowOff>
    </xdr:from>
    <xdr:to>
      <xdr:col>16</xdr:col>
      <xdr:colOff>129396</xdr:colOff>
      <xdr:row>19</xdr:row>
      <xdr:rowOff>43131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A67AE68-E15F-B736-66EC-49F89EA4CE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133709</xdr:colOff>
      <xdr:row>2</xdr:row>
      <xdr:rowOff>47445</xdr:rowOff>
    </xdr:from>
    <xdr:to>
      <xdr:col>13</xdr:col>
      <xdr:colOff>357996</xdr:colOff>
      <xdr:row>17</xdr:row>
      <xdr:rowOff>73324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F7573D3-C81C-C469-C1CA-9420C98F9B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12939</xdr:colOff>
      <xdr:row>1</xdr:row>
      <xdr:rowOff>21564</xdr:rowOff>
    </xdr:from>
    <xdr:to>
      <xdr:col>13</xdr:col>
      <xdr:colOff>414067</xdr:colOff>
      <xdr:row>19</xdr:row>
      <xdr:rowOff>103517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C5CA71D-3A84-CE8E-A846-B3C71B778A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138022</xdr:colOff>
      <xdr:row>3</xdr:row>
      <xdr:rowOff>38818</xdr:rowOff>
    </xdr:from>
    <xdr:to>
      <xdr:col>12</xdr:col>
      <xdr:colOff>362309</xdr:colOff>
      <xdr:row>18</xdr:row>
      <xdr:rowOff>64697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1F579F2-40FA-ED0A-841A-AE3C5AE221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86263</xdr:colOff>
      <xdr:row>2</xdr:row>
      <xdr:rowOff>38819</xdr:rowOff>
    </xdr:from>
    <xdr:to>
      <xdr:col>12</xdr:col>
      <xdr:colOff>310550</xdr:colOff>
      <xdr:row>17</xdr:row>
      <xdr:rowOff>64698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B0D843C-5554-2AC2-15B9-3AB20BFAA7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12939</xdr:colOff>
      <xdr:row>2</xdr:row>
      <xdr:rowOff>21566</xdr:rowOff>
    </xdr:from>
    <xdr:to>
      <xdr:col>17</xdr:col>
      <xdr:colOff>336430</xdr:colOff>
      <xdr:row>23</xdr:row>
      <xdr:rowOff>43133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1B1F81-45A6-4035-949B-1E0B19E6B4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12939</xdr:colOff>
      <xdr:row>2</xdr:row>
      <xdr:rowOff>21566</xdr:rowOff>
    </xdr:from>
    <xdr:to>
      <xdr:col>17</xdr:col>
      <xdr:colOff>336430</xdr:colOff>
      <xdr:row>23</xdr:row>
      <xdr:rowOff>43133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D06D3B-DC87-4222-956C-551640F659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12939</xdr:colOff>
      <xdr:row>2</xdr:row>
      <xdr:rowOff>21566</xdr:rowOff>
    </xdr:from>
    <xdr:to>
      <xdr:col>17</xdr:col>
      <xdr:colOff>336430</xdr:colOff>
      <xdr:row>23</xdr:row>
      <xdr:rowOff>43133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42E8E3-DC78-422B-8D01-A7C14DC650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12939</xdr:colOff>
      <xdr:row>2</xdr:row>
      <xdr:rowOff>21566</xdr:rowOff>
    </xdr:from>
    <xdr:to>
      <xdr:col>17</xdr:col>
      <xdr:colOff>336430</xdr:colOff>
      <xdr:row>23</xdr:row>
      <xdr:rowOff>43133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DD155A-07B9-4B2D-8755-F1F2C46A5D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hicol" id="{DABF9527-05AE-435B-A80D-FA0AAB92B7B0}" userId="S::msramirezgo@unal.edu.co::ae4b8c43-972a-4ed4-8147-e0221ed58530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74B6B1-4B91-4179-88BF-92BF46B6F833}" name="Table1" displayName="Table1" ref="A1:D138" totalsRowShown="0" headerRowDxfId="121" headerRowBorderDxfId="120" tableBorderDxfId="119" totalsRowBorderDxfId="118">
  <autoFilter ref="A1:D138" xr:uid="{4174B6B1-4B91-4179-88BF-92BF46B6F833}"/>
  <tableColumns count="4">
    <tableColumn id="1" xr3:uid="{82BBD04D-91F0-44AA-93EA-6F29948149FB}" name="Date" dataDxfId="117"/>
    <tableColumn id="2" xr3:uid="{F313C116-99E8-4D67-9120-A124D1925480}" name="Revenue Current " dataDxfId="116">
      <calculatedColumnFormula>Quarterly!B2</calculatedColumnFormula>
    </tableColumn>
    <tableColumn id="3" xr3:uid="{0441E19B-5F30-4230-A82A-10AB12FABC73}" name="Lower CI" dataDxfId="115"/>
    <tableColumn id="4" xr3:uid="{2D421DF3-5EBD-44F9-86DB-E3CA21F14B97}" name="Upper CI" dataDxfId="1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118686-9B35-4D5C-92B4-1AE8F3542AB3}" name="Table3" displayName="Table3" ref="A1:D138" totalsRowShown="0" headerRowDxfId="113" headerRowBorderDxfId="112" tableBorderDxfId="111" totalsRowBorderDxfId="110">
  <autoFilter ref="A1:D138" xr:uid="{BF118686-9B35-4D5C-92B4-1AE8F3542AB3}"/>
  <tableColumns count="4">
    <tableColumn id="1" xr3:uid="{3521805B-0110-41CC-9ED8-B69D386BA98D}" name="Date" dataDxfId="109"/>
    <tableColumn id="2" xr3:uid="{0D006642-054E-453C-BFBB-81A4287485CD}" name="Total Revenue and Grants" dataDxfId="108">
      <calculatedColumnFormula>Quarterly!C2</calculatedColumnFormula>
    </tableColumn>
    <tableColumn id="3" xr3:uid="{02C66BBB-D4A8-4989-BF59-274ECEE870C4}" name="Lower CI" dataDxfId="107"/>
    <tableColumn id="4" xr3:uid="{714C25D7-2100-444A-B93C-2A53AEC700E0}" name="Upper CI" dataDxfId="10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197504D-953E-4C91-9433-2CB9FB62B581}" name="Table4" displayName="Table4" ref="A1:D138" totalsRowShown="0" headerRowDxfId="105" headerRowBorderDxfId="104" tableBorderDxfId="103" totalsRowBorderDxfId="102">
  <autoFilter ref="A1:D138" xr:uid="{3197504D-953E-4C91-9433-2CB9FB62B581}"/>
  <tableColumns count="4">
    <tableColumn id="1" xr3:uid="{7F6DFA7E-18DF-4AB9-8F71-5381CC564279}" name="Date" dataDxfId="101"/>
    <tableColumn id="2" xr3:uid="{1629BE22-E3AC-438C-8A3E-7813778540A2}" name="Expenditure Current" dataDxfId="100">
      <calculatedColumnFormula>Quarterly!D2</calculatedColumnFormula>
    </tableColumn>
    <tableColumn id="3" xr3:uid="{B46BABA1-DDAD-472C-8409-82B0EAA708F2}" name="Lower CI" dataDxfId="99"/>
    <tableColumn id="4" xr3:uid="{D2ACC7BC-8607-448E-A1B4-C71158FA8D7E}" name="Upper CI" dataDxfId="9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FB45676-AA84-4DC3-88B3-14E05A81B383}" name="Table5" displayName="Table5" ref="A1:D138" totalsRowShown="0" headerRowDxfId="97" headerRowBorderDxfId="96" tableBorderDxfId="95" totalsRowBorderDxfId="94">
  <autoFilter ref="A1:D138" xr:uid="{AFB45676-AA84-4DC3-88B3-14E05A81B383}"/>
  <tableColumns count="4">
    <tableColumn id="1" xr3:uid="{267CE4FF-7DE7-4DDE-9C5B-DA7EEAD28790}" name="Date" dataDxfId="93"/>
    <tableColumn id="2" xr3:uid="{DCD275AB-2537-4EF8-952C-4D2A9A9C313F}" name="Total Expenditure" dataDxfId="92">
      <calculatedColumnFormula>Quarterly!E2</calculatedColumnFormula>
    </tableColumn>
    <tableColumn id="3" xr3:uid="{8403BA2B-AEDC-4876-AC5F-BE607B46F53D}" name="Lower CI" dataDxfId="91"/>
    <tableColumn id="4" xr3:uid="{F5A740F5-CCBE-49A3-89D7-8D89AD8E5270}" name="Upper CI" dataDxfId="9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DBB8624-959F-4E68-87AC-38623AD9BFB9}" name="Table6" displayName="Table6" ref="A1:E35" totalsRowShown="0" headerRowDxfId="89" dataDxfId="87" headerRowBorderDxfId="88" tableBorderDxfId="86" totalsRowBorderDxfId="85">
  <autoFilter ref="A1:E35" xr:uid="{0DBB8624-959F-4E68-87AC-38623AD9BFB9}"/>
  <tableColumns count="5">
    <tableColumn id="1" xr3:uid="{31C07A1D-C268-43A0-A308-F8B64458E71F}" name="Year" dataDxfId="84"/>
    <tableColumn id="2" xr3:uid="{EF91136E-7218-4666-B173-9120FC83CAC7}" name="Revenue Current" dataDxfId="83"/>
    <tableColumn id="3" xr3:uid="{F9ED5F32-68E5-4D7A-98FD-37C008AAAB2F}" name="Total Revenue and Grants" dataDxfId="82"/>
    <tableColumn id="4" xr3:uid="{B4747A86-C650-4A2F-970B-64D43A5F61DE}" name="Expenditure Current" dataDxfId="81"/>
    <tableColumn id="5" xr3:uid="{188902DB-34F8-4F14-B029-45D12FEB2253}" name="Total Expenditure" dataDxfId="8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81A0DBA-8C28-46C4-BA65-AEDC90D47D3D}" name="Table7" displayName="Table7" ref="A1:D35" totalsRowShown="0" headerRowDxfId="79" headerRowBorderDxfId="78" tableBorderDxfId="77" totalsRowBorderDxfId="76">
  <autoFilter ref="A1:D35" xr:uid="{381A0DBA-8C28-46C4-BA65-AEDC90D47D3D}"/>
  <tableColumns count="4">
    <tableColumn id="1" xr3:uid="{28C9A9AE-1A22-43E0-838E-B356AF212514}" name="Year" dataDxfId="75"/>
    <tableColumn id="2" xr3:uid="{06BE55A2-2D8E-487E-824D-D13E77C1AD38}" name="Revenue Current" dataDxfId="74">
      <calculatedColumnFormula>Table6[[#This Row],[Revenue Current]]</calculatedColumnFormula>
    </tableColumn>
    <tableColumn id="3" xr3:uid="{5DD4800B-EBD4-4331-A724-24F41CC88624}" name="Lower Bound" dataDxfId="73"/>
    <tableColumn id="4" xr3:uid="{FE95A8C5-B5D8-4402-977B-289823924027}" name="Upper Bound" dataDxfId="7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287D78A-E380-4206-B9C0-CA19155134A4}" name="Table8" displayName="Table8" ref="A1:D35" totalsRowShown="0" headerRowDxfId="71" headerRowBorderDxfId="70" tableBorderDxfId="69" totalsRowBorderDxfId="68">
  <autoFilter ref="A1:D35" xr:uid="{8287D78A-E380-4206-B9C0-CA19155134A4}"/>
  <tableColumns count="4">
    <tableColumn id="1" xr3:uid="{87CF044A-959C-4D2C-985F-C6F90B74953D}" name="Year" dataDxfId="67"/>
    <tableColumn id="2" xr3:uid="{099119AB-DB0F-475F-803F-CD425E634E56}" name="Total Revenue and Grants" dataDxfId="66">
      <calculatedColumnFormula>Table6[[#This Row],[Total Revenue and Grants]]</calculatedColumnFormula>
    </tableColumn>
    <tableColumn id="3" xr3:uid="{A64E9F99-2D72-49E2-8DB3-51D5260AC65F}" name="Lower Bound" dataDxfId="65"/>
    <tableColumn id="4" xr3:uid="{801E009B-00C1-4A35-B29A-31975416CC84}" name="Upper Bound" dataDxfId="6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ECFA7BE-A9C0-42A7-A012-57BCF537A01C}" name="Table9" displayName="Table9" ref="A1:D35" totalsRowShown="0" headerRowDxfId="63" headerRowBorderDxfId="62" tableBorderDxfId="61" totalsRowBorderDxfId="60">
  <autoFilter ref="A1:D35" xr:uid="{9ECFA7BE-A9C0-42A7-A012-57BCF537A01C}"/>
  <tableColumns count="4">
    <tableColumn id="1" xr3:uid="{EF6234BA-CA4D-4E64-A405-764C00B2055D}" name="Year" dataDxfId="59"/>
    <tableColumn id="2" xr3:uid="{2C01021C-0735-471A-AFB9-E53707A0735A}" name="Expenditure Current" dataDxfId="58">
      <calculatedColumnFormula>Table6[[#This Row],[Expenditure Current]]</calculatedColumnFormula>
    </tableColumn>
    <tableColumn id="3" xr3:uid="{E54208ED-C92F-42F1-ABBB-F245B01B8E23}" name="Lower Bound" dataDxfId="57"/>
    <tableColumn id="4" xr3:uid="{0200CF69-DC08-44E0-A091-B715E51722CA}" name="Upper Bound" dataDxfId="56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94BE902-B9A0-44B7-9A13-E2F54BF2DBE6}" name="Table10" displayName="Table10" ref="A1:D35" totalsRowShown="0" headerRowDxfId="55" headerRowBorderDxfId="54" tableBorderDxfId="53" totalsRowBorderDxfId="52">
  <autoFilter ref="A1:D35" xr:uid="{D94BE902-B9A0-44B7-9A13-E2F54BF2DBE6}"/>
  <tableColumns count="4">
    <tableColumn id="1" xr3:uid="{CFE93D29-1F78-41DF-BDB6-5DCE564CE93A}" name="Year" dataDxfId="51"/>
    <tableColumn id="2" xr3:uid="{C8A3D618-6626-42F4-A4E3-90B24485F2BB}" name="Total Expenditure" dataDxfId="50">
      <calculatedColumnFormula>Table6[[#This Row],[Total Expenditure]]</calculatedColumnFormula>
    </tableColumn>
    <tableColumn id="3" xr3:uid="{5B3EC25B-84EE-43F3-8F1F-F5C039A27C48}" name="Lower Bound" dataDxfId="49"/>
    <tableColumn id="4" xr3:uid="{5F79458C-FA39-4E99-A9B4-DFB9EFB5EF7C}" name="Upper Bound" dataDxfId="48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6FBFFBB-6D60-4466-AB8A-E515D1295EB1}" name="Table216" displayName="Table216" ref="A1:G35" totalsRowShown="0" headerRowDxfId="47" dataDxfId="45" headerRowBorderDxfId="46" tableBorderDxfId="44" totalsRowBorderDxfId="43">
  <autoFilter ref="A1:G35" xr:uid="{A3E12E9B-F7F8-4F70-9072-1A4DADF0D824}"/>
  <tableColumns count="7">
    <tableColumn id="1" xr3:uid="{7A0D0032-2C54-43F5-969A-82838DD1B83C}" name="Year" dataDxfId="42"/>
    <tableColumn id="2" xr3:uid="{510D0653-62A6-43EC-956D-958A02A0D160}" name="Revenue Current" dataDxfId="41"/>
    <tableColumn id="7" xr3:uid="{94757047-B4FE-434E-84AC-45EB86D74765}" name="Forecast" dataDxfId="40"/>
    <tableColumn id="3" xr3:uid="{1E3D30C8-BB69-488D-874F-3E09321D1047}" name="Lower Bound" dataDxfId="39">
      <calculatedColumnFormula>B2-_xlfn.STDEV.P($B$1:B2)/2</calculatedColumnFormula>
    </tableColumn>
    <tableColumn id="4" xr3:uid="{0F3F96C5-BEF3-4F08-894D-EE8562CF0530}" name="Upper Bound" dataDxfId="38">
      <calculatedColumnFormula>B2+_xlfn.STDEV.P($B$1:B2)/2</calculatedColumnFormula>
    </tableColumn>
    <tableColumn id="5" xr3:uid="{92B1ACFA-9353-48C8-9FD6-98B9A1160420}" name="Base" dataDxfId="37">
      <calculatedColumnFormula>Table216[[#This Row],[Revenue Current]]+Table216[[#This Row],[Lower Bound]]</calculatedColumnFormula>
    </tableColumn>
    <tableColumn id="6" xr3:uid="{4B7117C8-7C2F-4DAC-9D6F-309326E965B3}" name="Fan Size" dataDxfId="36">
      <calculatedColumnFormula>(Table216[[#This Row],[Upper Bound]]-Table216[[#This Row],[Lower Bound]])/$M$1</calculatedColumn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E186A77-8153-45AF-B867-52104DD1EF73}" name="Table21217" displayName="Table21217" ref="A1:G35" totalsRowShown="0" headerRowDxfId="35" dataDxfId="33" headerRowBorderDxfId="34" tableBorderDxfId="32" totalsRowBorderDxfId="31">
  <autoFilter ref="A1:G35" xr:uid="{A3E12E9B-F7F8-4F70-9072-1A4DADF0D824}"/>
  <tableColumns count="7">
    <tableColumn id="1" xr3:uid="{C28BFF57-278E-4470-90F2-97CC3C1DC95B}" name="Year" dataDxfId="30"/>
    <tableColumn id="2" xr3:uid="{C991D5D4-6531-4D3B-8278-DB5AEE759A56}" name="Total Revenue and Grants" dataDxfId="29"/>
    <tableColumn id="7" xr3:uid="{B37F10A2-5E5C-4F90-A28D-E5387DF2A7D0}" name="Forecast" dataDxfId="28"/>
    <tableColumn id="3" xr3:uid="{2797C322-4BA4-43F2-8EEF-9CE5627B3297}" name="Lower Bound" dataDxfId="27">
      <calculatedColumnFormula>B2-_xlfn.STDEV.P($B$1:B2)/2</calculatedColumnFormula>
    </tableColumn>
    <tableColumn id="4" xr3:uid="{1D4492BD-03DD-4931-8627-593170B9E6C7}" name="Upper Bound" dataDxfId="26">
      <calculatedColumnFormula>B2+_xlfn.STDEV.P($B$1:B2)/2</calculatedColumnFormula>
    </tableColumn>
    <tableColumn id="5" xr3:uid="{34CB1961-EE96-4DBA-9C1E-84DCAE2ABAD0}" name="Base" dataDxfId="25">
      <calculatedColumnFormula>Table21217[[#This Row],[Total Revenue and Grants]]+Table21217[[#This Row],[Lower Bound]]</calculatedColumnFormula>
    </tableColumn>
    <tableColumn id="6" xr3:uid="{F3BCEC66-2FC4-4B7B-88DD-8A09779AECD5}" name="Fan Size" dataDxfId="24">
      <calculatedColumnFormula>(Table21217[[#This Row],[Upper Bound]]-Table21217[[#This Row],[Lower Bound]])/$M$1</calculatedColumnFormula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6C4A583-C2D0-4272-9623-4BC0CCA49A00}" name="Table21318" displayName="Table21318" ref="A1:G35" totalsRowShown="0" headerRowDxfId="23" dataDxfId="21" headerRowBorderDxfId="22" tableBorderDxfId="20" totalsRowBorderDxfId="19">
  <autoFilter ref="A1:G35" xr:uid="{A3E12E9B-F7F8-4F70-9072-1A4DADF0D824}"/>
  <tableColumns count="7">
    <tableColumn id="1" xr3:uid="{FB32DE56-0923-4931-B01B-F6C33AD71B0E}" name="Year" dataDxfId="18"/>
    <tableColumn id="2" xr3:uid="{1B94BE6B-B2D5-4F96-9C14-4FB67211FE5D}" name="Expenditure Current" dataDxfId="17"/>
    <tableColumn id="7" xr3:uid="{45A37FE2-3FC0-4D8B-A782-963D90831B4B}" name="Forecast" dataDxfId="16"/>
    <tableColumn id="3" xr3:uid="{CCB5A966-7F1E-46C3-B0A1-C5A1CF9877E5}" name="Lower Bound" dataDxfId="15">
      <calculatedColumnFormula>B2-_xlfn.STDEV.P($B$1:B2)/2</calculatedColumnFormula>
    </tableColumn>
    <tableColumn id="4" xr3:uid="{8B4C97EC-ED8E-4C96-899D-DFA6F7DBF488}" name="Upper Bound" dataDxfId="14">
      <calculatedColumnFormula>B2+_xlfn.STDEV.P($B$1:B2)/2</calculatedColumnFormula>
    </tableColumn>
    <tableColumn id="5" xr3:uid="{72486CA6-9992-441E-888E-2338E8FEB711}" name="Base" dataDxfId="13">
      <calculatedColumnFormula>Table21318[[#This Row],[Expenditure Current]]+Table21318[[#This Row],[Lower Bound]]</calculatedColumnFormula>
    </tableColumn>
    <tableColumn id="6" xr3:uid="{E8C0955C-7B8D-45EE-A06A-2068A94E2344}" name="Fan Size" dataDxfId="12">
      <calculatedColumnFormula>(Table21318[[#This Row],[Upper Bound]]-Table21318[[#This Row],[Lower Bound]])/$M$1</calculatedColumnFormula>
    </tableColumn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940A17F9-0493-4C9C-B5EF-BBA9B7196C54}" name="Table2131419" displayName="Table2131419" ref="A1:G35" totalsRowShown="0" headerRowDxfId="11" dataDxfId="9" headerRowBorderDxfId="10" tableBorderDxfId="8" totalsRowBorderDxfId="7">
  <autoFilter ref="A1:G35" xr:uid="{A3E12E9B-F7F8-4F70-9072-1A4DADF0D824}"/>
  <tableColumns count="7">
    <tableColumn id="1" xr3:uid="{2673D8DA-063B-4DC7-8E41-4F2538F240ED}" name="Year" dataDxfId="6"/>
    <tableColumn id="2" xr3:uid="{1F9FFD18-BE9B-4397-A519-B910AD3EC561}" name="Total Expenditure" dataDxfId="5"/>
    <tableColumn id="7" xr3:uid="{D223C91C-B57F-4D3A-A208-3424D30BA2D0}" name="Forecast" dataDxfId="4"/>
    <tableColumn id="3" xr3:uid="{64FD71D6-B159-486C-99C8-1EB32E0B4A22}" name="Lower Bound" dataDxfId="3">
      <calculatedColumnFormula>B2-_xlfn.STDEV.P($B$1:B2)/2</calculatedColumnFormula>
    </tableColumn>
    <tableColumn id="4" xr3:uid="{85E63E0D-3F1E-4F15-9296-5898CE0B1C78}" name="Upper Bound" dataDxfId="2">
      <calculatedColumnFormula>B2+_xlfn.STDEV.P($B$1:B2)/2</calculatedColumnFormula>
    </tableColumn>
    <tableColumn id="5" xr3:uid="{FFC4DD39-ED46-4EF1-AEBE-B47A3D310662}" name="Base" dataDxfId="1">
      <calculatedColumnFormula>Table2131419[[#This Row],[Total Expenditure]]+Table2131419[[#This Row],[Lower Bound]]</calculatedColumnFormula>
    </tableColumn>
    <tableColumn id="6" xr3:uid="{963C5185-9FEC-47C7-AED9-0CA4067588AF}" name="Fan Size" dataDxfId="0">
      <calculatedColumnFormula>(Table2131419[[#This Row],[Upper Bound]]-Table2131419[[#This Row],[Lower Bound]])/$M$1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" dT="2023-04-09T16:53:08.16" personId="{DABF9527-05AE-435B-A80D-FA0AAB92B7B0}" id="{0904DCF7-BFF5-4505-935A-A7D0092EF6F4}">
    <text xml:space="preserve">Sólo se encuentra evidencia de cointegración para las 3 variables presentada. 
En cuanto a "Expenditure Current" se estima y pronostica con un modelo VAR. </text>
  </threadedComment>
  <threadedComment ref="H2" dT="2023-04-09T16:53:53.73" personId="{DABF9527-05AE-435B-A80D-FA0AAB92B7B0}" id="{616FFED1-27AD-4E9E-AC34-E684629E47BB}">
    <text>Parámetros estimados para la representación VAR de los VECM. 
Se presentan los coeficientes del VAR de "Expenditure Current"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E78EA-3D11-4147-B8B0-B5E68C0696AE}">
  <sheetPr>
    <tabColor rgb="FFFF0000"/>
  </sheetPr>
  <dimension ref="A2:Q32"/>
  <sheetViews>
    <sheetView workbookViewId="0">
      <selection activeCell="I35" sqref="I35"/>
    </sheetView>
  </sheetViews>
  <sheetFormatPr defaultRowHeight="14.3" x14ac:dyDescent="0.25"/>
  <cols>
    <col min="2" max="2" width="23.375" bestFit="1" customWidth="1"/>
    <col min="3" max="3" width="15.375" bestFit="1" customWidth="1"/>
    <col min="4" max="4" width="18.5" bestFit="1" customWidth="1"/>
    <col min="7" max="7" width="20" bestFit="1" customWidth="1"/>
    <col min="8" max="8" width="15.375" bestFit="1" customWidth="1"/>
    <col min="9" max="9" width="23.375" bestFit="1" customWidth="1"/>
    <col min="10" max="11" width="18.5" bestFit="1" customWidth="1"/>
  </cols>
  <sheetData>
    <row r="2" spans="1:17" x14ac:dyDescent="0.25">
      <c r="B2" s="82"/>
      <c r="C2" s="84" t="s">
        <v>159</v>
      </c>
      <c r="D2" s="85"/>
      <c r="G2" s="82"/>
      <c r="H2" s="86" t="s">
        <v>158</v>
      </c>
      <c r="I2" s="87"/>
      <c r="J2" s="87"/>
      <c r="K2" s="87"/>
    </row>
    <row r="3" spans="1:17" x14ac:dyDescent="0.25">
      <c r="B3" s="83"/>
      <c r="C3" s="69" t="s">
        <v>112</v>
      </c>
      <c r="D3" s="68" t="s">
        <v>109</v>
      </c>
      <c r="G3" s="83"/>
      <c r="H3" s="68" t="s">
        <v>112</v>
      </c>
      <c r="I3" s="68" t="s">
        <v>108</v>
      </c>
      <c r="J3" s="68" t="s">
        <v>109</v>
      </c>
      <c r="K3" s="68" t="s">
        <v>110</v>
      </c>
    </row>
    <row r="4" spans="1:17" x14ac:dyDescent="0.25">
      <c r="B4" s="63"/>
      <c r="D4" s="67"/>
      <c r="G4" s="66"/>
      <c r="H4" s="70"/>
      <c r="I4" s="70"/>
      <c r="J4" s="70"/>
      <c r="K4" s="70"/>
    </row>
    <row r="5" spans="1:17" x14ac:dyDescent="0.25">
      <c r="B5" s="64" t="s">
        <v>157</v>
      </c>
      <c r="C5" s="76">
        <v>-6.9949999999999998E-2</v>
      </c>
      <c r="D5" s="77">
        <v>5.1610000000000003E-2</v>
      </c>
      <c r="G5" s="64" t="s">
        <v>156</v>
      </c>
      <c r="H5" s="71">
        <v>-0.61985639999999997</v>
      </c>
      <c r="I5" s="71">
        <v>7.8414690000000002E-3</v>
      </c>
      <c r="J5" s="71">
        <v>0.88505800000000001</v>
      </c>
      <c r="K5" s="71">
        <v>8.3164350000000005E-3</v>
      </c>
      <c r="Q5" t="s">
        <v>160</v>
      </c>
    </row>
    <row r="6" spans="1:17" x14ac:dyDescent="0.25">
      <c r="B6" s="63"/>
      <c r="C6" s="78"/>
      <c r="D6" s="79"/>
      <c r="G6" s="61"/>
      <c r="H6" s="72"/>
      <c r="I6" s="72"/>
      <c r="J6" s="72"/>
      <c r="K6" s="72"/>
    </row>
    <row r="7" spans="1:17" x14ac:dyDescent="0.25">
      <c r="B7" s="65" t="s">
        <v>156</v>
      </c>
      <c r="C7" s="76">
        <v>-0.61980000000000002</v>
      </c>
      <c r="D7" s="77">
        <v>0.88505999999999996</v>
      </c>
      <c r="G7" s="64" t="s">
        <v>155</v>
      </c>
      <c r="H7" s="71">
        <v>-3.9195430000000002E-4</v>
      </c>
      <c r="I7" s="71" t="s">
        <v>154</v>
      </c>
      <c r="J7" s="71">
        <v>8.5340109999999998E-4</v>
      </c>
      <c r="K7" s="71" t="s">
        <v>154</v>
      </c>
    </row>
    <row r="8" spans="1:17" x14ac:dyDescent="0.25">
      <c r="B8" s="63"/>
      <c r="C8" s="78"/>
      <c r="D8" s="79"/>
      <c r="G8" s="61"/>
      <c r="H8" s="72"/>
      <c r="I8" s="72"/>
      <c r="J8" s="72"/>
      <c r="K8" s="72"/>
    </row>
    <row r="9" spans="1:17" x14ac:dyDescent="0.25">
      <c r="B9" s="60" t="s">
        <v>153</v>
      </c>
      <c r="C9" s="76">
        <v>-0.47815000000000002</v>
      </c>
      <c r="D9" s="77">
        <v>-0.79715999999999998</v>
      </c>
      <c r="G9" s="60"/>
      <c r="H9" s="71">
        <v>0.52185110000000001</v>
      </c>
      <c r="I9" s="71">
        <v>-0.746370164</v>
      </c>
      <c r="J9" s="71">
        <v>0.2028373</v>
      </c>
      <c r="K9" s="71">
        <v>-0.84054062600000001</v>
      </c>
    </row>
    <row r="10" spans="1:17" x14ac:dyDescent="0.25">
      <c r="B10" s="63"/>
      <c r="C10" s="78"/>
      <c r="D10" s="79"/>
      <c r="G10" s="61"/>
      <c r="H10" s="72"/>
      <c r="I10" s="72"/>
      <c r="J10" s="72"/>
      <c r="K10" s="72"/>
    </row>
    <row r="11" spans="1:17" ht="18.350000000000001" customHeight="1" x14ac:dyDescent="0.25">
      <c r="B11" s="60"/>
      <c r="C11" s="76">
        <v>0.43863999999999997</v>
      </c>
      <c r="D11" s="77">
        <v>1.9120000000000002E-2</v>
      </c>
      <c r="G11" s="60"/>
      <c r="H11" s="71">
        <v>0.4386369</v>
      </c>
      <c r="I11" s="71">
        <v>0.64468119000000002</v>
      </c>
      <c r="J11" s="71">
        <v>1.911771E-2</v>
      </c>
      <c r="K11" s="71">
        <v>2.9431006999999999E-2</v>
      </c>
    </row>
    <row r="12" spans="1:17" x14ac:dyDescent="0.25">
      <c r="B12" s="63"/>
      <c r="C12" s="2"/>
      <c r="D12" s="62"/>
      <c r="G12" s="61"/>
      <c r="H12" s="72"/>
      <c r="I12" s="72"/>
      <c r="J12" s="72"/>
      <c r="K12" s="72"/>
    </row>
    <row r="13" spans="1:17" x14ac:dyDescent="0.25">
      <c r="B13" s="53"/>
      <c r="C13" s="52"/>
      <c r="D13" s="51"/>
      <c r="G13" s="60"/>
      <c r="H13" s="71">
        <v>0.4081997</v>
      </c>
      <c r="I13" s="71">
        <v>-0.78176619300000005</v>
      </c>
      <c r="J13" s="71">
        <v>0.84877063100000005</v>
      </c>
      <c r="K13" s="71">
        <v>-0.53583518900000005</v>
      </c>
    </row>
    <row r="14" spans="1:17" x14ac:dyDescent="0.25">
      <c r="G14" s="61"/>
      <c r="H14" s="72"/>
      <c r="I14" s="72"/>
      <c r="J14" s="72"/>
      <c r="K14" s="72"/>
    </row>
    <row r="15" spans="1:17" ht="14.3" customHeight="1" x14ac:dyDescent="0.25">
      <c r="B15" s="88" t="s">
        <v>152</v>
      </c>
      <c r="C15" s="89"/>
      <c r="D15" s="90"/>
      <c r="G15" s="60"/>
      <c r="H15" s="71">
        <v>-0.2888772</v>
      </c>
      <c r="I15" s="71">
        <v>0.53687706899999998</v>
      </c>
      <c r="J15" s="71">
        <v>-0.19072230000000001</v>
      </c>
      <c r="K15" s="71">
        <v>7.2432473999999997E-2</v>
      </c>
    </row>
    <row r="16" spans="1:17" ht="14.3" customHeight="1" x14ac:dyDescent="0.25">
      <c r="A16" s="59"/>
      <c r="B16" s="91"/>
      <c r="C16" s="92"/>
      <c r="D16" s="93"/>
      <c r="G16" s="61"/>
      <c r="H16" s="73"/>
      <c r="I16" s="73"/>
      <c r="J16" s="73"/>
      <c r="K16" s="73"/>
    </row>
    <row r="17" spans="2:11" ht="28.55" customHeight="1" x14ac:dyDescent="0.25">
      <c r="B17" s="54" t="s">
        <v>112</v>
      </c>
      <c r="C17" s="80"/>
      <c r="D17" s="81"/>
      <c r="G17" s="60"/>
      <c r="H17" s="71" t="s">
        <v>154</v>
      </c>
      <c r="I17" s="71">
        <v>-0.34362820799999999</v>
      </c>
      <c r="J17" s="71" t="s">
        <v>154</v>
      </c>
      <c r="K17" s="71">
        <v>-0.215750577</v>
      </c>
    </row>
    <row r="18" spans="2:11" x14ac:dyDescent="0.25">
      <c r="B18" s="57"/>
      <c r="C18" s="56"/>
      <c r="D18" s="55"/>
      <c r="G18" s="61"/>
      <c r="H18" s="73"/>
      <c r="I18" s="73"/>
      <c r="J18" s="73"/>
      <c r="K18" s="73"/>
    </row>
    <row r="19" spans="2:11" ht="30.6" customHeight="1" x14ac:dyDescent="0.25">
      <c r="B19" s="54" t="s">
        <v>109</v>
      </c>
      <c r="C19" s="80"/>
      <c r="D19" s="81"/>
      <c r="G19" s="60"/>
      <c r="H19" s="71" t="s">
        <v>154</v>
      </c>
      <c r="I19" s="71">
        <v>0.87355837599999997</v>
      </c>
      <c r="J19" s="71" t="s">
        <v>154</v>
      </c>
      <c r="K19" s="71">
        <v>0.61970194899999997</v>
      </c>
    </row>
    <row r="20" spans="2:11" x14ac:dyDescent="0.25">
      <c r="B20" s="53"/>
      <c r="C20" s="52"/>
      <c r="D20" s="51"/>
      <c r="G20" s="61"/>
      <c r="H20" s="73"/>
      <c r="I20" s="73"/>
      <c r="J20" s="73"/>
      <c r="K20" s="73"/>
    </row>
    <row r="21" spans="2:11" x14ac:dyDescent="0.25">
      <c r="G21" s="60"/>
      <c r="H21" s="71" t="s">
        <v>154</v>
      </c>
      <c r="I21" s="71">
        <v>-0.15716638299999999</v>
      </c>
      <c r="J21" s="71" t="s">
        <v>154</v>
      </c>
      <c r="K21" s="71">
        <v>-4.1589090000000002E-2</v>
      </c>
    </row>
    <row r="22" spans="2:11" x14ac:dyDescent="0.25">
      <c r="G22" s="61"/>
      <c r="H22" s="73"/>
      <c r="I22" s="73"/>
      <c r="J22" s="73"/>
      <c r="K22" s="73"/>
    </row>
    <row r="23" spans="2:11" x14ac:dyDescent="0.25">
      <c r="G23" s="60"/>
      <c r="H23" s="71" t="s">
        <v>154</v>
      </c>
      <c r="I23" s="71">
        <v>0.51754291100000005</v>
      </c>
      <c r="J23" s="71" t="s">
        <v>154</v>
      </c>
      <c r="K23" s="71">
        <v>0.28382470399999998</v>
      </c>
    </row>
    <row r="24" spans="2:11" x14ac:dyDescent="0.25">
      <c r="G24" s="61"/>
      <c r="H24" s="73"/>
      <c r="I24" s="73"/>
      <c r="J24" s="73"/>
      <c r="K24" s="73"/>
    </row>
    <row r="25" spans="2:11" x14ac:dyDescent="0.25">
      <c r="G25" s="60"/>
      <c r="H25" s="71" t="s">
        <v>154</v>
      </c>
      <c r="I25" s="71">
        <v>-2.3306260000000001E-3</v>
      </c>
      <c r="J25" s="71" t="s">
        <v>154</v>
      </c>
      <c r="K25" s="71">
        <v>-7.5017001999999999E-2</v>
      </c>
    </row>
    <row r="26" spans="2:11" x14ac:dyDescent="0.25">
      <c r="G26" s="61"/>
      <c r="H26" s="73"/>
      <c r="I26" s="73"/>
      <c r="J26" s="73"/>
      <c r="K26" s="73"/>
    </row>
    <row r="27" spans="2:11" x14ac:dyDescent="0.25">
      <c r="G27" s="57"/>
      <c r="H27" s="71" t="s">
        <v>154</v>
      </c>
      <c r="I27" s="74">
        <v>0.35584562800000002</v>
      </c>
      <c r="J27" s="74" t="s">
        <v>154</v>
      </c>
      <c r="K27" s="74">
        <v>0.62937344100000003</v>
      </c>
    </row>
    <row r="28" spans="2:11" x14ac:dyDescent="0.25">
      <c r="G28" s="63"/>
      <c r="H28" s="73"/>
      <c r="I28" s="73"/>
      <c r="J28" s="73"/>
      <c r="K28" s="73"/>
    </row>
    <row r="29" spans="2:11" x14ac:dyDescent="0.25">
      <c r="G29" s="60"/>
      <c r="H29" s="71" t="s">
        <v>154</v>
      </c>
      <c r="I29" s="71" t="s">
        <v>154</v>
      </c>
      <c r="J29" s="71" t="s">
        <v>154</v>
      </c>
      <c r="K29" s="71">
        <v>6.1519261999999998E-2</v>
      </c>
    </row>
    <row r="30" spans="2:11" x14ac:dyDescent="0.25">
      <c r="G30" s="61"/>
      <c r="H30" s="73"/>
      <c r="I30" s="73"/>
      <c r="J30" s="73"/>
      <c r="K30" s="73"/>
    </row>
    <row r="31" spans="2:11" x14ac:dyDescent="0.25">
      <c r="G31" s="57"/>
      <c r="H31" s="71" t="s">
        <v>154</v>
      </c>
      <c r="I31" s="74" t="s">
        <v>154</v>
      </c>
      <c r="J31" s="74" t="s">
        <v>154</v>
      </c>
      <c r="K31" s="74">
        <v>-0.25546860799999999</v>
      </c>
    </row>
    <row r="32" spans="2:11" x14ac:dyDescent="0.25">
      <c r="G32" s="58"/>
      <c r="H32" s="75"/>
      <c r="I32" s="75"/>
      <c r="J32" s="75"/>
      <c r="K32" s="75"/>
    </row>
  </sheetData>
  <mergeCells count="7">
    <mergeCell ref="C19:D19"/>
    <mergeCell ref="B2:B3"/>
    <mergeCell ref="C2:D2"/>
    <mergeCell ref="G2:G3"/>
    <mergeCell ref="H2:K2"/>
    <mergeCell ref="B15:D16"/>
    <mergeCell ref="C17:D17"/>
  </mergeCell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82F92-9ABA-4F5C-88B6-E966ECD645FA}">
  <sheetPr>
    <tabColor theme="9" tint="-0.499984740745262"/>
  </sheetPr>
  <dimension ref="A1:I138"/>
  <sheetViews>
    <sheetView tabSelected="1" topLeftCell="A76" workbookViewId="0">
      <selection activeCell="E92" sqref="E92"/>
    </sheetView>
  </sheetViews>
  <sheetFormatPr defaultRowHeight="14.3" x14ac:dyDescent="0.25"/>
  <cols>
    <col min="1" max="1" width="7.875" style="2" bestFit="1" customWidth="1"/>
    <col min="2" max="2" width="16.125" style="10" bestFit="1" customWidth="1"/>
    <col min="3" max="3" width="23.375" style="10" bestFit="1" customWidth="1"/>
    <col min="4" max="4" width="18.5" style="10" bestFit="1" customWidth="1"/>
    <col min="5" max="5" width="16.375" style="10" bestFit="1" customWidth="1"/>
  </cols>
  <sheetData>
    <row r="1" spans="1:5" x14ac:dyDescent="0.25">
      <c r="A1" s="1" t="s">
        <v>2</v>
      </c>
      <c r="B1" s="5" t="s">
        <v>107</v>
      </c>
      <c r="C1" s="5" t="s">
        <v>108</v>
      </c>
      <c r="D1" s="5" t="s">
        <v>109</v>
      </c>
      <c r="E1" s="5" t="s">
        <v>110</v>
      </c>
    </row>
    <row r="2" spans="1:5" x14ac:dyDescent="0.25">
      <c r="A2" s="3" t="s">
        <v>3</v>
      </c>
      <c r="B2" s="6">
        <v>106.54600000000005</v>
      </c>
      <c r="C2" s="6">
        <v>141.05099999999999</v>
      </c>
      <c r="D2" s="6">
        <v>86.824000000000012</v>
      </c>
      <c r="E2" s="6">
        <v>165.52800000000005</v>
      </c>
    </row>
    <row r="3" spans="1:5" x14ac:dyDescent="0.25">
      <c r="A3" s="3" t="s">
        <v>4</v>
      </c>
      <c r="B3" s="6">
        <v>81.504000000000033</v>
      </c>
      <c r="C3" s="6">
        <v>87.450999999999993</v>
      </c>
      <c r="D3" s="6">
        <v>72.205999999999989</v>
      </c>
      <c r="E3" s="6">
        <v>109.41599999999997</v>
      </c>
    </row>
    <row r="4" spans="1:5" x14ac:dyDescent="0.25">
      <c r="A4" s="3" t="s">
        <v>5</v>
      </c>
      <c r="B4" s="6">
        <v>82.832000000000008</v>
      </c>
      <c r="C4" s="6">
        <v>93.252999999999986</v>
      </c>
      <c r="D4" s="6">
        <v>74.881000000000014</v>
      </c>
      <c r="E4" s="6">
        <v>116.86800000000002</v>
      </c>
    </row>
    <row r="5" spans="1:5" x14ac:dyDescent="0.25">
      <c r="A5" s="3" t="s">
        <v>6</v>
      </c>
      <c r="B5" s="6">
        <v>78.911999999999978</v>
      </c>
      <c r="C5" s="6">
        <v>94.213000000000051</v>
      </c>
      <c r="D5" s="6">
        <v>74.453999999999994</v>
      </c>
      <c r="E5" s="6">
        <v>149.90600000000003</v>
      </c>
    </row>
    <row r="6" spans="1:5" x14ac:dyDescent="0.25">
      <c r="A6" s="3" t="s">
        <v>7</v>
      </c>
      <c r="B6" s="6">
        <v>95.540999999999983</v>
      </c>
      <c r="C6" s="6">
        <v>159.35100000000003</v>
      </c>
      <c r="D6" s="6">
        <v>74.221000000000032</v>
      </c>
      <c r="E6" s="6">
        <v>150.99600000000004</v>
      </c>
    </row>
    <row r="7" spans="1:5" x14ac:dyDescent="0.25">
      <c r="A7" s="3" t="s">
        <v>8</v>
      </c>
      <c r="B7" s="6">
        <v>92.420999999999992</v>
      </c>
      <c r="C7" s="6">
        <v>102.76100000000001</v>
      </c>
      <c r="D7" s="6">
        <v>85.82399999999997</v>
      </c>
      <c r="E7" s="6">
        <v>140.90600000000003</v>
      </c>
    </row>
    <row r="8" spans="1:5" x14ac:dyDescent="0.25">
      <c r="A8" s="3" t="s">
        <v>9</v>
      </c>
      <c r="B8" s="6">
        <v>87.825999999999965</v>
      </c>
      <c r="C8" s="6">
        <v>93.940999999999946</v>
      </c>
      <c r="D8" s="6">
        <v>80.031999999999996</v>
      </c>
      <c r="E8" s="6">
        <v>160.62099999999995</v>
      </c>
    </row>
    <row r="9" spans="1:5" x14ac:dyDescent="0.25">
      <c r="A9" s="3" t="s">
        <v>10</v>
      </c>
      <c r="B9" s="6">
        <v>96.265000000000015</v>
      </c>
      <c r="C9" s="6">
        <v>102.59200000000003</v>
      </c>
      <c r="D9" s="6">
        <v>93.587999999999994</v>
      </c>
      <c r="E9" s="6">
        <v>136.64300000000003</v>
      </c>
    </row>
    <row r="10" spans="1:5" x14ac:dyDescent="0.25">
      <c r="A10" s="3" t="s">
        <v>11</v>
      </c>
      <c r="B10" s="6">
        <v>125.86100000000005</v>
      </c>
      <c r="C10" s="6">
        <v>142.38900000000001</v>
      </c>
      <c r="D10" s="6">
        <v>78.632000000000019</v>
      </c>
      <c r="E10" s="6">
        <v>167.93299999999999</v>
      </c>
    </row>
    <row r="11" spans="1:5" x14ac:dyDescent="0.25">
      <c r="A11" s="3" t="s">
        <v>12</v>
      </c>
      <c r="B11" s="6">
        <v>99.787999999999997</v>
      </c>
      <c r="C11" s="6">
        <v>110.90099999999995</v>
      </c>
      <c r="D11" s="6">
        <v>81.028999999999996</v>
      </c>
      <c r="E11" s="6">
        <v>120.59399999999998</v>
      </c>
    </row>
    <row r="12" spans="1:5" x14ac:dyDescent="0.25">
      <c r="A12" s="3" t="s">
        <v>13</v>
      </c>
      <c r="B12" s="6">
        <v>98.475999999999985</v>
      </c>
      <c r="C12" s="6">
        <v>102.46999999999997</v>
      </c>
      <c r="D12" s="6">
        <v>82.414000000000016</v>
      </c>
      <c r="E12" s="6">
        <v>150.76300000000006</v>
      </c>
    </row>
    <row r="13" spans="1:5" x14ac:dyDescent="0.25">
      <c r="A13" s="3" t="s">
        <v>14</v>
      </c>
      <c r="B13" s="6">
        <v>101.63200000000003</v>
      </c>
      <c r="C13" s="6">
        <v>123.16700000000006</v>
      </c>
      <c r="D13" s="6">
        <v>91.368000000000009</v>
      </c>
      <c r="E13" s="6">
        <v>154.46200000000002</v>
      </c>
    </row>
    <row r="14" spans="1:5" x14ac:dyDescent="0.25">
      <c r="A14" s="3" t="s">
        <v>15</v>
      </c>
      <c r="B14" s="6">
        <v>111.76999999999995</v>
      </c>
      <c r="C14" s="6">
        <v>115.53999999999999</v>
      </c>
      <c r="D14" s="6">
        <v>97.421000000000006</v>
      </c>
      <c r="E14" s="6">
        <v>162.94000000000005</v>
      </c>
    </row>
    <row r="15" spans="1:5" x14ac:dyDescent="0.25">
      <c r="A15" s="3" t="s">
        <v>16</v>
      </c>
      <c r="B15" s="6">
        <v>100.99400000000001</v>
      </c>
      <c r="C15" s="6">
        <v>107.55400000000004</v>
      </c>
      <c r="D15" s="6">
        <v>95.399000000000029</v>
      </c>
      <c r="E15" s="6">
        <v>161.50600000000006</v>
      </c>
    </row>
    <row r="16" spans="1:5" x14ac:dyDescent="0.25">
      <c r="A16" s="3" t="s">
        <v>17</v>
      </c>
      <c r="B16" s="6">
        <v>104.18700000000001</v>
      </c>
      <c r="C16" s="6">
        <v>110.52499999999996</v>
      </c>
      <c r="D16" s="6">
        <v>97.809999999999988</v>
      </c>
      <c r="E16" s="6">
        <v>151.07</v>
      </c>
    </row>
    <row r="17" spans="1:9" x14ac:dyDescent="0.25">
      <c r="A17" s="3" t="s">
        <v>18</v>
      </c>
      <c r="B17" s="6">
        <v>104.87099999999998</v>
      </c>
      <c r="C17" s="6">
        <v>119.41699999999999</v>
      </c>
      <c r="D17" s="6">
        <v>102.41600000000004</v>
      </c>
      <c r="E17" s="6">
        <v>151.95399999999995</v>
      </c>
    </row>
    <row r="18" spans="1:9" x14ac:dyDescent="0.25">
      <c r="A18" s="3" t="s">
        <v>19</v>
      </c>
      <c r="B18" s="6">
        <v>123.31899999999995</v>
      </c>
      <c r="C18" s="6">
        <v>157.21499999999995</v>
      </c>
      <c r="D18" s="6">
        <v>112.544</v>
      </c>
      <c r="E18" s="6">
        <v>184.51300000000001</v>
      </c>
    </row>
    <row r="19" spans="1:9" x14ac:dyDescent="0.25">
      <c r="A19" s="3" t="s">
        <v>20</v>
      </c>
      <c r="B19" s="6">
        <v>110.58500000000001</v>
      </c>
      <c r="C19" s="6">
        <v>114.45900000000002</v>
      </c>
      <c r="D19" s="6">
        <v>116.08400000000005</v>
      </c>
      <c r="E19" s="6">
        <v>153.20500000000004</v>
      </c>
    </row>
    <row r="20" spans="1:9" x14ac:dyDescent="0.25">
      <c r="A20" s="3" t="s">
        <v>21</v>
      </c>
      <c r="B20" s="6">
        <v>118.92500000000003</v>
      </c>
      <c r="C20" s="6">
        <v>126.72099999999995</v>
      </c>
      <c r="D20" s="6">
        <v>113.26600000000002</v>
      </c>
      <c r="E20" s="6">
        <v>144.02900000000002</v>
      </c>
    </row>
    <row r="21" spans="1:9" x14ac:dyDescent="0.25">
      <c r="A21" s="3" t="s">
        <v>22</v>
      </c>
      <c r="B21" s="6">
        <v>109.16399999999997</v>
      </c>
      <c r="C21" s="6">
        <v>120.77499999999996</v>
      </c>
      <c r="D21" s="6">
        <v>125.78999999999999</v>
      </c>
      <c r="E21" s="6">
        <v>165.56599999999997</v>
      </c>
    </row>
    <row r="22" spans="1:9" x14ac:dyDescent="0.25">
      <c r="A22" s="3" t="s">
        <v>23</v>
      </c>
      <c r="B22" s="6">
        <v>117.55400000000004</v>
      </c>
      <c r="C22" s="6">
        <v>120.34799999999996</v>
      </c>
      <c r="D22" s="6">
        <v>147.60999999999999</v>
      </c>
      <c r="E22" s="6">
        <v>199.86100000000005</v>
      </c>
    </row>
    <row r="23" spans="1:9" x14ac:dyDescent="0.25">
      <c r="A23" s="3" t="s">
        <v>24</v>
      </c>
      <c r="B23" s="7">
        <v>130.97300000000001</v>
      </c>
      <c r="C23" s="7">
        <v>134.68800000000002</v>
      </c>
      <c r="D23" s="7">
        <v>143.42400000000004</v>
      </c>
      <c r="E23" s="7">
        <v>168.33100000000005</v>
      </c>
    </row>
    <row r="24" spans="1:9" x14ac:dyDescent="0.25">
      <c r="A24" s="3" t="s">
        <v>25</v>
      </c>
      <c r="B24" s="7">
        <v>128.565</v>
      </c>
      <c r="C24" s="7">
        <v>130.42299999999997</v>
      </c>
      <c r="D24" s="7">
        <v>132.68800000000005</v>
      </c>
      <c r="E24" s="7">
        <v>157.59300000000005</v>
      </c>
    </row>
    <row r="25" spans="1:9" x14ac:dyDescent="0.25">
      <c r="A25" s="3" t="s">
        <v>26</v>
      </c>
      <c r="B25" s="7">
        <v>134.37800000000001</v>
      </c>
      <c r="C25" s="7">
        <v>146.48099999999999</v>
      </c>
      <c r="D25" s="7">
        <v>137.429</v>
      </c>
      <c r="E25" s="7">
        <v>158.45400000000004</v>
      </c>
    </row>
    <row r="26" spans="1:9" x14ac:dyDescent="0.25">
      <c r="A26" s="3" t="s">
        <v>27</v>
      </c>
      <c r="B26" s="7">
        <v>135.904</v>
      </c>
      <c r="C26" s="7">
        <v>148.29599999999996</v>
      </c>
      <c r="D26" s="7">
        <v>134.88999999999996</v>
      </c>
      <c r="E26" s="7">
        <v>155.66999999999996</v>
      </c>
    </row>
    <row r="27" spans="1:9" x14ac:dyDescent="0.25">
      <c r="A27" s="3" t="s">
        <v>28</v>
      </c>
      <c r="B27" s="6">
        <v>138.42400000000006</v>
      </c>
      <c r="C27" s="6">
        <v>142.43599999999998</v>
      </c>
      <c r="D27" s="6">
        <v>140.88300000000004</v>
      </c>
      <c r="E27" s="6">
        <v>162.881</v>
      </c>
    </row>
    <row r="28" spans="1:9" x14ac:dyDescent="0.25">
      <c r="A28" s="3" t="s">
        <v>29</v>
      </c>
      <c r="B28" s="6">
        <v>140.78799999999998</v>
      </c>
      <c r="C28" s="6">
        <v>145.96100000000004</v>
      </c>
      <c r="D28" s="6">
        <v>143.06800000000007</v>
      </c>
      <c r="E28" s="6">
        <v>170.64499999999998</v>
      </c>
    </row>
    <row r="29" spans="1:9" x14ac:dyDescent="0.25">
      <c r="A29" s="3" t="s">
        <v>30</v>
      </c>
      <c r="B29" s="6">
        <v>150.83300000000003</v>
      </c>
      <c r="C29" s="6">
        <v>164.52399999999994</v>
      </c>
      <c r="D29" s="6">
        <v>131.99200000000002</v>
      </c>
      <c r="E29" s="6">
        <v>159.38199999999995</v>
      </c>
    </row>
    <row r="30" spans="1:9" x14ac:dyDescent="0.25">
      <c r="A30" s="3" t="s">
        <v>31</v>
      </c>
      <c r="B30" s="6">
        <v>156.41999999999993</v>
      </c>
      <c r="C30" s="6">
        <v>181.68699999999995</v>
      </c>
      <c r="D30" s="6">
        <v>204.80199999999996</v>
      </c>
      <c r="E30" s="6">
        <v>242.35500000000005</v>
      </c>
      <c r="I30" s="50"/>
    </row>
    <row r="31" spans="1:9" x14ac:dyDescent="0.25">
      <c r="A31" s="3" t="s">
        <v>32</v>
      </c>
      <c r="B31" s="6">
        <v>180.51800000000003</v>
      </c>
      <c r="C31" s="6">
        <v>184.75099999999992</v>
      </c>
      <c r="D31" s="6">
        <v>129.82499999999996</v>
      </c>
      <c r="E31" s="6">
        <v>154.10500000000002</v>
      </c>
    </row>
    <row r="32" spans="1:9" x14ac:dyDescent="0.25">
      <c r="A32" s="3" t="s">
        <v>33</v>
      </c>
      <c r="B32" s="6">
        <v>157.43100000000001</v>
      </c>
      <c r="C32" s="6">
        <v>173.63600000000002</v>
      </c>
      <c r="D32" s="6">
        <v>157.17800000000005</v>
      </c>
      <c r="E32" s="6">
        <v>191.21199999999993</v>
      </c>
    </row>
    <row r="33" spans="1:5" x14ac:dyDescent="0.25">
      <c r="A33" s="3" t="s">
        <v>34</v>
      </c>
      <c r="B33" s="6">
        <v>157.09600000000003</v>
      </c>
      <c r="C33" s="6">
        <v>225.59199999999998</v>
      </c>
      <c r="D33" s="6">
        <v>144.31399999999996</v>
      </c>
      <c r="E33" s="6">
        <v>208.83299999999994</v>
      </c>
    </row>
    <row r="34" spans="1:5" x14ac:dyDescent="0.25">
      <c r="A34" s="3" t="s">
        <v>35</v>
      </c>
      <c r="B34" s="6">
        <v>177.25399999999999</v>
      </c>
      <c r="C34" s="6">
        <v>183.70399999999989</v>
      </c>
      <c r="D34" s="6">
        <v>165.96200000000002</v>
      </c>
      <c r="E34" s="6">
        <v>217.54299999999998</v>
      </c>
    </row>
    <row r="35" spans="1:5" x14ac:dyDescent="0.25">
      <c r="A35" s="3" t="s">
        <v>36</v>
      </c>
      <c r="B35" s="6">
        <v>194.25899999999993</v>
      </c>
      <c r="C35" s="6">
        <v>196.87399999999994</v>
      </c>
      <c r="D35" s="6">
        <v>136.71999999999994</v>
      </c>
      <c r="E35" s="6">
        <v>158.79399999999998</v>
      </c>
    </row>
    <row r="36" spans="1:5" x14ac:dyDescent="0.25">
      <c r="A36" s="3" t="s">
        <v>37</v>
      </c>
      <c r="B36" s="6">
        <v>202.17600000000002</v>
      </c>
      <c r="C36" s="6">
        <v>255.23300000000012</v>
      </c>
      <c r="D36" s="6">
        <v>167.11099999999999</v>
      </c>
      <c r="E36" s="6">
        <v>189.126</v>
      </c>
    </row>
    <row r="37" spans="1:5" x14ac:dyDescent="0.25">
      <c r="A37" s="3" t="s">
        <v>38</v>
      </c>
      <c r="B37" s="6">
        <v>158.65500000000003</v>
      </c>
      <c r="C37" s="6">
        <v>167.83099999999996</v>
      </c>
      <c r="D37" s="6">
        <v>148.06600000000006</v>
      </c>
      <c r="E37" s="6">
        <v>193.99900000000002</v>
      </c>
    </row>
    <row r="38" spans="1:5" x14ac:dyDescent="0.25">
      <c r="A38" s="3" t="s">
        <v>39</v>
      </c>
      <c r="B38" s="6">
        <v>157.51169928000004</v>
      </c>
      <c r="C38" s="6">
        <v>164.08897795000004</v>
      </c>
      <c r="D38" s="6">
        <v>182.01987484999998</v>
      </c>
      <c r="E38" s="6">
        <v>225.63481584999994</v>
      </c>
    </row>
    <row r="39" spans="1:5" x14ac:dyDescent="0.25">
      <c r="A39" s="3" t="s">
        <v>40</v>
      </c>
      <c r="B39" s="6">
        <v>169.68681117999995</v>
      </c>
      <c r="C39" s="6">
        <v>191.89606145000008</v>
      </c>
      <c r="D39" s="6">
        <v>143.89108537000004</v>
      </c>
      <c r="E39" s="6">
        <v>161.16470085000003</v>
      </c>
    </row>
    <row r="40" spans="1:5" x14ac:dyDescent="0.25">
      <c r="A40" s="3" t="s">
        <v>41</v>
      </c>
      <c r="B40" s="6">
        <v>168.90864814000003</v>
      </c>
      <c r="C40" s="6">
        <v>170.37540911000005</v>
      </c>
      <c r="D40" s="6">
        <v>180.31404416000007</v>
      </c>
      <c r="E40" s="6">
        <v>201.84132903000003</v>
      </c>
    </row>
    <row r="41" spans="1:5" x14ac:dyDescent="0.25">
      <c r="A41" s="3" t="s">
        <v>42</v>
      </c>
      <c r="B41" s="6">
        <v>164.16701338000004</v>
      </c>
      <c r="C41" s="6">
        <v>172.66047364000005</v>
      </c>
      <c r="D41" s="6">
        <v>155.84071339000005</v>
      </c>
      <c r="E41" s="6">
        <v>186.75543943999998</v>
      </c>
    </row>
    <row r="42" spans="1:5" x14ac:dyDescent="0.25">
      <c r="A42" s="3" t="s">
        <v>43</v>
      </c>
      <c r="B42" s="6">
        <v>193.96968968000007</v>
      </c>
      <c r="C42" s="6">
        <v>200.23515426999995</v>
      </c>
      <c r="D42" s="6">
        <v>189.34798897999988</v>
      </c>
      <c r="E42" s="6">
        <v>218.26049040999993</v>
      </c>
    </row>
    <row r="43" spans="1:5" x14ac:dyDescent="0.25">
      <c r="A43" s="3" t="s">
        <v>44</v>
      </c>
      <c r="B43" s="6">
        <v>195.46830254999995</v>
      </c>
      <c r="C43" s="6">
        <v>197.66144177000004</v>
      </c>
      <c r="D43" s="6">
        <v>147.44692452999996</v>
      </c>
      <c r="E43" s="6">
        <v>181.70042056000005</v>
      </c>
    </row>
    <row r="44" spans="1:5" x14ac:dyDescent="0.25">
      <c r="A44" s="3" t="s">
        <v>45</v>
      </c>
      <c r="B44" s="6">
        <v>176.13721442488068</v>
      </c>
      <c r="C44" s="6">
        <v>178.19545282488073</v>
      </c>
      <c r="D44" s="6">
        <v>188.5039521299999</v>
      </c>
      <c r="E44" s="6">
        <v>219.77054915000008</v>
      </c>
    </row>
    <row r="45" spans="1:5" x14ac:dyDescent="0.25">
      <c r="A45" s="3" t="s">
        <v>46</v>
      </c>
      <c r="B45" s="6">
        <v>188.19294316000006</v>
      </c>
      <c r="C45" s="6">
        <v>193.42960527000005</v>
      </c>
      <c r="D45" s="6">
        <v>157.43535706</v>
      </c>
      <c r="E45" s="6">
        <v>196.13285798999996</v>
      </c>
    </row>
    <row r="46" spans="1:5" x14ac:dyDescent="0.25">
      <c r="A46" s="3" t="s">
        <v>47</v>
      </c>
      <c r="B46" s="6">
        <v>206.35791264000002</v>
      </c>
      <c r="C46" s="6">
        <v>213.68925324999992</v>
      </c>
      <c r="D46" s="6">
        <v>196.43738231500006</v>
      </c>
      <c r="E46" s="6">
        <v>219.49215062499999</v>
      </c>
    </row>
    <row r="47" spans="1:5" x14ac:dyDescent="0.25">
      <c r="A47" s="3" t="s">
        <v>48</v>
      </c>
      <c r="B47" s="6">
        <v>188.59719268999996</v>
      </c>
      <c r="C47" s="6">
        <v>191.24320797000001</v>
      </c>
      <c r="D47" s="6">
        <v>164.93480777000008</v>
      </c>
      <c r="E47" s="6">
        <v>194.95018120000006</v>
      </c>
    </row>
    <row r="48" spans="1:5" x14ac:dyDescent="0.25">
      <c r="A48" s="3" t="s">
        <v>49</v>
      </c>
      <c r="B48" s="6">
        <v>200.44267808000004</v>
      </c>
      <c r="C48" s="6">
        <v>209.60751338000011</v>
      </c>
      <c r="D48" s="6">
        <v>195.63475356999996</v>
      </c>
      <c r="E48" s="6">
        <v>227.13893892999991</v>
      </c>
    </row>
    <row r="49" spans="1:5" x14ac:dyDescent="0.25">
      <c r="A49" s="3" t="s">
        <v>50</v>
      </c>
      <c r="B49" s="6">
        <v>191.5882928800001</v>
      </c>
      <c r="C49" s="6">
        <v>201.64448520000008</v>
      </c>
      <c r="D49" s="6">
        <v>160.37268358832446</v>
      </c>
      <c r="E49" s="6">
        <v>197.51270268832454</v>
      </c>
    </row>
    <row r="50" spans="1:5" x14ac:dyDescent="0.25">
      <c r="A50" s="3" t="s">
        <v>51</v>
      </c>
      <c r="B50" s="6">
        <v>215.2404041100001</v>
      </c>
      <c r="C50" s="6">
        <v>243.74857256999994</v>
      </c>
      <c r="D50" s="6">
        <v>208.16202881000001</v>
      </c>
      <c r="E50" s="6">
        <v>269.69377523999992</v>
      </c>
    </row>
    <row r="51" spans="1:5" x14ac:dyDescent="0.25">
      <c r="A51" s="3" t="s">
        <v>52</v>
      </c>
      <c r="B51" s="6">
        <v>202.88877569000002</v>
      </c>
      <c r="C51" s="6">
        <v>205.43492594000003</v>
      </c>
      <c r="D51" s="6">
        <v>166.01612457999991</v>
      </c>
      <c r="E51" s="6">
        <v>192.23816021999997</v>
      </c>
    </row>
    <row r="52" spans="1:5" x14ac:dyDescent="0.25">
      <c r="A52" s="3" t="s">
        <v>53</v>
      </c>
      <c r="B52" s="6">
        <v>196.9361549600001</v>
      </c>
      <c r="C52" s="6">
        <v>215.77461962000001</v>
      </c>
      <c r="D52" s="6">
        <v>187.25532105999997</v>
      </c>
      <c r="E52" s="6">
        <v>226.03213487000002</v>
      </c>
    </row>
    <row r="53" spans="1:5" x14ac:dyDescent="0.25">
      <c r="A53" s="3" t="s">
        <v>54</v>
      </c>
      <c r="B53" s="6">
        <v>210.53618883999994</v>
      </c>
      <c r="C53" s="6">
        <v>212.65000405999999</v>
      </c>
      <c r="D53" s="6">
        <v>179.40671255999996</v>
      </c>
      <c r="E53" s="6">
        <v>214.77579921999995</v>
      </c>
    </row>
    <row r="54" spans="1:5" x14ac:dyDescent="0.25">
      <c r="A54" s="3" t="s">
        <v>55</v>
      </c>
      <c r="B54" s="6">
        <v>204.0006092400001</v>
      </c>
      <c r="C54" s="6">
        <v>206.46292354999997</v>
      </c>
      <c r="D54" s="6">
        <v>174.95533714000001</v>
      </c>
      <c r="E54" s="6">
        <v>219.08604128999994</v>
      </c>
    </row>
    <row r="55" spans="1:5" x14ac:dyDescent="0.25">
      <c r="A55" s="3" t="s">
        <v>56</v>
      </c>
      <c r="B55" s="6">
        <v>226.29757847000005</v>
      </c>
      <c r="C55" s="6">
        <v>238.89022143000005</v>
      </c>
      <c r="D55" s="6">
        <v>186.04668026000004</v>
      </c>
      <c r="E55" s="6">
        <v>214.98853949000002</v>
      </c>
    </row>
    <row r="56" spans="1:5" x14ac:dyDescent="0.25">
      <c r="A56" s="3" t="s">
        <v>57</v>
      </c>
      <c r="B56" s="6">
        <v>204.88880079999993</v>
      </c>
      <c r="C56" s="6">
        <v>217.85516854999995</v>
      </c>
      <c r="D56" s="6">
        <v>199.25580688000011</v>
      </c>
      <c r="E56" s="6">
        <v>240.90676286000004</v>
      </c>
    </row>
    <row r="57" spans="1:5" x14ac:dyDescent="0.25">
      <c r="A57" s="3" t="s">
        <v>58</v>
      </c>
      <c r="B57" s="6">
        <v>216.39340139000001</v>
      </c>
      <c r="C57" s="6">
        <v>221.73284667000001</v>
      </c>
      <c r="D57" s="6">
        <v>183.36469233999995</v>
      </c>
      <c r="E57" s="6">
        <v>247.13133455000002</v>
      </c>
    </row>
    <row r="58" spans="1:5" x14ac:dyDescent="0.25">
      <c r="A58" s="3" t="s">
        <v>59</v>
      </c>
      <c r="B58" s="6">
        <v>218.32453956999996</v>
      </c>
      <c r="C58" s="6">
        <v>264.77619522000003</v>
      </c>
      <c r="D58" s="6">
        <v>208.72043630999994</v>
      </c>
      <c r="E58" s="6">
        <v>296.64566717999998</v>
      </c>
    </row>
    <row r="59" spans="1:5" x14ac:dyDescent="0.25">
      <c r="A59" s="3" t="s">
        <v>60</v>
      </c>
      <c r="B59" s="6">
        <v>241.09448964000003</v>
      </c>
      <c r="C59" s="6">
        <v>260.68343256999998</v>
      </c>
      <c r="D59" s="6">
        <v>180.99194743000007</v>
      </c>
      <c r="E59" s="6">
        <v>233.29176717000004</v>
      </c>
    </row>
    <row r="60" spans="1:5" x14ac:dyDescent="0.25">
      <c r="A60" s="3" t="s">
        <v>61</v>
      </c>
      <c r="B60" s="6">
        <v>242.26563939099992</v>
      </c>
      <c r="C60" s="6">
        <v>244.55178134100004</v>
      </c>
      <c r="D60" s="6">
        <v>220.07215880000007</v>
      </c>
      <c r="E60" s="6">
        <v>274.99972166000003</v>
      </c>
    </row>
    <row r="61" spans="1:5" x14ac:dyDescent="0.25">
      <c r="A61" s="3" t="s">
        <v>62</v>
      </c>
      <c r="B61" s="6">
        <v>209.9837844599999</v>
      </c>
      <c r="C61" s="6">
        <v>230.35279052000001</v>
      </c>
      <c r="D61" s="6">
        <v>207.78575445999994</v>
      </c>
      <c r="E61" s="6">
        <v>294.18089270000002</v>
      </c>
    </row>
    <row r="62" spans="1:5" x14ac:dyDescent="0.25">
      <c r="A62" s="3" t="s">
        <v>63</v>
      </c>
      <c r="B62" s="6">
        <v>267.45616667000013</v>
      </c>
      <c r="C62" s="6">
        <v>270.0061768299999</v>
      </c>
      <c r="D62" s="6">
        <v>231.14226581000003</v>
      </c>
      <c r="E62" s="6">
        <v>333.89969182999999</v>
      </c>
    </row>
    <row r="63" spans="1:5" x14ac:dyDescent="0.25">
      <c r="A63" s="3" t="s">
        <v>64</v>
      </c>
      <c r="B63" s="6">
        <v>250.22814484000003</v>
      </c>
      <c r="C63" s="6">
        <v>264.68919293999994</v>
      </c>
      <c r="D63" s="6">
        <v>195.1545838000001</v>
      </c>
      <c r="E63" s="6">
        <v>251.96613511999999</v>
      </c>
    </row>
    <row r="64" spans="1:5" x14ac:dyDescent="0.25">
      <c r="A64" s="3" t="s">
        <v>65</v>
      </c>
      <c r="B64" s="6">
        <v>253.94805741000002</v>
      </c>
      <c r="C64" s="6">
        <v>257.90628170999992</v>
      </c>
      <c r="D64" s="6">
        <v>249.04613779000013</v>
      </c>
      <c r="E64" s="6">
        <v>415.39691497999996</v>
      </c>
    </row>
    <row r="65" spans="1:6" x14ac:dyDescent="0.25">
      <c r="A65" s="3" t="s">
        <v>66</v>
      </c>
      <c r="B65" s="6">
        <v>222.35312109999992</v>
      </c>
      <c r="C65" s="6">
        <v>229.68966904999991</v>
      </c>
      <c r="D65" s="6">
        <v>218.64734930000003</v>
      </c>
      <c r="E65" s="6">
        <v>297.33047496</v>
      </c>
    </row>
    <row r="66" spans="1:6" x14ac:dyDescent="0.25">
      <c r="A66" s="3" t="s">
        <v>67</v>
      </c>
      <c r="B66" s="6">
        <v>246.35687975999994</v>
      </c>
      <c r="C66" s="6">
        <v>248.43896192999995</v>
      </c>
      <c r="D66" s="6">
        <v>249.5912103900001</v>
      </c>
      <c r="E66" s="6">
        <v>297.98208963999997</v>
      </c>
    </row>
    <row r="67" spans="1:6" x14ac:dyDescent="0.25">
      <c r="A67" s="3" t="s">
        <v>68</v>
      </c>
      <c r="B67" s="6">
        <v>258.19464794999999</v>
      </c>
      <c r="C67" s="6">
        <v>262.13161281999999</v>
      </c>
      <c r="D67" s="6">
        <v>220.25794106000004</v>
      </c>
      <c r="E67" s="6">
        <v>274.45534877999995</v>
      </c>
    </row>
    <row r="68" spans="1:6" x14ac:dyDescent="0.25">
      <c r="A68" s="3" t="s">
        <v>69</v>
      </c>
      <c r="B68" s="6">
        <v>270.88363899999996</v>
      </c>
      <c r="C68" s="6">
        <v>294.90792378999987</v>
      </c>
      <c r="D68" s="6">
        <v>253.78803152999993</v>
      </c>
      <c r="E68" s="6">
        <v>302.28169444000002</v>
      </c>
    </row>
    <row r="69" spans="1:6" x14ac:dyDescent="0.25">
      <c r="A69" s="3" t="s">
        <v>70</v>
      </c>
      <c r="B69" s="6">
        <v>227.14145874000002</v>
      </c>
      <c r="C69" s="6">
        <v>233.94055419000006</v>
      </c>
      <c r="D69" s="6">
        <v>227.3045726600001</v>
      </c>
      <c r="E69" s="6">
        <v>283.76769748999999</v>
      </c>
    </row>
    <row r="70" spans="1:6" x14ac:dyDescent="0.25">
      <c r="A70" s="3" t="s">
        <v>71</v>
      </c>
      <c r="B70" s="6">
        <v>247.80900788999998</v>
      </c>
      <c r="C70" s="6">
        <v>261.15247627999997</v>
      </c>
      <c r="D70" s="6">
        <v>269.25238863999994</v>
      </c>
      <c r="E70" s="6">
        <v>337.41160603999998</v>
      </c>
      <c r="F70" s="94"/>
    </row>
    <row r="71" spans="1:6" x14ac:dyDescent="0.25">
      <c r="A71" s="3" t="s">
        <v>72</v>
      </c>
      <c r="B71" s="6">
        <v>281.27521624000002</v>
      </c>
      <c r="C71" s="6">
        <v>282.06420256999991</v>
      </c>
      <c r="D71" s="6">
        <v>226.94636560999999</v>
      </c>
      <c r="E71" s="6">
        <v>261.12706175000017</v>
      </c>
      <c r="F71" s="94"/>
    </row>
    <row r="72" spans="1:6" x14ac:dyDescent="0.25">
      <c r="A72" s="3" t="s">
        <v>73</v>
      </c>
      <c r="B72" s="6">
        <v>260.84192627000004</v>
      </c>
      <c r="C72" s="6">
        <v>271.52714225000005</v>
      </c>
      <c r="D72" s="6">
        <v>264.50065081999998</v>
      </c>
      <c r="E72" s="6">
        <v>294.12587166999998</v>
      </c>
      <c r="F72" s="94"/>
    </row>
    <row r="73" spans="1:6" x14ac:dyDescent="0.25">
      <c r="A73" s="3" t="s">
        <v>74</v>
      </c>
      <c r="B73" s="6">
        <v>258.00426208999994</v>
      </c>
      <c r="C73" s="6">
        <v>259.48874773</v>
      </c>
      <c r="D73" s="6">
        <v>245.12819197999991</v>
      </c>
      <c r="E73" s="6">
        <v>284.93125010000011</v>
      </c>
      <c r="F73" s="94"/>
    </row>
    <row r="74" spans="1:6" x14ac:dyDescent="0.25">
      <c r="A74" s="3" t="s">
        <v>75</v>
      </c>
      <c r="B74" s="6">
        <v>287.86453072000012</v>
      </c>
      <c r="C74" s="6">
        <v>306.56479915999995</v>
      </c>
      <c r="D74" s="6">
        <v>283.96661193999984</v>
      </c>
      <c r="E74" s="6">
        <v>332.23521289999985</v>
      </c>
      <c r="F74" s="94"/>
    </row>
    <row r="75" spans="1:6" x14ac:dyDescent="0.25">
      <c r="A75" s="3" t="s">
        <v>76</v>
      </c>
      <c r="B75" s="6">
        <v>307.71921977999989</v>
      </c>
      <c r="C75" s="6">
        <v>309.04682103999994</v>
      </c>
      <c r="D75" s="6">
        <v>235.39545294999991</v>
      </c>
      <c r="E75" s="6">
        <v>260.54529045999988</v>
      </c>
      <c r="F75" s="94"/>
    </row>
    <row r="76" spans="1:6" x14ac:dyDescent="0.25">
      <c r="A76" s="3" t="s">
        <v>77</v>
      </c>
      <c r="B76" s="6">
        <v>283.02350774000013</v>
      </c>
      <c r="C76" s="6">
        <v>295.59756844000003</v>
      </c>
      <c r="D76" s="6">
        <v>275.08873867896659</v>
      </c>
      <c r="E76" s="6">
        <v>319.55287104896655</v>
      </c>
      <c r="F76" s="94"/>
    </row>
    <row r="77" spans="1:6" x14ac:dyDescent="0.25">
      <c r="A77" s="3" t="s">
        <v>78</v>
      </c>
      <c r="B77" s="6">
        <v>260.76165751999991</v>
      </c>
      <c r="C77" s="6">
        <v>282.49387935000004</v>
      </c>
      <c r="D77" s="6">
        <v>258.40009214999998</v>
      </c>
      <c r="E77" s="6">
        <v>308.94256396999987</v>
      </c>
      <c r="F77" s="94"/>
    </row>
    <row r="78" spans="1:6" x14ac:dyDescent="0.25">
      <c r="A78" s="3" t="s">
        <v>79</v>
      </c>
      <c r="B78" s="6">
        <v>292.61162050000019</v>
      </c>
      <c r="C78" s="6">
        <v>299.65102024000021</v>
      </c>
      <c r="D78" s="6">
        <v>289.33343447000004</v>
      </c>
      <c r="E78" s="6">
        <v>337.59399941000009</v>
      </c>
    </row>
    <row r="79" spans="1:6" x14ac:dyDescent="0.25">
      <c r="A79" s="3" t="s">
        <v>80</v>
      </c>
      <c r="B79" s="6">
        <v>303.14085363999988</v>
      </c>
      <c r="C79" s="6">
        <v>306.83141096000008</v>
      </c>
      <c r="D79" s="6">
        <v>255.31862998000008</v>
      </c>
      <c r="E79" s="6">
        <v>306.20462274999988</v>
      </c>
    </row>
    <row r="80" spans="1:6" x14ac:dyDescent="0.25">
      <c r="A80" s="3" t="s">
        <v>81</v>
      </c>
      <c r="B80" s="6">
        <v>282.24866256999991</v>
      </c>
      <c r="C80" s="6">
        <v>286.22966956999988</v>
      </c>
      <c r="D80" s="6">
        <v>280.09727242000002</v>
      </c>
      <c r="E80" s="6">
        <v>340.1333117800001</v>
      </c>
    </row>
    <row r="81" spans="1:5" x14ac:dyDescent="0.25">
      <c r="A81" s="3" t="s">
        <v>82</v>
      </c>
      <c r="B81" s="6">
        <v>269.69875774999997</v>
      </c>
      <c r="C81" s="6">
        <v>283.63153513999998</v>
      </c>
      <c r="D81" s="6">
        <v>259.75435101000005</v>
      </c>
      <c r="E81" s="6">
        <v>322.73791441999987</v>
      </c>
    </row>
    <row r="82" spans="1:5" x14ac:dyDescent="0.25">
      <c r="A82" s="3" t="s">
        <v>83</v>
      </c>
      <c r="B82" s="6">
        <v>286.86086921000009</v>
      </c>
      <c r="C82" s="6">
        <v>291.20406519000005</v>
      </c>
      <c r="D82" s="6">
        <v>299.10153713999989</v>
      </c>
      <c r="E82" s="6">
        <v>377.62918247999988</v>
      </c>
    </row>
    <row r="83" spans="1:5" x14ac:dyDescent="0.25">
      <c r="A83" s="3" t="s">
        <v>84</v>
      </c>
      <c r="B83" s="6">
        <v>195.66436861</v>
      </c>
      <c r="C83" s="6">
        <v>209.37430377999991</v>
      </c>
      <c r="D83" s="6">
        <v>233.75799982000007</v>
      </c>
      <c r="E83" s="6">
        <v>306.25092158000012</v>
      </c>
    </row>
    <row r="84" spans="1:5" x14ac:dyDescent="0.25">
      <c r="A84" s="3" t="s">
        <v>85</v>
      </c>
      <c r="B84" s="6">
        <v>227.44431289999989</v>
      </c>
      <c r="C84" s="6">
        <v>242.13192538999994</v>
      </c>
      <c r="D84" s="6">
        <v>237.52954782000009</v>
      </c>
      <c r="E84" s="6">
        <v>332.57947781000001</v>
      </c>
    </row>
    <row r="85" spans="1:5" x14ac:dyDescent="0.25">
      <c r="A85" s="3" t="s">
        <v>86</v>
      </c>
      <c r="B85" s="6">
        <v>234.25152678000003</v>
      </c>
      <c r="C85" s="6">
        <v>243.87497874999997</v>
      </c>
      <c r="D85" s="6">
        <v>236.98943005999996</v>
      </c>
      <c r="E85" s="6">
        <v>336.05300504999997</v>
      </c>
    </row>
    <row r="86" spans="1:5" x14ac:dyDescent="0.25">
      <c r="A86" s="3" t="s">
        <v>87</v>
      </c>
      <c r="B86" s="6">
        <v>217.23333557000001</v>
      </c>
      <c r="C86" s="6">
        <v>221.87626743999999</v>
      </c>
      <c r="D86" s="6">
        <v>246.3658188900001</v>
      </c>
      <c r="E86" s="6">
        <v>305.17858697999998</v>
      </c>
    </row>
    <row r="87" spans="1:5" x14ac:dyDescent="0.25">
      <c r="A87" s="3" t="s">
        <v>88</v>
      </c>
      <c r="B87" s="6">
        <v>275.68580537000014</v>
      </c>
      <c r="C87" s="6">
        <v>278.50246902000015</v>
      </c>
      <c r="D87" s="6">
        <v>222.72894282999999</v>
      </c>
      <c r="E87" s="6">
        <v>265.89060708</v>
      </c>
    </row>
    <row r="88" spans="1:5" x14ac:dyDescent="0.25">
      <c r="A88" s="3" t="s">
        <v>89</v>
      </c>
      <c r="B88" s="6">
        <v>295.49925432000009</v>
      </c>
      <c r="C88" s="6">
        <v>302.58150968000012</v>
      </c>
      <c r="D88" s="6">
        <v>226.46864409999998</v>
      </c>
      <c r="E88" s="6">
        <v>278.23636328000009</v>
      </c>
    </row>
    <row r="89" spans="1:5" x14ac:dyDescent="0.25">
      <c r="A89" s="3" t="s">
        <v>90</v>
      </c>
      <c r="B89" s="6">
        <v>293.50148824999985</v>
      </c>
      <c r="C89" s="6">
        <v>297.59511285999997</v>
      </c>
      <c r="D89" s="6">
        <v>238.35081675000001</v>
      </c>
      <c r="E89" s="6">
        <v>318.75571195999993</v>
      </c>
    </row>
    <row r="90" spans="1:5" x14ac:dyDescent="0.25">
      <c r="A90" s="3" t="s">
        <v>91</v>
      </c>
      <c r="B90" s="6">
        <v>300.28880201999988</v>
      </c>
      <c r="C90" s="6">
        <v>301.49044969999989</v>
      </c>
      <c r="D90" s="6">
        <v>259.90119252999989</v>
      </c>
      <c r="E90" s="6">
        <v>335.50115602</v>
      </c>
    </row>
    <row r="91" spans="1:5" x14ac:dyDescent="0.25">
      <c r="A91" s="3" t="s">
        <v>92</v>
      </c>
      <c r="B91" s="6">
        <v>303.48246922000004</v>
      </c>
      <c r="C91" s="6">
        <v>307.18077727000019</v>
      </c>
      <c r="D91" s="6">
        <v>216.10670500999996</v>
      </c>
      <c r="E91" s="6">
        <v>269.24254614999995</v>
      </c>
    </row>
    <row r="92" spans="1:5" x14ac:dyDescent="0.25">
      <c r="A92" s="4" t="s">
        <v>93</v>
      </c>
      <c r="B92" s="8">
        <v>314.09308978678251</v>
      </c>
      <c r="C92" s="8">
        <v>335.41123608587441</v>
      </c>
      <c r="D92" s="8">
        <v>251.72061059904442</v>
      </c>
      <c r="E92" s="8">
        <v>306.92757413879156</v>
      </c>
    </row>
    <row r="93" spans="1:5" x14ac:dyDescent="0.25">
      <c r="A93" s="4" t="s">
        <v>94</v>
      </c>
      <c r="B93" s="8">
        <v>297.71308485042721</v>
      </c>
      <c r="C93" s="8">
        <v>320.61983684914742</v>
      </c>
      <c r="D93" s="8">
        <v>220.53754711853185</v>
      </c>
      <c r="E93" s="8">
        <v>309.50455111191064</v>
      </c>
    </row>
    <row r="94" spans="1:5" x14ac:dyDescent="0.25">
      <c r="A94" s="4" t="s">
        <v>95</v>
      </c>
      <c r="B94" s="8">
        <v>304.80841721572102</v>
      </c>
      <c r="C94" s="8">
        <v>341.7231801024796</v>
      </c>
      <c r="D94" s="8">
        <v>254.20069992889205</v>
      </c>
      <c r="E94" s="8">
        <v>347.55692697584811</v>
      </c>
    </row>
    <row r="95" spans="1:5" x14ac:dyDescent="0.25">
      <c r="A95" s="4" t="s">
        <v>96</v>
      </c>
      <c r="B95" s="8">
        <v>319.37638513167741</v>
      </c>
      <c r="C95" s="8">
        <v>336.11540911422071</v>
      </c>
      <c r="D95" s="8">
        <v>234.31468003690458</v>
      </c>
      <c r="E95" s="8">
        <v>288.70499974569918</v>
      </c>
    </row>
    <row r="96" spans="1:5" x14ac:dyDescent="0.25">
      <c r="A96" s="4" t="s">
        <v>100</v>
      </c>
      <c r="B96" s="8">
        <v>324.43976026407194</v>
      </c>
      <c r="C96" s="8">
        <v>347.67365490187422</v>
      </c>
      <c r="D96" s="8">
        <v>257.13726636868307</v>
      </c>
      <c r="E96" s="8">
        <v>326.86557796346841</v>
      </c>
    </row>
    <row r="97" spans="1:5" x14ac:dyDescent="0.25">
      <c r="A97" s="4" t="s">
        <v>97</v>
      </c>
      <c r="B97" s="8">
        <v>321.73746859918219</v>
      </c>
      <c r="C97" s="8">
        <v>339.77135643424788</v>
      </c>
      <c r="D97" s="8">
        <v>240.93600083239585</v>
      </c>
      <c r="E97" s="8">
        <v>302.60412458585881</v>
      </c>
    </row>
    <row r="98" spans="1:5" x14ac:dyDescent="0.25">
      <c r="A98" s="4" t="s">
        <v>98</v>
      </c>
      <c r="B98" s="8">
        <v>325.52375629814122</v>
      </c>
      <c r="C98" s="8">
        <v>358.43825469597579</v>
      </c>
      <c r="D98" s="8">
        <v>259.58572759475499</v>
      </c>
      <c r="E98" s="8">
        <v>353.10477111026853</v>
      </c>
    </row>
    <row r="99" spans="1:5" x14ac:dyDescent="0.25">
      <c r="A99" s="4" t="s">
        <v>99</v>
      </c>
      <c r="B99" s="8">
        <v>334.74288032375983</v>
      </c>
      <c r="C99" s="8">
        <v>356.52020179203373</v>
      </c>
      <c r="D99" s="8">
        <v>250.23457010199553</v>
      </c>
      <c r="E99" s="8">
        <v>304.48963065436351</v>
      </c>
    </row>
    <row r="100" spans="1:5" x14ac:dyDescent="0.25">
      <c r="A100" s="4" t="s">
        <v>101</v>
      </c>
      <c r="B100" s="8">
        <v>340.50209234044354</v>
      </c>
      <c r="C100" s="8">
        <v>362.84225842620896</v>
      </c>
      <c r="D100" s="8">
        <v>264.89268735203473</v>
      </c>
      <c r="E100" s="8">
        <v>325.86305502016199</v>
      </c>
    </row>
    <row r="101" spans="1:5" x14ac:dyDescent="0.25">
      <c r="A101" s="4" t="s">
        <v>102</v>
      </c>
      <c r="B101" s="8">
        <v>342.38689071356288</v>
      </c>
      <c r="C101" s="8">
        <v>358.25122127509343</v>
      </c>
      <c r="D101" s="8">
        <v>257.86882297488103</v>
      </c>
      <c r="E101" s="8">
        <v>322.67220258821214</v>
      </c>
    </row>
    <row r="102" spans="1:5" x14ac:dyDescent="0.25">
      <c r="A102" s="4" t="s">
        <v>103</v>
      </c>
      <c r="B102" s="8">
        <v>346.32576006112777</v>
      </c>
      <c r="C102" s="8">
        <v>374.98723017829883</v>
      </c>
      <c r="D102" s="8">
        <v>269.30042435168269</v>
      </c>
      <c r="E102" s="8">
        <v>361.73422017221077</v>
      </c>
    </row>
    <row r="103" spans="1:5" x14ac:dyDescent="0.25">
      <c r="A103" s="4" t="s">
        <v>104</v>
      </c>
      <c r="B103" s="8">
        <v>353.0852912129256</v>
      </c>
      <c r="C103" s="8">
        <v>375.83272351304174</v>
      </c>
      <c r="D103" s="8">
        <v>265.52863714023238</v>
      </c>
      <c r="E103" s="8">
        <v>316.91015867677129</v>
      </c>
    </row>
    <row r="104" spans="1:5" x14ac:dyDescent="0.25">
      <c r="A104" s="4" t="s">
        <v>105</v>
      </c>
      <c r="B104" s="8">
        <v>358.88925347107011</v>
      </c>
      <c r="C104" s="8">
        <v>379.80616332621724</v>
      </c>
      <c r="D104" s="8">
        <v>275.22095516509734</v>
      </c>
      <c r="E104" s="8">
        <v>337.99485195849093</v>
      </c>
    </row>
    <row r="105" spans="1:5" x14ac:dyDescent="0.25">
      <c r="A105" s="4" t="s">
        <v>106</v>
      </c>
      <c r="B105" s="8">
        <v>362.85190057005013</v>
      </c>
      <c r="C105" s="8">
        <v>377.6648544412235</v>
      </c>
      <c r="D105" s="8">
        <v>273.19188709509467</v>
      </c>
      <c r="E105" s="8">
        <v>333.99288043058192</v>
      </c>
    </row>
    <row r="106" spans="1:5" x14ac:dyDescent="0.25">
      <c r="A106" s="4" t="s">
        <v>115</v>
      </c>
      <c r="B106" s="8">
        <v>367.3843398095201</v>
      </c>
      <c r="C106" s="8">
        <v>392.42365914442496</v>
      </c>
      <c r="D106" s="8">
        <v>281.06249887928618</v>
      </c>
      <c r="E106" s="8">
        <v>370.81516290750506</v>
      </c>
    </row>
    <row r="107" spans="1:5" x14ac:dyDescent="0.25">
      <c r="A107" s="4" t="s">
        <v>116</v>
      </c>
      <c r="B107" s="8">
        <v>373.2889353942943</v>
      </c>
      <c r="C107" s="8">
        <v>395.3882864800193</v>
      </c>
      <c r="D107" s="8">
        <v>280.55740965453174</v>
      </c>
      <c r="E107" s="8">
        <v>329.24240451522149</v>
      </c>
    </row>
    <row r="108" spans="1:5" x14ac:dyDescent="0.25">
      <c r="A108" s="4" t="s">
        <v>117</v>
      </c>
      <c r="B108" s="8">
        <v>379.06743235760428</v>
      </c>
      <c r="C108" s="8">
        <v>398.22513272720448</v>
      </c>
      <c r="D108" s="8">
        <v>287.48954034826403</v>
      </c>
      <c r="E108" s="8">
        <v>348.38942750878499</v>
      </c>
    </row>
    <row r="109" spans="1:5" x14ac:dyDescent="0.25">
      <c r="A109" s="4" t="s">
        <v>118</v>
      </c>
      <c r="B109" s="8">
        <v>384.04818318039662</v>
      </c>
      <c r="C109" s="8">
        <v>397.75136075048431</v>
      </c>
      <c r="D109" s="8">
        <v>288.13190139134912</v>
      </c>
      <c r="E109" s="8">
        <v>345.57286333015668</v>
      </c>
    </row>
    <row r="110" spans="1:5" x14ac:dyDescent="0.25">
      <c r="A110" s="4" t="s">
        <v>119</v>
      </c>
      <c r="B110" s="8">
        <v>389.15487804079925</v>
      </c>
      <c r="C110" s="8">
        <v>411.03905332387876</v>
      </c>
      <c r="D110" s="8">
        <v>294.17583445390557</v>
      </c>
      <c r="E110" s="8">
        <v>380.72208549864399</v>
      </c>
    </row>
    <row r="111" spans="1:5" x14ac:dyDescent="0.25">
      <c r="A111" s="4" t="s">
        <v>120</v>
      </c>
      <c r="B111" s="8">
        <v>394.91624114925293</v>
      </c>
      <c r="C111" s="8">
        <v>415.56188328791887</v>
      </c>
      <c r="D111" s="8">
        <v>295.62102200913074</v>
      </c>
      <c r="E111" s="8">
        <v>343.17280508713878</v>
      </c>
    </row>
    <row r="112" spans="1:5" x14ac:dyDescent="0.25">
      <c r="A112" s="4" t="s">
        <v>121</v>
      </c>
      <c r="B112" s="8">
        <v>400.77904514275212</v>
      </c>
      <c r="C112" s="8">
        <v>417.86541887027477</v>
      </c>
      <c r="D112" s="8">
        <v>301.13741462860793</v>
      </c>
      <c r="E112" s="8">
        <v>358.50439884845781</v>
      </c>
    </row>
    <row r="113" spans="1:5" x14ac:dyDescent="0.25">
      <c r="A113" s="4" t="s">
        <v>122</v>
      </c>
      <c r="B113" s="8">
        <v>406.34471788886412</v>
      </c>
      <c r="C113" s="8">
        <v>418.60433504393501</v>
      </c>
      <c r="D113" s="8">
        <v>303.27297489597618</v>
      </c>
      <c r="E113" s="8">
        <v>358.73104401896074</v>
      </c>
    </row>
    <row r="114" spans="1:5" x14ac:dyDescent="0.25">
      <c r="A114" s="4" t="s">
        <v>123</v>
      </c>
      <c r="B114" s="8">
        <v>411.94057354689119</v>
      </c>
      <c r="C114" s="8">
        <v>430.84217156913729</v>
      </c>
      <c r="D114" s="8">
        <v>308.38837460573501</v>
      </c>
      <c r="E114" s="8">
        <v>391.0084206073065</v>
      </c>
    </row>
    <row r="115" spans="1:5" x14ac:dyDescent="0.25">
      <c r="A115" s="4" t="s">
        <v>125</v>
      </c>
      <c r="B115" s="8">
        <v>417.86089191081396</v>
      </c>
      <c r="C115" s="8">
        <v>436.52453427987285</v>
      </c>
      <c r="D115" s="8">
        <v>311.00608593050788</v>
      </c>
      <c r="E115" s="8">
        <v>356.69108593913421</v>
      </c>
    </row>
    <row r="116" spans="1:5" x14ac:dyDescent="0.25">
      <c r="A116" s="4" t="s">
        <v>126</v>
      </c>
      <c r="B116" s="8">
        <v>423.92077527706948</v>
      </c>
      <c r="C116" s="8">
        <v>438.67009943170518</v>
      </c>
      <c r="D116" s="8">
        <v>315.85576111899735</v>
      </c>
      <c r="E116" s="8">
        <v>369.73429536752394</v>
      </c>
    </row>
    <row r="117" spans="1:5" x14ac:dyDescent="0.25">
      <c r="A117" s="4" t="s">
        <v>127</v>
      </c>
      <c r="B117" s="8">
        <v>429.91123318558425</v>
      </c>
      <c r="C117" s="8">
        <v>440.3216040744457</v>
      </c>
      <c r="D117" s="8">
        <v>318.88792717734788</v>
      </c>
      <c r="E117" s="8">
        <v>371.52381108116583</v>
      </c>
    </row>
    <row r="118" spans="1:5" x14ac:dyDescent="0.25">
      <c r="A118" s="4" t="s">
        <v>128</v>
      </c>
      <c r="B118" s="8">
        <v>435.93562945279155</v>
      </c>
      <c r="C118" s="8">
        <v>451.828319288751</v>
      </c>
      <c r="D118" s="8">
        <v>323.57553097824331</v>
      </c>
      <c r="E118" s="8">
        <v>401.92200472747305</v>
      </c>
    </row>
    <row r="119" spans="1:5" x14ac:dyDescent="0.25">
      <c r="A119" s="4" t="s">
        <v>124</v>
      </c>
      <c r="B119" s="8">
        <v>442.1428211729866</v>
      </c>
      <c r="C119" s="8">
        <v>458.39613814966413</v>
      </c>
      <c r="D119" s="8">
        <v>326.92469994908157</v>
      </c>
      <c r="E119" s="8">
        <v>370.52754344915849</v>
      </c>
    </row>
    <row r="120" spans="1:5" x14ac:dyDescent="0.25">
      <c r="A120" s="4" t="s">
        <v>129</v>
      </c>
      <c r="B120" s="8">
        <v>448.48104364334904</v>
      </c>
      <c r="C120" s="8">
        <v>460.62835323741672</v>
      </c>
      <c r="D120" s="8">
        <v>331.51064231827525</v>
      </c>
      <c r="E120" s="8">
        <v>381.47622270819744</v>
      </c>
    </row>
    <row r="121" spans="1:5" x14ac:dyDescent="0.25">
      <c r="A121" s="4" t="s">
        <v>130</v>
      </c>
      <c r="B121" s="8">
        <v>454.8495979253475</v>
      </c>
      <c r="C121" s="8">
        <v>462.99772675192429</v>
      </c>
      <c r="D121" s="8">
        <v>335.1278945476854</v>
      </c>
      <c r="E121" s="8">
        <v>384.7164011163369</v>
      </c>
    </row>
    <row r="122" spans="1:5" x14ac:dyDescent="0.25">
      <c r="A122" s="4" t="s">
        <v>131</v>
      </c>
      <c r="B122" s="8">
        <v>461.27483809598789</v>
      </c>
      <c r="C122" s="8">
        <v>474.00546417606637</v>
      </c>
      <c r="D122" s="8">
        <v>339.67410116838988</v>
      </c>
      <c r="E122" s="8">
        <v>413.38405109961133</v>
      </c>
    </row>
    <row r="123" spans="1:5" x14ac:dyDescent="0.25">
      <c r="A123" s="4" t="s">
        <v>132</v>
      </c>
      <c r="B123" s="8">
        <v>467.82735030077089</v>
      </c>
      <c r="C123" s="8">
        <v>481.27229595943385</v>
      </c>
      <c r="D123" s="8">
        <v>343.51638236504397</v>
      </c>
      <c r="E123" s="8">
        <v>384.74827459874439</v>
      </c>
    </row>
    <row r="124" spans="1:5" x14ac:dyDescent="0.25">
      <c r="A124" s="4" t="s">
        <v>133</v>
      </c>
      <c r="B124" s="8">
        <v>474.49856668252988</v>
      </c>
      <c r="C124" s="8">
        <v>483.75528429549382</v>
      </c>
      <c r="D124" s="8">
        <v>348.05736552256275</v>
      </c>
      <c r="E124" s="8">
        <v>393.67322362948136</v>
      </c>
    </row>
    <row r="125" spans="1:5" x14ac:dyDescent="0.25">
      <c r="A125" s="4" t="s">
        <v>134</v>
      </c>
      <c r="B125" s="8">
        <v>481.24338786295255</v>
      </c>
      <c r="C125" s="8">
        <v>486.71774418957119</v>
      </c>
      <c r="D125" s="8">
        <v>352.09421966706077</v>
      </c>
      <c r="E125" s="8">
        <v>398.27928938706702</v>
      </c>
    </row>
    <row r="126" spans="1:5" x14ac:dyDescent="0.25">
      <c r="A126" s="4" t="s">
        <v>135</v>
      </c>
      <c r="B126" s="8">
        <v>488.0652176743879</v>
      </c>
      <c r="C126" s="8">
        <v>497.39620706253061</v>
      </c>
      <c r="D126" s="8">
        <v>356.66321292247471</v>
      </c>
      <c r="E126" s="8">
        <v>425.37153832646902</v>
      </c>
    </row>
    <row r="127" spans="1:5" x14ac:dyDescent="0.25">
      <c r="A127" s="4" t="s">
        <v>136</v>
      </c>
      <c r="B127" s="8">
        <v>494.99608264253715</v>
      </c>
      <c r="C127" s="8">
        <v>505.23670127378085</v>
      </c>
      <c r="D127" s="8">
        <v>360.8747179319285</v>
      </c>
      <c r="E127" s="8">
        <v>399.23635394008471</v>
      </c>
    </row>
    <row r="128" spans="1:5" x14ac:dyDescent="0.25">
      <c r="A128" s="4" t="s">
        <v>137</v>
      </c>
      <c r="B128" s="8">
        <v>502.03892660805002</v>
      </c>
      <c r="C128" s="8">
        <v>508.08157275406785</v>
      </c>
      <c r="D128" s="8">
        <v>365.49354131360064</v>
      </c>
      <c r="E128" s="8">
        <v>406.45751254422277</v>
      </c>
    </row>
    <row r="129" spans="1:5" x14ac:dyDescent="0.25">
      <c r="A129" s="4" t="s">
        <v>138</v>
      </c>
      <c r="B129" s="8">
        <v>509.17517163621312</v>
      </c>
      <c r="C129" s="8">
        <v>511.55977031137837</v>
      </c>
      <c r="D129" s="8">
        <v>369.86358245284595</v>
      </c>
      <c r="E129" s="8">
        <v>412.16461182303703</v>
      </c>
    </row>
    <row r="130" spans="1:5" x14ac:dyDescent="0.25">
      <c r="A130" s="4" t="s">
        <v>139</v>
      </c>
      <c r="B130" s="8">
        <v>516.4033101767111</v>
      </c>
      <c r="C130" s="8">
        <v>522.03528752221996</v>
      </c>
      <c r="D130" s="8">
        <v>374.55040925655027</v>
      </c>
      <c r="E130" s="8">
        <v>437.92164252493131</v>
      </c>
    </row>
    <row r="131" spans="1:5" x14ac:dyDescent="0.25">
      <c r="A131" s="4" t="s">
        <v>140</v>
      </c>
      <c r="B131" s="8">
        <v>523.7376159941582</v>
      </c>
      <c r="C131" s="8">
        <v>530.36644298816543</v>
      </c>
      <c r="D131" s="8">
        <v>379.06948659951968</v>
      </c>
      <c r="E131" s="8">
        <v>414.07359828893777</v>
      </c>
    </row>
    <row r="132" spans="1:5" x14ac:dyDescent="0.25">
      <c r="A132" s="4" t="s">
        <v>141</v>
      </c>
      <c r="B132" s="8">
        <v>531.18269160201316</v>
      </c>
      <c r="C132" s="8">
        <v>533.64896375315197</v>
      </c>
      <c r="D132" s="8">
        <v>383.8382690956152</v>
      </c>
      <c r="E132" s="8">
        <v>419.78621087854299</v>
      </c>
    </row>
    <row r="133" spans="1:5" x14ac:dyDescent="0.25">
      <c r="A133" s="4" t="s">
        <v>142</v>
      </c>
      <c r="B133" s="8">
        <v>538.73189383297404</v>
      </c>
      <c r="C133" s="8">
        <v>537.59780749369327</v>
      </c>
      <c r="D133" s="8">
        <v>388.4991286820333</v>
      </c>
      <c r="E133" s="8">
        <v>426.43473415853816</v>
      </c>
    </row>
    <row r="134" spans="1:5" x14ac:dyDescent="0.25">
      <c r="A134" s="4" t="s">
        <v>143</v>
      </c>
      <c r="B134" s="8">
        <v>546.38388950634544</v>
      </c>
      <c r="C134" s="8">
        <v>547.96696250864909</v>
      </c>
      <c r="D134" s="8">
        <v>393.36077491949476</v>
      </c>
      <c r="E134" s="8">
        <v>451.0145288799805</v>
      </c>
    </row>
    <row r="135" spans="1:5" x14ac:dyDescent="0.25">
      <c r="A135" s="4" t="s">
        <v>144</v>
      </c>
      <c r="B135" s="8">
        <v>554.14526466824248</v>
      </c>
      <c r="C135" s="8">
        <v>556.73526220962651</v>
      </c>
      <c r="D135" s="8">
        <v>398.15938273931789</v>
      </c>
      <c r="E135" s="8">
        <v>429.28165190846914</v>
      </c>
    </row>
    <row r="136" spans="1:5" x14ac:dyDescent="0.25">
      <c r="A136" s="4" t="s">
        <v>145</v>
      </c>
      <c r="B136" s="8">
        <v>562.01990701957664</v>
      </c>
      <c r="C136" s="8">
        <v>560.50762263843762</v>
      </c>
      <c r="D136" s="8">
        <v>403.12302470378597</v>
      </c>
      <c r="E136" s="8">
        <v>433.65813175056689</v>
      </c>
    </row>
    <row r="137" spans="1:5" x14ac:dyDescent="0.25">
      <c r="A137" s="4" t="s">
        <v>146</v>
      </c>
      <c r="B137" s="8">
        <v>570.00628381338186</v>
      </c>
      <c r="C137" s="8">
        <v>564.90400077868992</v>
      </c>
      <c r="D137" s="8">
        <v>408.05700138246169</v>
      </c>
      <c r="E137" s="8">
        <v>441.11047529892937</v>
      </c>
    </row>
    <row r="138" spans="1:5" x14ac:dyDescent="0.25">
      <c r="A138" s="4" t="s">
        <v>147</v>
      </c>
      <c r="B138" s="8">
        <v>578.10415196834981</v>
      </c>
      <c r="C138" s="8">
        <v>575.24309210231354</v>
      </c>
      <c r="D138" s="8">
        <v>413.12998688230778</v>
      </c>
      <c r="E138" s="8">
        <v>464.66047754664839</v>
      </c>
    </row>
  </sheetData>
  <phoneticPr fontId="5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AB4B5-1BE8-4F17-BBE0-77B710584B11}">
  <sheetPr>
    <tabColor theme="9" tint="0.39997558519241921"/>
  </sheetPr>
  <dimension ref="A1:D138"/>
  <sheetViews>
    <sheetView zoomScaleNormal="100" workbookViewId="0">
      <selection activeCell="B2" sqref="B2"/>
    </sheetView>
  </sheetViews>
  <sheetFormatPr defaultColWidth="9.125" defaultRowHeight="14.3" x14ac:dyDescent="0.25"/>
  <cols>
    <col min="1" max="1" width="8.125" style="2" bestFit="1" customWidth="1"/>
    <col min="2" max="2" width="34.125" style="10" bestFit="1" customWidth="1"/>
    <col min="3" max="4" width="20" style="10" bestFit="1" customWidth="1"/>
    <col min="5" max="16384" width="9.125" style="2"/>
  </cols>
  <sheetData>
    <row r="1" spans="1:4" x14ac:dyDescent="0.25">
      <c r="A1" s="16" t="s">
        <v>2</v>
      </c>
      <c r="B1" s="17" t="s">
        <v>107</v>
      </c>
      <c r="C1" s="18" t="s">
        <v>0</v>
      </c>
      <c r="D1" s="19" t="s">
        <v>1</v>
      </c>
    </row>
    <row r="2" spans="1:4" x14ac:dyDescent="0.25">
      <c r="A2" s="11" t="s">
        <v>3</v>
      </c>
      <c r="B2" s="6">
        <f>Quarterly!B2</f>
        <v>106.54600000000005</v>
      </c>
      <c r="C2" s="6" t="e">
        <v>#N/A</v>
      </c>
      <c r="D2" s="14" t="e">
        <v>#N/A</v>
      </c>
    </row>
    <row r="3" spans="1:4" x14ac:dyDescent="0.25">
      <c r="A3" s="11" t="s">
        <v>4</v>
      </c>
      <c r="B3" s="6">
        <f>Quarterly!B3</f>
        <v>81.504000000000033</v>
      </c>
      <c r="C3" s="6" t="e">
        <v>#N/A</v>
      </c>
      <c r="D3" s="14" t="e">
        <v>#N/A</v>
      </c>
    </row>
    <row r="4" spans="1:4" x14ac:dyDescent="0.25">
      <c r="A4" s="11" t="s">
        <v>5</v>
      </c>
      <c r="B4" s="6">
        <f>Quarterly!B4</f>
        <v>82.832000000000008</v>
      </c>
      <c r="C4" s="6" t="e">
        <v>#N/A</v>
      </c>
      <c r="D4" s="14" t="e">
        <v>#N/A</v>
      </c>
    </row>
    <row r="5" spans="1:4" x14ac:dyDescent="0.25">
      <c r="A5" s="11" t="s">
        <v>6</v>
      </c>
      <c r="B5" s="6">
        <f>Quarterly!B5</f>
        <v>78.911999999999978</v>
      </c>
      <c r="C5" s="6" t="e">
        <v>#N/A</v>
      </c>
      <c r="D5" s="14" t="e">
        <v>#N/A</v>
      </c>
    </row>
    <row r="6" spans="1:4" x14ac:dyDescent="0.25">
      <c r="A6" s="11" t="s">
        <v>7</v>
      </c>
      <c r="B6" s="6">
        <f>Quarterly!B6</f>
        <v>95.540999999999983</v>
      </c>
      <c r="C6" s="6" t="e">
        <v>#N/A</v>
      </c>
      <c r="D6" s="14" t="e">
        <v>#N/A</v>
      </c>
    </row>
    <row r="7" spans="1:4" x14ac:dyDescent="0.25">
      <c r="A7" s="11" t="s">
        <v>8</v>
      </c>
      <c r="B7" s="6">
        <f>Quarterly!B7</f>
        <v>92.420999999999992</v>
      </c>
      <c r="C7" s="6" t="e">
        <v>#N/A</v>
      </c>
      <c r="D7" s="14" t="e">
        <v>#N/A</v>
      </c>
    </row>
    <row r="8" spans="1:4" x14ac:dyDescent="0.25">
      <c r="A8" s="11" t="s">
        <v>9</v>
      </c>
      <c r="B8" s="6">
        <f>Quarterly!B8</f>
        <v>87.825999999999965</v>
      </c>
      <c r="C8" s="6" t="e">
        <v>#N/A</v>
      </c>
      <c r="D8" s="14" t="e">
        <v>#N/A</v>
      </c>
    </row>
    <row r="9" spans="1:4" x14ac:dyDescent="0.25">
      <c r="A9" s="11" t="s">
        <v>10</v>
      </c>
      <c r="B9" s="6">
        <f>Quarterly!B9</f>
        <v>96.265000000000015</v>
      </c>
      <c r="C9" s="6" t="e">
        <v>#N/A</v>
      </c>
      <c r="D9" s="14" t="e">
        <v>#N/A</v>
      </c>
    </row>
    <row r="10" spans="1:4" x14ac:dyDescent="0.25">
      <c r="A10" s="11" t="s">
        <v>11</v>
      </c>
      <c r="B10" s="6">
        <f>Quarterly!B10</f>
        <v>125.86100000000005</v>
      </c>
      <c r="C10" s="6" t="e">
        <v>#N/A</v>
      </c>
      <c r="D10" s="14" t="e">
        <v>#N/A</v>
      </c>
    </row>
    <row r="11" spans="1:4" x14ac:dyDescent="0.25">
      <c r="A11" s="11" t="s">
        <v>12</v>
      </c>
      <c r="B11" s="6">
        <f>Quarterly!B11</f>
        <v>99.787999999999997</v>
      </c>
      <c r="C11" s="6" t="e">
        <v>#N/A</v>
      </c>
      <c r="D11" s="14" t="e">
        <v>#N/A</v>
      </c>
    </row>
    <row r="12" spans="1:4" x14ac:dyDescent="0.25">
      <c r="A12" s="11" t="s">
        <v>13</v>
      </c>
      <c r="B12" s="6">
        <f>Quarterly!B12</f>
        <v>98.475999999999985</v>
      </c>
      <c r="C12" s="6" t="e">
        <v>#N/A</v>
      </c>
      <c r="D12" s="14" t="e">
        <v>#N/A</v>
      </c>
    </row>
    <row r="13" spans="1:4" x14ac:dyDescent="0.25">
      <c r="A13" s="11" t="s">
        <v>14</v>
      </c>
      <c r="B13" s="6">
        <f>Quarterly!B13</f>
        <v>101.63200000000003</v>
      </c>
      <c r="C13" s="6" t="e">
        <v>#N/A</v>
      </c>
      <c r="D13" s="14" t="e">
        <v>#N/A</v>
      </c>
    </row>
    <row r="14" spans="1:4" x14ac:dyDescent="0.25">
      <c r="A14" s="11" t="s">
        <v>15</v>
      </c>
      <c r="B14" s="6">
        <f>Quarterly!B14</f>
        <v>111.76999999999995</v>
      </c>
      <c r="C14" s="6" t="e">
        <v>#N/A</v>
      </c>
      <c r="D14" s="14" t="e">
        <v>#N/A</v>
      </c>
    </row>
    <row r="15" spans="1:4" x14ac:dyDescent="0.25">
      <c r="A15" s="11" t="s">
        <v>16</v>
      </c>
      <c r="B15" s="6">
        <f>Quarterly!B15</f>
        <v>100.99400000000001</v>
      </c>
      <c r="C15" s="6" t="e">
        <v>#N/A</v>
      </c>
      <c r="D15" s="14" t="e">
        <v>#N/A</v>
      </c>
    </row>
    <row r="16" spans="1:4" x14ac:dyDescent="0.25">
      <c r="A16" s="11" t="s">
        <v>17</v>
      </c>
      <c r="B16" s="6">
        <f>Quarterly!B16</f>
        <v>104.18700000000001</v>
      </c>
      <c r="C16" s="6" t="e">
        <v>#N/A</v>
      </c>
      <c r="D16" s="14" t="e">
        <v>#N/A</v>
      </c>
    </row>
    <row r="17" spans="1:4" x14ac:dyDescent="0.25">
      <c r="A17" s="11" t="s">
        <v>18</v>
      </c>
      <c r="B17" s="6">
        <f>Quarterly!B17</f>
        <v>104.87099999999998</v>
      </c>
      <c r="C17" s="6" t="e">
        <v>#N/A</v>
      </c>
      <c r="D17" s="14" t="e">
        <v>#N/A</v>
      </c>
    </row>
    <row r="18" spans="1:4" x14ac:dyDescent="0.25">
      <c r="A18" s="11" t="s">
        <v>19</v>
      </c>
      <c r="B18" s="6">
        <f>Quarterly!B18</f>
        <v>123.31899999999995</v>
      </c>
      <c r="C18" s="6" t="e">
        <v>#N/A</v>
      </c>
      <c r="D18" s="14" t="e">
        <v>#N/A</v>
      </c>
    </row>
    <row r="19" spans="1:4" x14ac:dyDescent="0.25">
      <c r="A19" s="11" t="s">
        <v>20</v>
      </c>
      <c r="B19" s="6">
        <f>Quarterly!B19</f>
        <v>110.58500000000001</v>
      </c>
      <c r="C19" s="6" t="e">
        <v>#N/A</v>
      </c>
      <c r="D19" s="14" t="e">
        <v>#N/A</v>
      </c>
    </row>
    <row r="20" spans="1:4" x14ac:dyDescent="0.25">
      <c r="A20" s="11" t="s">
        <v>21</v>
      </c>
      <c r="B20" s="6">
        <f>Quarterly!B20</f>
        <v>118.92500000000003</v>
      </c>
      <c r="C20" s="6" t="e">
        <v>#N/A</v>
      </c>
      <c r="D20" s="14" t="e">
        <v>#N/A</v>
      </c>
    </row>
    <row r="21" spans="1:4" x14ac:dyDescent="0.25">
      <c r="A21" s="11" t="s">
        <v>22</v>
      </c>
      <c r="B21" s="6">
        <f>Quarterly!B21</f>
        <v>109.16399999999997</v>
      </c>
      <c r="C21" s="6" t="e">
        <v>#N/A</v>
      </c>
      <c r="D21" s="14" t="e">
        <v>#N/A</v>
      </c>
    </row>
    <row r="22" spans="1:4" x14ac:dyDescent="0.25">
      <c r="A22" s="11" t="s">
        <v>23</v>
      </c>
      <c r="B22" s="6">
        <f>Quarterly!B22</f>
        <v>117.55400000000004</v>
      </c>
      <c r="C22" s="6" t="e">
        <v>#N/A</v>
      </c>
      <c r="D22" s="14" t="e">
        <v>#N/A</v>
      </c>
    </row>
    <row r="23" spans="1:4" x14ac:dyDescent="0.25">
      <c r="A23" s="11" t="s">
        <v>24</v>
      </c>
      <c r="B23" s="6">
        <f>Quarterly!B23</f>
        <v>130.97300000000001</v>
      </c>
      <c r="C23" s="6" t="e">
        <v>#N/A</v>
      </c>
      <c r="D23" s="14" t="e">
        <v>#N/A</v>
      </c>
    </row>
    <row r="24" spans="1:4" x14ac:dyDescent="0.25">
      <c r="A24" s="11" t="s">
        <v>25</v>
      </c>
      <c r="B24" s="6">
        <f>Quarterly!B24</f>
        <v>128.565</v>
      </c>
      <c r="C24" s="6" t="e">
        <v>#N/A</v>
      </c>
      <c r="D24" s="14" t="e">
        <v>#N/A</v>
      </c>
    </row>
    <row r="25" spans="1:4" x14ac:dyDescent="0.25">
      <c r="A25" s="11" t="s">
        <v>26</v>
      </c>
      <c r="B25" s="6">
        <f>Quarterly!B25</f>
        <v>134.37800000000001</v>
      </c>
      <c r="C25" s="6" t="e">
        <v>#N/A</v>
      </c>
      <c r="D25" s="14" t="e">
        <v>#N/A</v>
      </c>
    </row>
    <row r="26" spans="1:4" x14ac:dyDescent="0.25">
      <c r="A26" s="11" t="s">
        <v>27</v>
      </c>
      <c r="B26" s="6">
        <f>Quarterly!B26</f>
        <v>135.904</v>
      </c>
      <c r="C26" s="6" t="e">
        <v>#N/A</v>
      </c>
      <c r="D26" s="14" t="e">
        <v>#N/A</v>
      </c>
    </row>
    <row r="27" spans="1:4" x14ac:dyDescent="0.25">
      <c r="A27" s="11" t="s">
        <v>28</v>
      </c>
      <c r="B27" s="6">
        <f>Quarterly!B27</f>
        <v>138.42400000000006</v>
      </c>
      <c r="C27" s="6" t="e">
        <v>#N/A</v>
      </c>
      <c r="D27" s="14" t="e">
        <v>#N/A</v>
      </c>
    </row>
    <row r="28" spans="1:4" x14ac:dyDescent="0.25">
      <c r="A28" s="11" t="s">
        <v>29</v>
      </c>
      <c r="B28" s="6">
        <f>Quarterly!B28</f>
        <v>140.78799999999998</v>
      </c>
      <c r="C28" s="6" t="e">
        <v>#N/A</v>
      </c>
      <c r="D28" s="14" t="e">
        <v>#N/A</v>
      </c>
    </row>
    <row r="29" spans="1:4" x14ac:dyDescent="0.25">
      <c r="A29" s="11" t="s">
        <v>30</v>
      </c>
      <c r="B29" s="6">
        <f>Quarterly!B29</f>
        <v>150.83300000000003</v>
      </c>
      <c r="C29" s="6" t="e">
        <v>#N/A</v>
      </c>
      <c r="D29" s="14" t="e">
        <v>#N/A</v>
      </c>
    </row>
    <row r="30" spans="1:4" x14ac:dyDescent="0.25">
      <c r="A30" s="11" t="s">
        <v>31</v>
      </c>
      <c r="B30" s="6">
        <f>Quarterly!B30</f>
        <v>156.41999999999993</v>
      </c>
      <c r="C30" s="6" t="e">
        <v>#N/A</v>
      </c>
      <c r="D30" s="14" t="e">
        <v>#N/A</v>
      </c>
    </row>
    <row r="31" spans="1:4" x14ac:dyDescent="0.25">
      <c r="A31" s="11" t="s">
        <v>32</v>
      </c>
      <c r="B31" s="6">
        <f>Quarterly!B31</f>
        <v>180.51800000000003</v>
      </c>
      <c r="C31" s="6" t="e">
        <v>#N/A</v>
      </c>
      <c r="D31" s="14" t="e">
        <v>#N/A</v>
      </c>
    </row>
    <row r="32" spans="1:4" x14ac:dyDescent="0.25">
      <c r="A32" s="11" t="s">
        <v>33</v>
      </c>
      <c r="B32" s="6">
        <f>Quarterly!B32</f>
        <v>157.43100000000001</v>
      </c>
      <c r="C32" s="6" t="e">
        <v>#N/A</v>
      </c>
      <c r="D32" s="14" t="e">
        <v>#N/A</v>
      </c>
    </row>
    <row r="33" spans="1:4" x14ac:dyDescent="0.25">
      <c r="A33" s="11" t="s">
        <v>34</v>
      </c>
      <c r="B33" s="6">
        <f>Quarterly!B33</f>
        <v>157.09600000000003</v>
      </c>
      <c r="C33" s="6" t="e">
        <v>#N/A</v>
      </c>
      <c r="D33" s="14" t="e">
        <v>#N/A</v>
      </c>
    </row>
    <row r="34" spans="1:4" x14ac:dyDescent="0.25">
      <c r="A34" s="11" t="s">
        <v>35</v>
      </c>
      <c r="B34" s="6">
        <f>Quarterly!B34</f>
        <v>177.25399999999999</v>
      </c>
      <c r="C34" s="6" t="e">
        <v>#N/A</v>
      </c>
      <c r="D34" s="14" t="e">
        <v>#N/A</v>
      </c>
    </row>
    <row r="35" spans="1:4" x14ac:dyDescent="0.25">
      <c r="A35" s="11" t="s">
        <v>36</v>
      </c>
      <c r="B35" s="6">
        <f>Quarterly!B35</f>
        <v>194.25899999999993</v>
      </c>
      <c r="C35" s="6" t="e">
        <v>#N/A</v>
      </c>
      <c r="D35" s="14" t="e">
        <v>#N/A</v>
      </c>
    </row>
    <row r="36" spans="1:4" x14ac:dyDescent="0.25">
      <c r="A36" s="11" t="s">
        <v>37</v>
      </c>
      <c r="B36" s="6">
        <f>Quarterly!B36</f>
        <v>202.17600000000002</v>
      </c>
      <c r="C36" s="6" t="e">
        <v>#N/A</v>
      </c>
      <c r="D36" s="14" t="e">
        <v>#N/A</v>
      </c>
    </row>
    <row r="37" spans="1:4" x14ac:dyDescent="0.25">
      <c r="A37" s="11" t="s">
        <v>38</v>
      </c>
      <c r="B37" s="6">
        <f>Quarterly!B37</f>
        <v>158.65500000000003</v>
      </c>
      <c r="C37" s="6" t="e">
        <v>#N/A</v>
      </c>
      <c r="D37" s="14" t="e">
        <v>#N/A</v>
      </c>
    </row>
    <row r="38" spans="1:4" x14ac:dyDescent="0.25">
      <c r="A38" s="11" t="s">
        <v>39</v>
      </c>
      <c r="B38" s="6">
        <f>Quarterly!B38</f>
        <v>157.51169928000004</v>
      </c>
      <c r="C38" s="6" t="e">
        <v>#N/A</v>
      </c>
      <c r="D38" s="14" t="e">
        <v>#N/A</v>
      </c>
    </row>
    <row r="39" spans="1:4" x14ac:dyDescent="0.25">
      <c r="A39" s="11" t="s">
        <v>40</v>
      </c>
      <c r="B39" s="6">
        <f>Quarterly!B39</f>
        <v>169.68681117999995</v>
      </c>
      <c r="C39" s="6" t="e">
        <v>#N/A</v>
      </c>
      <c r="D39" s="14" t="e">
        <v>#N/A</v>
      </c>
    </row>
    <row r="40" spans="1:4" x14ac:dyDescent="0.25">
      <c r="A40" s="11" t="s">
        <v>41</v>
      </c>
      <c r="B40" s="6">
        <f>Quarterly!B40</f>
        <v>168.90864814000003</v>
      </c>
      <c r="C40" s="6" t="e">
        <v>#N/A</v>
      </c>
      <c r="D40" s="14" t="e">
        <v>#N/A</v>
      </c>
    </row>
    <row r="41" spans="1:4" x14ac:dyDescent="0.25">
      <c r="A41" s="11" t="s">
        <v>42</v>
      </c>
      <c r="B41" s="6">
        <f>Quarterly!B41</f>
        <v>164.16701338000004</v>
      </c>
      <c r="C41" s="6" t="e">
        <v>#N/A</v>
      </c>
      <c r="D41" s="14" t="e">
        <v>#N/A</v>
      </c>
    </row>
    <row r="42" spans="1:4" x14ac:dyDescent="0.25">
      <c r="A42" s="11" t="s">
        <v>43</v>
      </c>
      <c r="B42" s="6">
        <f>Quarterly!B42</f>
        <v>193.96968968000007</v>
      </c>
      <c r="C42" s="6" t="e">
        <v>#N/A</v>
      </c>
      <c r="D42" s="14" t="e">
        <v>#N/A</v>
      </c>
    </row>
    <row r="43" spans="1:4" x14ac:dyDescent="0.25">
      <c r="A43" s="11" t="s">
        <v>44</v>
      </c>
      <c r="B43" s="6">
        <f>Quarterly!B43</f>
        <v>195.46830254999995</v>
      </c>
      <c r="C43" s="6" t="e">
        <v>#N/A</v>
      </c>
      <c r="D43" s="14" t="e">
        <v>#N/A</v>
      </c>
    </row>
    <row r="44" spans="1:4" x14ac:dyDescent="0.25">
      <c r="A44" s="11" t="s">
        <v>45</v>
      </c>
      <c r="B44" s="6">
        <f>Quarterly!B44</f>
        <v>176.13721442488068</v>
      </c>
      <c r="C44" s="6" t="e">
        <v>#N/A</v>
      </c>
      <c r="D44" s="14" t="e">
        <v>#N/A</v>
      </c>
    </row>
    <row r="45" spans="1:4" x14ac:dyDescent="0.25">
      <c r="A45" s="11" t="s">
        <v>46</v>
      </c>
      <c r="B45" s="6">
        <f>Quarterly!B45</f>
        <v>188.19294316000006</v>
      </c>
      <c r="C45" s="6" t="e">
        <v>#N/A</v>
      </c>
      <c r="D45" s="14" t="e">
        <v>#N/A</v>
      </c>
    </row>
    <row r="46" spans="1:4" x14ac:dyDescent="0.25">
      <c r="A46" s="11" t="s">
        <v>47</v>
      </c>
      <c r="B46" s="6">
        <f>Quarterly!B46</f>
        <v>206.35791264000002</v>
      </c>
      <c r="C46" s="6" t="e">
        <v>#N/A</v>
      </c>
      <c r="D46" s="14" t="e">
        <v>#N/A</v>
      </c>
    </row>
    <row r="47" spans="1:4" x14ac:dyDescent="0.25">
      <c r="A47" s="11" t="s">
        <v>48</v>
      </c>
      <c r="B47" s="6">
        <f>Quarterly!B47</f>
        <v>188.59719268999996</v>
      </c>
      <c r="C47" s="6" t="e">
        <v>#N/A</v>
      </c>
      <c r="D47" s="14" t="e">
        <v>#N/A</v>
      </c>
    </row>
    <row r="48" spans="1:4" x14ac:dyDescent="0.25">
      <c r="A48" s="11" t="s">
        <v>49</v>
      </c>
      <c r="B48" s="6">
        <f>Quarterly!B48</f>
        <v>200.44267808000004</v>
      </c>
      <c r="C48" s="6" t="e">
        <v>#N/A</v>
      </c>
      <c r="D48" s="14" t="e">
        <v>#N/A</v>
      </c>
    </row>
    <row r="49" spans="1:4" x14ac:dyDescent="0.25">
      <c r="A49" s="11" t="s">
        <v>50</v>
      </c>
      <c r="B49" s="6">
        <f>Quarterly!B49</f>
        <v>191.5882928800001</v>
      </c>
      <c r="C49" s="6" t="e">
        <v>#N/A</v>
      </c>
      <c r="D49" s="14" t="e">
        <v>#N/A</v>
      </c>
    </row>
    <row r="50" spans="1:4" x14ac:dyDescent="0.25">
      <c r="A50" s="11" t="s">
        <v>51</v>
      </c>
      <c r="B50" s="6">
        <f>Quarterly!B50</f>
        <v>215.2404041100001</v>
      </c>
      <c r="C50" s="6" t="e">
        <v>#N/A</v>
      </c>
      <c r="D50" s="14" t="e">
        <v>#N/A</v>
      </c>
    </row>
    <row r="51" spans="1:4" x14ac:dyDescent="0.25">
      <c r="A51" s="11" t="s">
        <v>52</v>
      </c>
      <c r="B51" s="6">
        <f>Quarterly!B51</f>
        <v>202.88877569000002</v>
      </c>
      <c r="C51" s="6" t="e">
        <v>#N/A</v>
      </c>
      <c r="D51" s="14" t="e">
        <v>#N/A</v>
      </c>
    </row>
    <row r="52" spans="1:4" x14ac:dyDescent="0.25">
      <c r="A52" s="11" t="s">
        <v>53</v>
      </c>
      <c r="B52" s="6">
        <f>Quarterly!B52</f>
        <v>196.9361549600001</v>
      </c>
      <c r="C52" s="6" t="e">
        <v>#N/A</v>
      </c>
      <c r="D52" s="14" t="e">
        <v>#N/A</v>
      </c>
    </row>
    <row r="53" spans="1:4" x14ac:dyDescent="0.25">
      <c r="A53" s="11" t="s">
        <v>54</v>
      </c>
      <c r="B53" s="6">
        <f>Quarterly!B53</f>
        <v>210.53618883999994</v>
      </c>
      <c r="C53" s="6" t="e">
        <v>#N/A</v>
      </c>
      <c r="D53" s="14" t="e">
        <v>#N/A</v>
      </c>
    </row>
    <row r="54" spans="1:4" x14ac:dyDescent="0.25">
      <c r="A54" s="11" t="s">
        <v>55</v>
      </c>
      <c r="B54" s="6">
        <f>Quarterly!B54</f>
        <v>204.0006092400001</v>
      </c>
      <c r="C54" s="6" t="e">
        <v>#N/A</v>
      </c>
      <c r="D54" s="14" t="e">
        <v>#N/A</v>
      </c>
    </row>
    <row r="55" spans="1:4" x14ac:dyDescent="0.25">
      <c r="A55" s="11" t="s">
        <v>56</v>
      </c>
      <c r="B55" s="6">
        <f>Quarterly!B55</f>
        <v>226.29757847000005</v>
      </c>
      <c r="C55" s="6" t="e">
        <v>#N/A</v>
      </c>
      <c r="D55" s="14" t="e">
        <v>#N/A</v>
      </c>
    </row>
    <row r="56" spans="1:4" x14ac:dyDescent="0.25">
      <c r="A56" s="11" t="s">
        <v>57</v>
      </c>
      <c r="B56" s="6">
        <f>Quarterly!B56</f>
        <v>204.88880079999993</v>
      </c>
      <c r="C56" s="6" t="e">
        <v>#N/A</v>
      </c>
      <c r="D56" s="14" t="e">
        <v>#N/A</v>
      </c>
    </row>
    <row r="57" spans="1:4" x14ac:dyDescent="0.25">
      <c r="A57" s="11" t="s">
        <v>58</v>
      </c>
      <c r="B57" s="6">
        <f>Quarterly!B57</f>
        <v>216.39340139000001</v>
      </c>
      <c r="C57" s="6" t="e">
        <v>#N/A</v>
      </c>
      <c r="D57" s="14" t="e">
        <v>#N/A</v>
      </c>
    </row>
    <row r="58" spans="1:4" x14ac:dyDescent="0.25">
      <c r="A58" s="11" t="s">
        <v>59</v>
      </c>
      <c r="B58" s="6">
        <f>Quarterly!B58</f>
        <v>218.32453956999996</v>
      </c>
      <c r="C58" s="6" t="e">
        <v>#N/A</v>
      </c>
      <c r="D58" s="14" t="e">
        <v>#N/A</v>
      </c>
    </row>
    <row r="59" spans="1:4" x14ac:dyDescent="0.25">
      <c r="A59" s="11" t="s">
        <v>60</v>
      </c>
      <c r="B59" s="6">
        <f>Quarterly!B59</f>
        <v>241.09448964000003</v>
      </c>
      <c r="C59" s="6" t="e">
        <v>#N/A</v>
      </c>
      <c r="D59" s="14" t="e">
        <v>#N/A</v>
      </c>
    </row>
    <row r="60" spans="1:4" x14ac:dyDescent="0.25">
      <c r="A60" s="11" t="s">
        <v>61</v>
      </c>
      <c r="B60" s="6">
        <f>Quarterly!B60</f>
        <v>242.26563939099992</v>
      </c>
      <c r="C60" s="6" t="e">
        <v>#N/A</v>
      </c>
      <c r="D60" s="14" t="e">
        <v>#N/A</v>
      </c>
    </row>
    <row r="61" spans="1:4" x14ac:dyDescent="0.25">
      <c r="A61" s="11" t="s">
        <v>62</v>
      </c>
      <c r="B61" s="6">
        <f>Quarterly!B61</f>
        <v>209.9837844599999</v>
      </c>
      <c r="C61" s="6" t="e">
        <v>#N/A</v>
      </c>
      <c r="D61" s="14" t="e">
        <v>#N/A</v>
      </c>
    </row>
    <row r="62" spans="1:4" x14ac:dyDescent="0.25">
      <c r="A62" s="11" t="s">
        <v>63</v>
      </c>
      <c r="B62" s="6">
        <f>Quarterly!B62</f>
        <v>267.45616667000013</v>
      </c>
      <c r="C62" s="6" t="e">
        <v>#N/A</v>
      </c>
      <c r="D62" s="14" t="e">
        <v>#N/A</v>
      </c>
    </row>
    <row r="63" spans="1:4" x14ac:dyDescent="0.25">
      <c r="A63" s="11" t="s">
        <v>64</v>
      </c>
      <c r="B63" s="6">
        <f>Quarterly!B63</f>
        <v>250.22814484000003</v>
      </c>
      <c r="C63" s="6" t="e">
        <v>#N/A</v>
      </c>
      <c r="D63" s="14" t="e">
        <v>#N/A</v>
      </c>
    </row>
    <row r="64" spans="1:4" x14ac:dyDescent="0.25">
      <c r="A64" s="11" t="s">
        <v>65</v>
      </c>
      <c r="B64" s="6">
        <f>Quarterly!B64</f>
        <v>253.94805741000002</v>
      </c>
      <c r="C64" s="6" t="e">
        <v>#N/A</v>
      </c>
      <c r="D64" s="14" t="e">
        <v>#N/A</v>
      </c>
    </row>
    <row r="65" spans="1:4" x14ac:dyDescent="0.25">
      <c r="A65" s="11" t="s">
        <v>66</v>
      </c>
      <c r="B65" s="6">
        <f>Quarterly!B65</f>
        <v>222.35312109999992</v>
      </c>
      <c r="C65" s="6" t="e">
        <v>#N/A</v>
      </c>
      <c r="D65" s="14" t="e">
        <v>#N/A</v>
      </c>
    </row>
    <row r="66" spans="1:4" x14ac:dyDescent="0.25">
      <c r="A66" s="11" t="s">
        <v>67</v>
      </c>
      <c r="B66" s="6">
        <f>Quarterly!B66</f>
        <v>246.35687975999994</v>
      </c>
      <c r="C66" s="6" t="e">
        <v>#N/A</v>
      </c>
      <c r="D66" s="14" t="e">
        <v>#N/A</v>
      </c>
    </row>
    <row r="67" spans="1:4" x14ac:dyDescent="0.25">
      <c r="A67" s="11" t="s">
        <v>68</v>
      </c>
      <c r="B67" s="6">
        <f>Quarterly!B67</f>
        <v>258.19464794999999</v>
      </c>
      <c r="C67" s="6" t="e">
        <v>#N/A</v>
      </c>
      <c r="D67" s="14" t="e">
        <v>#N/A</v>
      </c>
    </row>
    <row r="68" spans="1:4" x14ac:dyDescent="0.25">
      <c r="A68" s="11" t="s">
        <v>69</v>
      </c>
      <c r="B68" s="6">
        <f>Quarterly!B68</f>
        <v>270.88363899999996</v>
      </c>
      <c r="C68" s="6" t="e">
        <v>#N/A</v>
      </c>
      <c r="D68" s="14" t="e">
        <v>#N/A</v>
      </c>
    </row>
    <row r="69" spans="1:4" x14ac:dyDescent="0.25">
      <c r="A69" s="11" t="s">
        <v>70</v>
      </c>
      <c r="B69" s="6">
        <f>Quarterly!B69</f>
        <v>227.14145874000002</v>
      </c>
      <c r="C69" s="6" t="e">
        <v>#N/A</v>
      </c>
      <c r="D69" s="14" t="e">
        <v>#N/A</v>
      </c>
    </row>
    <row r="70" spans="1:4" x14ac:dyDescent="0.25">
      <c r="A70" s="11" t="s">
        <v>71</v>
      </c>
      <c r="B70" s="6">
        <f>Quarterly!B70</f>
        <v>247.80900788999998</v>
      </c>
      <c r="C70" s="6" t="e">
        <v>#N/A</v>
      </c>
      <c r="D70" s="14" t="e">
        <v>#N/A</v>
      </c>
    </row>
    <row r="71" spans="1:4" x14ac:dyDescent="0.25">
      <c r="A71" s="11" t="s">
        <v>72</v>
      </c>
      <c r="B71" s="6">
        <f>Quarterly!B71</f>
        <v>281.27521624000002</v>
      </c>
      <c r="C71" s="6" t="e">
        <v>#N/A</v>
      </c>
      <c r="D71" s="14" t="e">
        <v>#N/A</v>
      </c>
    </row>
    <row r="72" spans="1:4" x14ac:dyDescent="0.25">
      <c r="A72" s="11" t="s">
        <v>73</v>
      </c>
      <c r="B72" s="6">
        <f>Quarterly!B72</f>
        <v>260.84192627000004</v>
      </c>
      <c r="C72" s="6" t="e">
        <v>#N/A</v>
      </c>
      <c r="D72" s="14" t="e">
        <v>#N/A</v>
      </c>
    </row>
    <row r="73" spans="1:4" x14ac:dyDescent="0.25">
      <c r="A73" s="11" t="s">
        <v>74</v>
      </c>
      <c r="B73" s="6">
        <f>Quarterly!B73</f>
        <v>258.00426208999994</v>
      </c>
      <c r="C73" s="6" t="e">
        <v>#N/A</v>
      </c>
      <c r="D73" s="14" t="e">
        <v>#N/A</v>
      </c>
    </row>
    <row r="74" spans="1:4" x14ac:dyDescent="0.25">
      <c r="A74" s="11" t="s">
        <v>75</v>
      </c>
      <c r="B74" s="6">
        <f>Quarterly!B74</f>
        <v>287.86453072000012</v>
      </c>
      <c r="C74" s="6" t="e">
        <v>#N/A</v>
      </c>
      <c r="D74" s="14" t="e">
        <v>#N/A</v>
      </c>
    </row>
    <row r="75" spans="1:4" x14ac:dyDescent="0.25">
      <c r="A75" s="11" t="s">
        <v>76</v>
      </c>
      <c r="B75" s="6">
        <f>Quarterly!B75</f>
        <v>307.71921977999989</v>
      </c>
      <c r="C75" s="6" t="e">
        <v>#N/A</v>
      </c>
      <c r="D75" s="14" t="e">
        <v>#N/A</v>
      </c>
    </row>
    <row r="76" spans="1:4" x14ac:dyDescent="0.25">
      <c r="A76" s="11" t="s">
        <v>77</v>
      </c>
      <c r="B76" s="6">
        <f>Quarterly!B76</f>
        <v>283.02350774000013</v>
      </c>
      <c r="C76" s="6" t="e">
        <v>#N/A</v>
      </c>
      <c r="D76" s="14" t="e">
        <v>#N/A</v>
      </c>
    </row>
    <row r="77" spans="1:4" x14ac:dyDescent="0.25">
      <c r="A77" s="11" t="s">
        <v>78</v>
      </c>
      <c r="B77" s="6">
        <f>Quarterly!B77</f>
        <v>260.76165751999991</v>
      </c>
      <c r="C77" s="6" t="e">
        <v>#N/A</v>
      </c>
      <c r="D77" s="14" t="e">
        <v>#N/A</v>
      </c>
    </row>
    <row r="78" spans="1:4" x14ac:dyDescent="0.25">
      <c r="A78" s="11" t="s">
        <v>79</v>
      </c>
      <c r="B78" s="6">
        <f>Quarterly!B78</f>
        <v>292.61162050000019</v>
      </c>
      <c r="C78" s="6" t="e">
        <v>#N/A</v>
      </c>
      <c r="D78" s="14" t="e">
        <v>#N/A</v>
      </c>
    </row>
    <row r="79" spans="1:4" x14ac:dyDescent="0.25">
      <c r="A79" s="11" t="s">
        <v>80</v>
      </c>
      <c r="B79" s="6">
        <f>Quarterly!B79</f>
        <v>303.14085363999988</v>
      </c>
      <c r="C79" s="6" t="e">
        <v>#N/A</v>
      </c>
      <c r="D79" s="14" t="e">
        <v>#N/A</v>
      </c>
    </row>
    <row r="80" spans="1:4" x14ac:dyDescent="0.25">
      <c r="A80" s="11" t="s">
        <v>81</v>
      </c>
      <c r="B80" s="6">
        <f>Quarterly!B80</f>
        <v>282.24866256999991</v>
      </c>
      <c r="C80" s="6" t="e">
        <v>#N/A</v>
      </c>
      <c r="D80" s="14" t="e">
        <v>#N/A</v>
      </c>
    </row>
    <row r="81" spans="1:4" x14ac:dyDescent="0.25">
      <c r="A81" s="11" t="s">
        <v>82</v>
      </c>
      <c r="B81" s="6">
        <f>Quarterly!B81</f>
        <v>269.69875774999997</v>
      </c>
      <c r="C81" s="6" t="e">
        <v>#N/A</v>
      </c>
      <c r="D81" s="14" t="e">
        <v>#N/A</v>
      </c>
    </row>
    <row r="82" spans="1:4" x14ac:dyDescent="0.25">
      <c r="A82" s="11" t="s">
        <v>83</v>
      </c>
      <c r="B82" s="6">
        <f>Quarterly!B82</f>
        <v>286.86086921000009</v>
      </c>
      <c r="C82" s="6" t="e">
        <v>#N/A</v>
      </c>
      <c r="D82" s="14" t="e">
        <v>#N/A</v>
      </c>
    </row>
    <row r="83" spans="1:4" x14ac:dyDescent="0.25">
      <c r="A83" s="11" t="s">
        <v>84</v>
      </c>
      <c r="B83" s="6">
        <f>Quarterly!B83</f>
        <v>195.66436861</v>
      </c>
      <c r="C83" s="6" t="e">
        <v>#N/A</v>
      </c>
      <c r="D83" s="14" t="e">
        <v>#N/A</v>
      </c>
    </row>
    <row r="84" spans="1:4" x14ac:dyDescent="0.25">
      <c r="A84" s="11" t="s">
        <v>85</v>
      </c>
      <c r="B84" s="6">
        <f>Quarterly!B84</f>
        <v>227.44431289999989</v>
      </c>
      <c r="C84" s="6" t="e">
        <v>#N/A</v>
      </c>
      <c r="D84" s="14" t="e">
        <v>#N/A</v>
      </c>
    </row>
    <row r="85" spans="1:4" x14ac:dyDescent="0.25">
      <c r="A85" s="11" t="s">
        <v>86</v>
      </c>
      <c r="B85" s="6">
        <f>Quarterly!B85</f>
        <v>234.25152678000003</v>
      </c>
      <c r="C85" s="6" t="e">
        <v>#N/A</v>
      </c>
      <c r="D85" s="14" t="e">
        <v>#N/A</v>
      </c>
    </row>
    <row r="86" spans="1:4" x14ac:dyDescent="0.25">
      <c r="A86" s="11" t="s">
        <v>87</v>
      </c>
      <c r="B86" s="6">
        <f>Quarterly!B86</f>
        <v>217.23333557000001</v>
      </c>
      <c r="C86" s="6" t="e">
        <v>#N/A</v>
      </c>
      <c r="D86" s="14" t="e">
        <v>#N/A</v>
      </c>
    </row>
    <row r="87" spans="1:4" x14ac:dyDescent="0.25">
      <c r="A87" s="11" t="s">
        <v>88</v>
      </c>
      <c r="B87" s="6">
        <f>Quarterly!B87</f>
        <v>275.68580537000014</v>
      </c>
      <c r="C87" s="6" t="e">
        <v>#N/A</v>
      </c>
      <c r="D87" s="14" t="e">
        <v>#N/A</v>
      </c>
    </row>
    <row r="88" spans="1:4" x14ac:dyDescent="0.25">
      <c r="A88" s="11" t="s">
        <v>89</v>
      </c>
      <c r="B88" s="6">
        <f>Quarterly!B88</f>
        <v>295.49925432000009</v>
      </c>
      <c r="C88" s="6" t="e">
        <v>#N/A</v>
      </c>
      <c r="D88" s="14" t="e">
        <v>#N/A</v>
      </c>
    </row>
    <row r="89" spans="1:4" x14ac:dyDescent="0.25">
      <c r="A89" s="11" t="s">
        <v>90</v>
      </c>
      <c r="B89" s="6">
        <f>Quarterly!B89</f>
        <v>293.50148824999985</v>
      </c>
      <c r="C89" s="6" t="e">
        <v>#N/A</v>
      </c>
      <c r="D89" s="14" t="e">
        <v>#N/A</v>
      </c>
    </row>
    <row r="90" spans="1:4" x14ac:dyDescent="0.25">
      <c r="A90" s="11" t="s">
        <v>91</v>
      </c>
      <c r="B90" s="6">
        <f>Quarterly!B90</f>
        <v>300.28880201999988</v>
      </c>
      <c r="C90" s="6" t="e">
        <v>#N/A</v>
      </c>
      <c r="D90" s="14" t="e">
        <v>#N/A</v>
      </c>
    </row>
    <row r="91" spans="1:4" x14ac:dyDescent="0.25">
      <c r="A91" s="11" t="s">
        <v>92</v>
      </c>
      <c r="B91" s="6">
        <f>Quarterly!B91</f>
        <v>303.48246922000004</v>
      </c>
      <c r="C91" s="6">
        <v>303.48246922000004</v>
      </c>
      <c r="D91" s="14">
        <v>303.48246922000004</v>
      </c>
    </row>
    <row r="92" spans="1:4" x14ac:dyDescent="0.25">
      <c r="A92" s="13" t="s">
        <v>93</v>
      </c>
      <c r="B92" s="9">
        <f>Quarterly!B92</f>
        <v>314.09308978678251</v>
      </c>
      <c r="C92" s="9">
        <v>264.29136540272162</v>
      </c>
      <c r="D92" s="15">
        <v>373.27919851441322</v>
      </c>
    </row>
    <row r="93" spans="1:4" x14ac:dyDescent="0.25">
      <c r="A93" s="13" t="s">
        <v>94</v>
      </c>
      <c r="B93" s="9">
        <f>Quarterly!B93</f>
        <v>297.71308485042721</v>
      </c>
      <c r="C93" s="9">
        <v>239.06242635128996</v>
      </c>
      <c r="D93" s="15">
        <v>370.75287088785717</v>
      </c>
    </row>
    <row r="94" spans="1:4" x14ac:dyDescent="0.25">
      <c r="A94" s="13" t="s">
        <v>95</v>
      </c>
      <c r="B94" s="9">
        <f>Quarterly!B94</f>
        <v>304.80841721572102</v>
      </c>
      <c r="C94" s="9">
        <v>232.92621493886509</v>
      </c>
      <c r="D94" s="15">
        <v>398.87382890731374</v>
      </c>
    </row>
    <row r="95" spans="1:4" x14ac:dyDescent="0.25">
      <c r="A95" s="13" t="s">
        <v>96</v>
      </c>
      <c r="B95" s="9">
        <f>Quarterly!B95</f>
        <v>319.37638513167741</v>
      </c>
      <c r="C95" s="9">
        <v>236.63650883525622</v>
      </c>
      <c r="D95" s="15">
        <v>431.04623154658572</v>
      </c>
    </row>
    <row r="96" spans="1:4" x14ac:dyDescent="0.25">
      <c r="A96" s="13" t="s">
        <v>100</v>
      </c>
      <c r="B96" s="9">
        <f>Quarterly!B96</f>
        <v>324.43976026407194</v>
      </c>
      <c r="C96" s="9">
        <v>233.80100006830648</v>
      </c>
      <c r="D96" s="15">
        <v>450.21688534033535</v>
      </c>
    </row>
    <row r="97" spans="1:4" x14ac:dyDescent="0.25">
      <c r="A97" s="13" t="s">
        <v>97</v>
      </c>
      <c r="B97" s="9">
        <f>Quarterly!B97</f>
        <v>321.73746859918219</v>
      </c>
      <c r="C97" s="9">
        <v>225.29839306948466</v>
      </c>
      <c r="D97" s="15">
        <v>459.45733251938691</v>
      </c>
    </row>
    <row r="98" spans="1:4" x14ac:dyDescent="0.25">
      <c r="A98" s="13" t="s">
        <v>98</v>
      </c>
      <c r="B98" s="9">
        <f>Quarterly!B98</f>
        <v>325.52375629814122</v>
      </c>
      <c r="C98" s="9">
        <v>221.80322628754732</v>
      </c>
      <c r="D98" s="15">
        <v>477.74650390827469</v>
      </c>
    </row>
    <row r="99" spans="1:4" x14ac:dyDescent="0.25">
      <c r="A99" s="13" t="s">
        <v>99</v>
      </c>
      <c r="B99" s="9">
        <f>Quarterly!B99</f>
        <v>334.74288032375983</v>
      </c>
      <c r="C99" s="9">
        <v>222.73766854585219</v>
      </c>
      <c r="D99" s="15">
        <v>503.07070491931688</v>
      </c>
    </row>
    <row r="100" spans="1:4" x14ac:dyDescent="0.25">
      <c r="A100" s="13" t="s">
        <v>101</v>
      </c>
      <c r="B100" s="9">
        <f>Quarterly!B100</f>
        <v>340.50209234044354</v>
      </c>
      <c r="C100" s="9">
        <v>221.71335034552442</v>
      </c>
      <c r="D100" s="15">
        <v>522.93501815534842</v>
      </c>
    </row>
    <row r="101" spans="1:4" x14ac:dyDescent="0.25">
      <c r="A101" s="13" t="s">
        <v>102</v>
      </c>
      <c r="B101" s="9">
        <f>Quarterly!B101</f>
        <v>342.38689071356288</v>
      </c>
      <c r="C101" s="9">
        <v>218.17045247768729</v>
      </c>
      <c r="D101" s="15">
        <v>537.32657929235609</v>
      </c>
    </row>
    <row r="102" spans="1:4" x14ac:dyDescent="0.25">
      <c r="A102" s="13" t="s">
        <v>103</v>
      </c>
      <c r="B102" s="9">
        <f>Quarterly!B102</f>
        <v>346.32576006112777</v>
      </c>
      <c r="C102" s="9">
        <v>216.07697000639854</v>
      </c>
      <c r="D102" s="15">
        <v>555.08706956769208</v>
      </c>
    </row>
    <row r="103" spans="1:4" x14ac:dyDescent="0.25">
      <c r="A103" s="13" t="s">
        <v>104</v>
      </c>
      <c r="B103" s="9">
        <f>Quarterly!B103</f>
        <v>353.0852912129256</v>
      </c>
      <c r="C103" s="9">
        <v>216.00693478961134</v>
      </c>
      <c r="D103" s="15">
        <v>577.15379829051835</v>
      </c>
    </row>
    <row r="104" spans="1:4" x14ac:dyDescent="0.25">
      <c r="A104" s="13" t="s">
        <v>105</v>
      </c>
      <c r="B104" s="9">
        <f>Quarterly!B104</f>
        <v>358.88925347107011</v>
      </c>
      <c r="C104" s="9">
        <v>215.52081101939342</v>
      </c>
      <c r="D104" s="15">
        <v>597.62904402504284</v>
      </c>
    </row>
    <row r="105" spans="1:4" x14ac:dyDescent="0.25">
      <c r="A105" s="13" t="s">
        <v>106</v>
      </c>
      <c r="B105" s="9">
        <f>Quarterly!B105</f>
        <v>362.85190057005013</v>
      </c>
      <c r="C105" s="9">
        <v>213.97208252335201</v>
      </c>
      <c r="D105" s="15">
        <v>615.3209343696908</v>
      </c>
    </row>
    <row r="106" spans="1:4" x14ac:dyDescent="0.25">
      <c r="A106" s="13" t="s">
        <v>115</v>
      </c>
      <c r="B106" s="9">
        <f>Quarterly!B106</f>
        <v>367.3843398095201</v>
      </c>
      <c r="C106" s="9">
        <v>212.8215291653805</v>
      </c>
      <c r="D106" s="15">
        <v>634.1992450979559</v>
      </c>
    </row>
    <row r="107" spans="1:4" x14ac:dyDescent="0.25">
      <c r="A107" s="13" t="s">
        <v>116</v>
      </c>
      <c r="B107" s="9">
        <f>Quarterly!B107</f>
        <v>373.2889353942943</v>
      </c>
      <c r="C107" s="9">
        <v>212.57740329256865</v>
      </c>
      <c r="D107" s="15">
        <v>655.50066530837557</v>
      </c>
    </row>
    <row r="108" spans="1:4" x14ac:dyDescent="0.25">
      <c r="A108" s="13" t="s">
        <v>117</v>
      </c>
      <c r="B108" s="9">
        <f>Quarterly!B108</f>
        <v>379.06743235760428</v>
      </c>
      <c r="C108" s="9">
        <v>212.34822547394666</v>
      </c>
      <c r="D108" s="15">
        <v>676.68151195271798</v>
      </c>
    </row>
    <row r="109" spans="1:4" x14ac:dyDescent="0.25">
      <c r="A109" s="13" t="s">
        <v>118</v>
      </c>
      <c r="B109" s="9">
        <f>Quarterly!B109</f>
        <v>384.04818318039662</v>
      </c>
      <c r="C109" s="9">
        <v>211.71007888772576</v>
      </c>
      <c r="D109" s="15">
        <v>696.67447000660786</v>
      </c>
    </row>
    <row r="110" spans="1:4" x14ac:dyDescent="0.25">
      <c r="A110" s="13" t="s">
        <v>119</v>
      </c>
      <c r="B110" s="9">
        <f>Quarterly!B110</f>
        <v>389.15487804079925</v>
      </c>
      <c r="C110" s="9">
        <v>211.17550862691061</v>
      </c>
      <c r="D110" s="15">
        <v>717.13580844502701</v>
      </c>
    </row>
    <row r="111" spans="1:4" x14ac:dyDescent="0.25">
      <c r="A111" s="13" t="s">
        <v>120</v>
      </c>
      <c r="B111" s="9">
        <f>Quarterly!B111</f>
        <v>394.91624114925293</v>
      </c>
      <c r="C111" s="9">
        <v>211.04721023586876</v>
      </c>
      <c r="D111" s="15">
        <v>738.97606772036238</v>
      </c>
    </row>
    <row r="112" spans="1:4" x14ac:dyDescent="0.25">
      <c r="A112" s="13" t="s">
        <v>121</v>
      </c>
      <c r="B112" s="9">
        <f>Quarterly!B112</f>
        <v>400.77904514275212</v>
      </c>
      <c r="C112" s="9">
        <v>211.0175616166849</v>
      </c>
      <c r="D112" s="15">
        <v>761.18708696535236</v>
      </c>
    </row>
    <row r="113" spans="1:4" x14ac:dyDescent="0.25">
      <c r="A113" s="13" t="s">
        <v>122</v>
      </c>
      <c r="B113" s="9">
        <f>Quarterly!B113</f>
        <v>406.34471788886412</v>
      </c>
      <c r="C113" s="9">
        <v>210.85605414868945</v>
      </c>
      <c r="D113" s="15">
        <v>783.07464503601886</v>
      </c>
    </row>
    <row r="114" spans="1:4" x14ac:dyDescent="0.25">
      <c r="A114" s="13" t="s">
        <v>123</v>
      </c>
      <c r="B114" s="9">
        <f>Quarterly!B114</f>
        <v>411.94057354689119</v>
      </c>
      <c r="C114" s="9">
        <v>210.72885735231259</v>
      </c>
      <c r="D114" s="15">
        <v>805.27668714319736</v>
      </c>
    </row>
    <row r="115" spans="1:4" x14ac:dyDescent="0.25">
      <c r="A115" s="13" t="s">
        <v>125</v>
      </c>
      <c r="B115" s="9">
        <f>Quarterly!B115</f>
        <v>417.86089191081396</v>
      </c>
      <c r="C115" s="9">
        <v>210.790820442334</v>
      </c>
      <c r="D115" s="15">
        <v>828.34596222973744</v>
      </c>
    </row>
    <row r="116" spans="1:4" x14ac:dyDescent="0.25">
      <c r="A116" s="13" t="s">
        <v>126</v>
      </c>
      <c r="B116" s="9">
        <f>Quarterly!B116</f>
        <v>423.92077527706948</v>
      </c>
      <c r="C116" s="9">
        <v>210.94414512964605</v>
      </c>
      <c r="D116" s="15">
        <v>851.92610395070596</v>
      </c>
    </row>
    <row r="117" spans="1:4" x14ac:dyDescent="0.25">
      <c r="A117" s="13" t="s">
        <v>127</v>
      </c>
      <c r="B117" s="9">
        <f>Quarterly!B117</f>
        <v>429.91123318558425</v>
      </c>
      <c r="C117" s="9">
        <v>211.07536782242826</v>
      </c>
      <c r="D117" s="15">
        <v>875.62878760271417</v>
      </c>
    </row>
    <row r="118" spans="1:4" x14ac:dyDescent="0.25">
      <c r="A118" s="13" t="s">
        <v>128</v>
      </c>
      <c r="B118" s="9">
        <f>Quarterly!B118</f>
        <v>435.93562945279155</v>
      </c>
      <c r="C118" s="9">
        <v>211.23125188289859</v>
      </c>
      <c r="D118" s="15">
        <v>899.67687703595595</v>
      </c>
    </row>
    <row r="119" spans="1:4" x14ac:dyDescent="0.25">
      <c r="A119" s="13" t="s">
        <v>124</v>
      </c>
      <c r="B119" s="9">
        <f>Quarterly!B119</f>
        <v>442.1428211729866</v>
      </c>
      <c r="C119" s="9">
        <v>211.48405206652413</v>
      </c>
      <c r="D119" s="15">
        <v>924.37359888165213</v>
      </c>
    </row>
    <row r="120" spans="1:4" x14ac:dyDescent="0.25">
      <c r="A120" s="13" t="s">
        <v>129</v>
      </c>
      <c r="B120" s="9">
        <f>Quarterly!B120</f>
        <v>448.48104364334904</v>
      </c>
      <c r="C120" s="9">
        <v>211.80658509644778</v>
      </c>
      <c r="D120" s="15">
        <v>949.61753155993267</v>
      </c>
    </row>
    <row r="121" spans="1:4" x14ac:dyDescent="0.25">
      <c r="A121" s="13" t="s">
        <v>130</v>
      </c>
      <c r="B121" s="9">
        <f>Quarterly!B121</f>
        <v>454.8495979253475</v>
      </c>
      <c r="C121" s="9">
        <v>212.14650961810815</v>
      </c>
      <c r="D121" s="15">
        <v>975.21357813181282</v>
      </c>
    </row>
    <row r="122" spans="1:4" x14ac:dyDescent="0.25">
      <c r="A122" s="13" t="s">
        <v>131</v>
      </c>
      <c r="B122" s="9">
        <f>Quarterly!B122</f>
        <v>461.27483809598789</v>
      </c>
      <c r="C122" s="9">
        <v>212.51301793108124</v>
      </c>
      <c r="D122" s="15">
        <v>1001.2303167680927</v>
      </c>
    </row>
    <row r="123" spans="1:4" x14ac:dyDescent="0.25">
      <c r="A123" s="13" t="s">
        <v>132</v>
      </c>
      <c r="B123" s="9">
        <f>Quarterly!B123</f>
        <v>467.82735030077089</v>
      </c>
      <c r="C123" s="9">
        <v>212.93746160351702</v>
      </c>
      <c r="D123" s="15">
        <v>1027.8249211825173</v>
      </c>
    </row>
    <row r="124" spans="1:4" x14ac:dyDescent="0.25">
      <c r="A124" s="13" t="s">
        <v>133</v>
      </c>
      <c r="B124" s="9">
        <f>Quarterly!B124</f>
        <v>474.49856668252988</v>
      </c>
      <c r="C124" s="9">
        <v>213.41417960328496</v>
      </c>
      <c r="D124" s="15">
        <v>1054.985616243044</v>
      </c>
    </row>
    <row r="125" spans="1:4" x14ac:dyDescent="0.25">
      <c r="A125" s="13" t="s">
        <v>134</v>
      </c>
      <c r="B125" s="9">
        <f>Quarterly!B125</f>
        <v>481.24338786295255</v>
      </c>
      <c r="C125" s="9">
        <v>213.92011669943835</v>
      </c>
      <c r="D125" s="15">
        <v>1082.6246822182118</v>
      </c>
    </row>
    <row r="126" spans="1:4" x14ac:dyDescent="0.25">
      <c r="A126" s="13" t="s">
        <v>135</v>
      </c>
      <c r="B126" s="9">
        <f>Quarterly!B126</f>
        <v>488.0652176743879</v>
      </c>
      <c r="C126" s="9">
        <v>214.45449962012339</v>
      </c>
      <c r="D126" s="15">
        <v>1110.7608239766464</v>
      </c>
    </row>
    <row r="127" spans="1:4" x14ac:dyDescent="0.25">
      <c r="A127" s="13" t="s">
        <v>136</v>
      </c>
      <c r="B127" s="9">
        <f>Quarterly!B127</f>
        <v>494.99608264253715</v>
      </c>
      <c r="C127" s="9">
        <v>215.02998015896878</v>
      </c>
      <c r="D127" s="15">
        <v>1139.4742335478829</v>
      </c>
    </row>
    <row r="128" spans="1:4" x14ac:dyDescent="0.25">
      <c r="A128" s="13" t="s">
        <v>137</v>
      </c>
      <c r="B128" s="9">
        <f>Quarterly!B128</f>
        <v>502.03892660805002</v>
      </c>
      <c r="C128" s="9">
        <v>215.64636754406231</v>
      </c>
      <c r="D128" s="15">
        <v>1168.7796400199688</v>
      </c>
    </row>
    <row r="129" spans="1:4" x14ac:dyDescent="0.25">
      <c r="A129" s="13" t="s">
        <v>138</v>
      </c>
      <c r="B129" s="9">
        <f>Quarterly!B129</f>
        <v>509.17517163621312</v>
      </c>
      <c r="C129" s="9">
        <v>216.2938227293545</v>
      </c>
      <c r="D129" s="15">
        <v>1198.6442892323134</v>
      </c>
    </row>
    <row r="130" spans="1:4" x14ac:dyDescent="0.25">
      <c r="A130" s="13" t="s">
        <v>139</v>
      </c>
      <c r="B130" s="9">
        <f>Quarterly!B130</f>
        <v>516.4033101767111</v>
      </c>
      <c r="C130" s="9">
        <v>216.96997858090677</v>
      </c>
      <c r="D130" s="15">
        <v>1229.0750107717045</v>
      </c>
    </row>
    <row r="131" spans="1:4" x14ac:dyDescent="0.25">
      <c r="A131" s="13" t="s">
        <v>140</v>
      </c>
      <c r="B131" s="9">
        <f>Quarterly!B131</f>
        <v>523.7376159941582</v>
      </c>
      <c r="C131" s="9">
        <v>217.67948674217354</v>
      </c>
      <c r="D131" s="15">
        <v>1260.1145588520026</v>
      </c>
    </row>
    <row r="132" spans="1:4" x14ac:dyDescent="0.25">
      <c r="A132" s="13" t="s">
        <v>141</v>
      </c>
      <c r="B132" s="9">
        <f>Quarterly!B132</f>
        <v>531.18269160201316</v>
      </c>
      <c r="C132" s="9">
        <v>218.4229812781719</v>
      </c>
      <c r="D132" s="15">
        <v>1291.7828069484215</v>
      </c>
    </row>
    <row r="133" spans="1:4" x14ac:dyDescent="0.25">
      <c r="A133" s="13" t="s">
        <v>142</v>
      </c>
      <c r="B133" s="9">
        <f>Quarterly!B133</f>
        <v>538.73189383297404</v>
      </c>
      <c r="C133" s="9">
        <v>219.19632250900051</v>
      </c>
      <c r="D133" s="15">
        <v>1324.073552470049</v>
      </c>
    </row>
    <row r="134" spans="1:4" x14ac:dyDescent="0.25">
      <c r="A134" s="13" t="s">
        <v>143</v>
      </c>
      <c r="B134" s="9">
        <f>Quarterly!B134</f>
        <v>546.38388950634544</v>
      </c>
      <c r="C134" s="9">
        <v>219.99759962907041</v>
      </c>
      <c r="D134" s="15">
        <v>1356.9936909104074</v>
      </c>
    </row>
    <row r="135" spans="1:4" x14ac:dyDescent="0.25">
      <c r="A135" s="13" t="s">
        <v>144</v>
      </c>
      <c r="B135" s="9">
        <f>Quarterly!B135</f>
        <v>554.14526466824248</v>
      </c>
      <c r="C135" s="9">
        <v>220.82826603751289</v>
      </c>
      <c r="D135" s="15">
        <v>1390.5691506995408</v>
      </c>
    </row>
    <row r="136" spans="1:4" x14ac:dyDescent="0.25">
      <c r="A136" s="13" t="s">
        <v>145</v>
      </c>
      <c r="B136" s="9">
        <f>Quarterly!B136</f>
        <v>562.01990701957664</v>
      </c>
      <c r="C136" s="9">
        <v>221.68874151611101</v>
      </c>
      <c r="D136" s="15">
        <v>1424.8192024823159</v>
      </c>
    </row>
    <row r="137" spans="1:4" x14ac:dyDescent="0.25">
      <c r="A137" s="13" t="s">
        <v>146</v>
      </c>
      <c r="B137" s="9">
        <f>Quarterly!B137</f>
        <v>570.00628381338186</v>
      </c>
      <c r="C137" s="9">
        <v>222.57726290412879</v>
      </c>
      <c r="D137" s="15">
        <v>1459.7500182518177</v>
      </c>
    </row>
    <row r="138" spans="1:4" x14ac:dyDescent="0.25">
      <c r="A138" s="20" t="s">
        <v>147</v>
      </c>
      <c r="B138" s="21">
        <f>Quarterly!B138</f>
        <v>578.10415196834981</v>
      </c>
      <c r="C138" s="21">
        <v>223.49259571820386</v>
      </c>
      <c r="D138" s="22">
        <v>1495.3712871295061</v>
      </c>
    </row>
  </sheetData>
  <phoneticPr fontId="5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A1349-5152-4296-BA6A-B5CBC0E8B26F}">
  <sheetPr>
    <tabColor theme="9" tint="0.39997558519241921"/>
  </sheetPr>
  <dimension ref="A1:D138"/>
  <sheetViews>
    <sheetView topLeftCell="A52" zoomScaleNormal="100" workbookViewId="0">
      <selection activeCell="B69" sqref="B69"/>
    </sheetView>
  </sheetViews>
  <sheetFormatPr defaultColWidth="9.125" defaultRowHeight="14.3" x14ac:dyDescent="0.25"/>
  <cols>
    <col min="1" max="1" width="8.125" style="2" bestFit="1" customWidth="1"/>
    <col min="2" max="2" width="34.125" style="10" bestFit="1" customWidth="1"/>
    <col min="3" max="4" width="20" style="10" bestFit="1" customWidth="1"/>
    <col min="5" max="16384" width="9.125" style="2"/>
  </cols>
  <sheetData>
    <row r="1" spans="1:4" x14ac:dyDescent="0.25">
      <c r="A1" s="16" t="s">
        <v>2</v>
      </c>
      <c r="B1" s="17" t="s">
        <v>108</v>
      </c>
      <c r="C1" s="18" t="s">
        <v>0</v>
      </c>
      <c r="D1" s="19" t="s">
        <v>1</v>
      </c>
    </row>
    <row r="2" spans="1:4" x14ac:dyDescent="0.25">
      <c r="A2" s="11" t="s">
        <v>3</v>
      </c>
      <c r="B2" s="6">
        <f>Quarterly!C2</f>
        <v>141.05099999999999</v>
      </c>
      <c r="C2" s="6" t="e">
        <v>#N/A</v>
      </c>
      <c r="D2" s="14" t="e">
        <v>#N/A</v>
      </c>
    </row>
    <row r="3" spans="1:4" x14ac:dyDescent="0.25">
      <c r="A3" s="11" t="s">
        <v>4</v>
      </c>
      <c r="B3" s="6">
        <f>Quarterly!C3</f>
        <v>87.450999999999993</v>
      </c>
      <c r="C3" s="6" t="e">
        <v>#N/A</v>
      </c>
      <c r="D3" s="14" t="e">
        <v>#N/A</v>
      </c>
    </row>
    <row r="4" spans="1:4" x14ac:dyDescent="0.25">
      <c r="A4" s="11" t="s">
        <v>5</v>
      </c>
      <c r="B4" s="6">
        <f>Quarterly!C4</f>
        <v>93.252999999999986</v>
      </c>
      <c r="C4" s="6" t="e">
        <v>#N/A</v>
      </c>
      <c r="D4" s="14" t="e">
        <v>#N/A</v>
      </c>
    </row>
    <row r="5" spans="1:4" x14ac:dyDescent="0.25">
      <c r="A5" s="11" t="s">
        <v>6</v>
      </c>
      <c r="B5" s="6">
        <f>Quarterly!C5</f>
        <v>94.213000000000051</v>
      </c>
      <c r="C5" s="6" t="e">
        <v>#N/A</v>
      </c>
      <c r="D5" s="14" t="e">
        <v>#N/A</v>
      </c>
    </row>
    <row r="6" spans="1:4" x14ac:dyDescent="0.25">
      <c r="A6" s="11" t="s">
        <v>7</v>
      </c>
      <c r="B6" s="6">
        <f>Quarterly!C6</f>
        <v>159.35100000000003</v>
      </c>
      <c r="C6" s="6" t="e">
        <v>#N/A</v>
      </c>
      <c r="D6" s="14" t="e">
        <v>#N/A</v>
      </c>
    </row>
    <row r="7" spans="1:4" x14ac:dyDescent="0.25">
      <c r="A7" s="11" t="s">
        <v>8</v>
      </c>
      <c r="B7" s="6">
        <f>Quarterly!C7</f>
        <v>102.76100000000001</v>
      </c>
      <c r="C7" s="6" t="e">
        <v>#N/A</v>
      </c>
      <c r="D7" s="14" t="e">
        <v>#N/A</v>
      </c>
    </row>
    <row r="8" spans="1:4" x14ac:dyDescent="0.25">
      <c r="A8" s="11" t="s">
        <v>9</v>
      </c>
      <c r="B8" s="6">
        <f>Quarterly!C8</f>
        <v>93.940999999999946</v>
      </c>
      <c r="C8" s="6" t="e">
        <v>#N/A</v>
      </c>
      <c r="D8" s="14" t="e">
        <v>#N/A</v>
      </c>
    </row>
    <row r="9" spans="1:4" x14ac:dyDescent="0.25">
      <c r="A9" s="11" t="s">
        <v>10</v>
      </c>
      <c r="B9" s="6">
        <f>Quarterly!C9</f>
        <v>102.59200000000003</v>
      </c>
      <c r="C9" s="6" t="e">
        <v>#N/A</v>
      </c>
      <c r="D9" s="14" t="e">
        <v>#N/A</v>
      </c>
    </row>
    <row r="10" spans="1:4" x14ac:dyDescent="0.25">
      <c r="A10" s="11" t="s">
        <v>11</v>
      </c>
      <c r="B10" s="6">
        <f>Quarterly!C10</f>
        <v>142.38900000000001</v>
      </c>
      <c r="C10" s="6" t="e">
        <v>#N/A</v>
      </c>
      <c r="D10" s="14" t="e">
        <v>#N/A</v>
      </c>
    </row>
    <row r="11" spans="1:4" x14ac:dyDescent="0.25">
      <c r="A11" s="11" t="s">
        <v>12</v>
      </c>
      <c r="B11" s="6">
        <f>Quarterly!C11</f>
        <v>110.90099999999995</v>
      </c>
      <c r="C11" s="6" t="e">
        <v>#N/A</v>
      </c>
      <c r="D11" s="14" t="e">
        <v>#N/A</v>
      </c>
    </row>
    <row r="12" spans="1:4" x14ac:dyDescent="0.25">
      <c r="A12" s="11" t="s">
        <v>13</v>
      </c>
      <c r="B12" s="6">
        <f>Quarterly!C12</f>
        <v>102.46999999999997</v>
      </c>
      <c r="C12" s="6" t="e">
        <v>#N/A</v>
      </c>
      <c r="D12" s="14" t="e">
        <v>#N/A</v>
      </c>
    </row>
    <row r="13" spans="1:4" x14ac:dyDescent="0.25">
      <c r="A13" s="11" t="s">
        <v>14</v>
      </c>
      <c r="B13" s="6">
        <f>Quarterly!C13</f>
        <v>123.16700000000006</v>
      </c>
      <c r="C13" s="6" t="e">
        <v>#N/A</v>
      </c>
      <c r="D13" s="14" t="e">
        <v>#N/A</v>
      </c>
    </row>
    <row r="14" spans="1:4" x14ac:dyDescent="0.25">
      <c r="A14" s="11" t="s">
        <v>15</v>
      </c>
      <c r="B14" s="6">
        <f>Quarterly!C14</f>
        <v>115.53999999999999</v>
      </c>
      <c r="C14" s="6" t="e">
        <v>#N/A</v>
      </c>
      <c r="D14" s="14" t="e">
        <v>#N/A</v>
      </c>
    </row>
    <row r="15" spans="1:4" x14ac:dyDescent="0.25">
      <c r="A15" s="11" t="s">
        <v>16</v>
      </c>
      <c r="B15" s="6">
        <f>Quarterly!C15</f>
        <v>107.55400000000004</v>
      </c>
      <c r="C15" s="6" t="e">
        <v>#N/A</v>
      </c>
      <c r="D15" s="14" t="e">
        <v>#N/A</v>
      </c>
    </row>
    <row r="16" spans="1:4" x14ac:dyDescent="0.25">
      <c r="A16" s="11" t="s">
        <v>17</v>
      </c>
      <c r="B16" s="6">
        <f>Quarterly!C16</f>
        <v>110.52499999999996</v>
      </c>
      <c r="C16" s="6" t="e">
        <v>#N/A</v>
      </c>
      <c r="D16" s="14" t="e">
        <v>#N/A</v>
      </c>
    </row>
    <row r="17" spans="1:4" x14ac:dyDescent="0.25">
      <c r="A17" s="11" t="s">
        <v>18</v>
      </c>
      <c r="B17" s="6">
        <f>Quarterly!C17</f>
        <v>119.41699999999999</v>
      </c>
      <c r="C17" s="6" t="e">
        <v>#N/A</v>
      </c>
      <c r="D17" s="14" t="e">
        <v>#N/A</v>
      </c>
    </row>
    <row r="18" spans="1:4" x14ac:dyDescent="0.25">
      <c r="A18" s="11" t="s">
        <v>19</v>
      </c>
      <c r="B18" s="6">
        <f>Quarterly!C18</f>
        <v>157.21499999999995</v>
      </c>
      <c r="C18" s="6" t="e">
        <v>#N/A</v>
      </c>
      <c r="D18" s="14" t="e">
        <v>#N/A</v>
      </c>
    </row>
    <row r="19" spans="1:4" x14ac:dyDescent="0.25">
      <c r="A19" s="11" t="s">
        <v>20</v>
      </c>
      <c r="B19" s="6">
        <f>Quarterly!C19</f>
        <v>114.45900000000002</v>
      </c>
      <c r="C19" s="6" t="e">
        <v>#N/A</v>
      </c>
      <c r="D19" s="14" t="e">
        <v>#N/A</v>
      </c>
    </row>
    <row r="20" spans="1:4" x14ac:dyDescent="0.25">
      <c r="A20" s="11" t="s">
        <v>21</v>
      </c>
      <c r="B20" s="6">
        <f>Quarterly!C20</f>
        <v>126.72099999999995</v>
      </c>
      <c r="C20" s="6" t="e">
        <v>#N/A</v>
      </c>
      <c r="D20" s="14" t="e">
        <v>#N/A</v>
      </c>
    </row>
    <row r="21" spans="1:4" x14ac:dyDescent="0.25">
      <c r="A21" s="11" t="s">
        <v>22</v>
      </c>
      <c r="B21" s="6">
        <f>Quarterly!C21</f>
        <v>120.77499999999996</v>
      </c>
      <c r="C21" s="6" t="e">
        <v>#N/A</v>
      </c>
      <c r="D21" s="14" t="e">
        <v>#N/A</v>
      </c>
    </row>
    <row r="22" spans="1:4" x14ac:dyDescent="0.25">
      <c r="A22" s="11" t="s">
        <v>23</v>
      </c>
      <c r="B22" s="6">
        <f>Quarterly!C22</f>
        <v>120.34799999999996</v>
      </c>
      <c r="C22" s="6" t="e">
        <v>#N/A</v>
      </c>
      <c r="D22" s="14" t="e">
        <v>#N/A</v>
      </c>
    </row>
    <row r="23" spans="1:4" x14ac:dyDescent="0.25">
      <c r="A23" s="11" t="s">
        <v>24</v>
      </c>
      <c r="B23" s="6">
        <f>Quarterly!C23</f>
        <v>134.68800000000002</v>
      </c>
      <c r="C23" s="6" t="e">
        <v>#N/A</v>
      </c>
      <c r="D23" s="14" t="e">
        <v>#N/A</v>
      </c>
    </row>
    <row r="24" spans="1:4" x14ac:dyDescent="0.25">
      <c r="A24" s="11" t="s">
        <v>25</v>
      </c>
      <c r="B24" s="6">
        <f>Quarterly!C24</f>
        <v>130.42299999999997</v>
      </c>
      <c r="C24" s="6" t="e">
        <v>#N/A</v>
      </c>
      <c r="D24" s="14" t="e">
        <v>#N/A</v>
      </c>
    </row>
    <row r="25" spans="1:4" x14ac:dyDescent="0.25">
      <c r="A25" s="11" t="s">
        <v>26</v>
      </c>
      <c r="B25" s="6">
        <f>Quarterly!C25</f>
        <v>146.48099999999999</v>
      </c>
      <c r="C25" s="6" t="e">
        <v>#N/A</v>
      </c>
      <c r="D25" s="14" t="e">
        <v>#N/A</v>
      </c>
    </row>
    <row r="26" spans="1:4" x14ac:dyDescent="0.25">
      <c r="A26" s="11" t="s">
        <v>27</v>
      </c>
      <c r="B26" s="6">
        <f>Quarterly!C26</f>
        <v>148.29599999999996</v>
      </c>
      <c r="C26" s="6" t="e">
        <v>#N/A</v>
      </c>
      <c r="D26" s="14" t="e">
        <v>#N/A</v>
      </c>
    </row>
    <row r="27" spans="1:4" x14ac:dyDescent="0.25">
      <c r="A27" s="11" t="s">
        <v>28</v>
      </c>
      <c r="B27" s="6">
        <f>Quarterly!C27</f>
        <v>142.43599999999998</v>
      </c>
      <c r="C27" s="6" t="e">
        <v>#N/A</v>
      </c>
      <c r="D27" s="14" t="e">
        <v>#N/A</v>
      </c>
    </row>
    <row r="28" spans="1:4" x14ac:dyDescent="0.25">
      <c r="A28" s="11" t="s">
        <v>29</v>
      </c>
      <c r="B28" s="6">
        <f>Quarterly!C28</f>
        <v>145.96100000000004</v>
      </c>
      <c r="C28" s="6" t="e">
        <v>#N/A</v>
      </c>
      <c r="D28" s="14" t="e">
        <v>#N/A</v>
      </c>
    </row>
    <row r="29" spans="1:4" x14ac:dyDescent="0.25">
      <c r="A29" s="11" t="s">
        <v>30</v>
      </c>
      <c r="B29" s="6">
        <f>Quarterly!C29</f>
        <v>164.52399999999994</v>
      </c>
      <c r="C29" s="6" t="e">
        <v>#N/A</v>
      </c>
      <c r="D29" s="14" t="e">
        <v>#N/A</v>
      </c>
    </row>
    <row r="30" spans="1:4" x14ac:dyDescent="0.25">
      <c r="A30" s="11" t="s">
        <v>31</v>
      </c>
      <c r="B30" s="6">
        <f>Quarterly!C30</f>
        <v>181.68699999999995</v>
      </c>
      <c r="C30" s="6" t="e">
        <v>#N/A</v>
      </c>
      <c r="D30" s="14" t="e">
        <v>#N/A</v>
      </c>
    </row>
    <row r="31" spans="1:4" x14ac:dyDescent="0.25">
      <c r="A31" s="11" t="s">
        <v>32</v>
      </c>
      <c r="B31" s="6">
        <f>Quarterly!C31</f>
        <v>184.75099999999992</v>
      </c>
      <c r="C31" s="6" t="e">
        <v>#N/A</v>
      </c>
      <c r="D31" s="14" t="e">
        <v>#N/A</v>
      </c>
    </row>
    <row r="32" spans="1:4" x14ac:dyDescent="0.25">
      <c r="A32" s="11" t="s">
        <v>33</v>
      </c>
      <c r="B32" s="6">
        <f>Quarterly!C32</f>
        <v>173.63600000000002</v>
      </c>
      <c r="C32" s="6" t="e">
        <v>#N/A</v>
      </c>
      <c r="D32" s="14" t="e">
        <v>#N/A</v>
      </c>
    </row>
    <row r="33" spans="1:4" x14ac:dyDescent="0.25">
      <c r="A33" s="11" t="s">
        <v>34</v>
      </c>
      <c r="B33" s="6">
        <f>Quarterly!C33</f>
        <v>225.59199999999998</v>
      </c>
      <c r="C33" s="6" t="e">
        <v>#N/A</v>
      </c>
      <c r="D33" s="14" t="e">
        <v>#N/A</v>
      </c>
    </row>
    <row r="34" spans="1:4" x14ac:dyDescent="0.25">
      <c r="A34" s="11" t="s">
        <v>35</v>
      </c>
      <c r="B34" s="6">
        <f>Quarterly!C34</f>
        <v>183.70399999999989</v>
      </c>
      <c r="C34" s="6" t="e">
        <v>#N/A</v>
      </c>
      <c r="D34" s="14" t="e">
        <v>#N/A</v>
      </c>
    </row>
    <row r="35" spans="1:4" x14ac:dyDescent="0.25">
      <c r="A35" s="11" t="s">
        <v>36</v>
      </c>
      <c r="B35" s="6">
        <f>Quarterly!C35</f>
        <v>196.87399999999994</v>
      </c>
      <c r="C35" s="6" t="e">
        <v>#N/A</v>
      </c>
      <c r="D35" s="14" t="e">
        <v>#N/A</v>
      </c>
    </row>
    <row r="36" spans="1:4" x14ac:dyDescent="0.25">
      <c r="A36" s="11" t="s">
        <v>37</v>
      </c>
      <c r="B36" s="6">
        <f>Quarterly!C36</f>
        <v>255.23300000000012</v>
      </c>
      <c r="C36" s="6" t="e">
        <v>#N/A</v>
      </c>
      <c r="D36" s="14" t="e">
        <v>#N/A</v>
      </c>
    </row>
    <row r="37" spans="1:4" x14ac:dyDescent="0.25">
      <c r="A37" s="11" t="s">
        <v>38</v>
      </c>
      <c r="B37" s="6">
        <f>Quarterly!C37</f>
        <v>167.83099999999996</v>
      </c>
      <c r="C37" s="6" t="e">
        <v>#N/A</v>
      </c>
      <c r="D37" s="14" t="e">
        <v>#N/A</v>
      </c>
    </row>
    <row r="38" spans="1:4" x14ac:dyDescent="0.25">
      <c r="A38" s="11" t="s">
        <v>39</v>
      </c>
      <c r="B38" s="6">
        <f>Quarterly!C38</f>
        <v>164.08897795000004</v>
      </c>
      <c r="C38" s="6" t="e">
        <v>#N/A</v>
      </c>
      <c r="D38" s="14" t="e">
        <v>#N/A</v>
      </c>
    </row>
    <row r="39" spans="1:4" x14ac:dyDescent="0.25">
      <c r="A39" s="11" t="s">
        <v>40</v>
      </c>
      <c r="B39" s="6">
        <f>Quarterly!C39</f>
        <v>191.89606145000008</v>
      </c>
      <c r="C39" s="6" t="e">
        <v>#N/A</v>
      </c>
      <c r="D39" s="14" t="e">
        <v>#N/A</v>
      </c>
    </row>
    <row r="40" spans="1:4" x14ac:dyDescent="0.25">
      <c r="A40" s="11" t="s">
        <v>41</v>
      </c>
      <c r="B40" s="6">
        <f>Quarterly!C40</f>
        <v>170.37540911000005</v>
      </c>
      <c r="C40" s="6" t="e">
        <v>#N/A</v>
      </c>
      <c r="D40" s="14" t="e">
        <v>#N/A</v>
      </c>
    </row>
    <row r="41" spans="1:4" x14ac:dyDescent="0.25">
      <c r="A41" s="11" t="s">
        <v>42</v>
      </c>
      <c r="B41" s="6">
        <f>Quarterly!C41</f>
        <v>172.66047364000005</v>
      </c>
      <c r="C41" s="6" t="e">
        <v>#N/A</v>
      </c>
      <c r="D41" s="14" t="e">
        <v>#N/A</v>
      </c>
    </row>
    <row r="42" spans="1:4" x14ac:dyDescent="0.25">
      <c r="A42" s="11" t="s">
        <v>43</v>
      </c>
      <c r="B42" s="6">
        <f>Quarterly!C42</f>
        <v>200.23515426999995</v>
      </c>
      <c r="C42" s="6" t="e">
        <v>#N/A</v>
      </c>
      <c r="D42" s="14" t="e">
        <v>#N/A</v>
      </c>
    </row>
    <row r="43" spans="1:4" x14ac:dyDescent="0.25">
      <c r="A43" s="11" t="s">
        <v>44</v>
      </c>
      <c r="B43" s="6">
        <f>Quarterly!C43</f>
        <v>197.66144177000004</v>
      </c>
      <c r="C43" s="6" t="e">
        <v>#N/A</v>
      </c>
      <c r="D43" s="14" t="e">
        <v>#N/A</v>
      </c>
    </row>
    <row r="44" spans="1:4" x14ac:dyDescent="0.25">
      <c r="A44" s="11" t="s">
        <v>45</v>
      </c>
      <c r="B44" s="6">
        <f>Quarterly!C44</f>
        <v>178.19545282488073</v>
      </c>
      <c r="C44" s="6" t="e">
        <v>#N/A</v>
      </c>
      <c r="D44" s="14" t="e">
        <v>#N/A</v>
      </c>
    </row>
    <row r="45" spans="1:4" x14ac:dyDescent="0.25">
      <c r="A45" s="11" t="s">
        <v>46</v>
      </c>
      <c r="B45" s="6">
        <f>Quarterly!C45</f>
        <v>193.42960527000005</v>
      </c>
      <c r="C45" s="6" t="e">
        <v>#N/A</v>
      </c>
      <c r="D45" s="14" t="e">
        <v>#N/A</v>
      </c>
    </row>
    <row r="46" spans="1:4" x14ac:dyDescent="0.25">
      <c r="A46" s="11" t="s">
        <v>47</v>
      </c>
      <c r="B46" s="6">
        <f>Quarterly!C46</f>
        <v>213.68925324999992</v>
      </c>
      <c r="C46" s="6" t="e">
        <v>#N/A</v>
      </c>
      <c r="D46" s="14" t="e">
        <v>#N/A</v>
      </c>
    </row>
    <row r="47" spans="1:4" x14ac:dyDescent="0.25">
      <c r="A47" s="11" t="s">
        <v>48</v>
      </c>
      <c r="B47" s="6">
        <f>Quarterly!C47</f>
        <v>191.24320797000001</v>
      </c>
      <c r="C47" s="6" t="e">
        <v>#N/A</v>
      </c>
      <c r="D47" s="14" t="e">
        <v>#N/A</v>
      </c>
    </row>
    <row r="48" spans="1:4" x14ac:dyDescent="0.25">
      <c r="A48" s="11" t="s">
        <v>49</v>
      </c>
      <c r="B48" s="6">
        <f>Quarterly!C48</f>
        <v>209.60751338000011</v>
      </c>
      <c r="C48" s="6" t="e">
        <v>#N/A</v>
      </c>
      <c r="D48" s="14" t="e">
        <v>#N/A</v>
      </c>
    </row>
    <row r="49" spans="1:4" x14ac:dyDescent="0.25">
      <c r="A49" s="11" t="s">
        <v>50</v>
      </c>
      <c r="B49" s="6">
        <f>Quarterly!C49</f>
        <v>201.64448520000008</v>
      </c>
      <c r="C49" s="6" t="e">
        <v>#N/A</v>
      </c>
      <c r="D49" s="14" t="e">
        <v>#N/A</v>
      </c>
    </row>
    <row r="50" spans="1:4" x14ac:dyDescent="0.25">
      <c r="A50" s="11" t="s">
        <v>51</v>
      </c>
      <c r="B50" s="6">
        <f>Quarterly!C50</f>
        <v>243.74857256999994</v>
      </c>
      <c r="C50" s="6" t="e">
        <v>#N/A</v>
      </c>
      <c r="D50" s="14" t="e">
        <v>#N/A</v>
      </c>
    </row>
    <row r="51" spans="1:4" x14ac:dyDescent="0.25">
      <c r="A51" s="11" t="s">
        <v>52</v>
      </c>
      <c r="B51" s="6">
        <f>Quarterly!C51</f>
        <v>205.43492594000003</v>
      </c>
      <c r="C51" s="6" t="e">
        <v>#N/A</v>
      </c>
      <c r="D51" s="14" t="e">
        <v>#N/A</v>
      </c>
    </row>
    <row r="52" spans="1:4" x14ac:dyDescent="0.25">
      <c r="A52" s="11" t="s">
        <v>53</v>
      </c>
      <c r="B52" s="6">
        <f>Quarterly!C52</f>
        <v>215.77461962000001</v>
      </c>
      <c r="C52" s="6" t="e">
        <v>#N/A</v>
      </c>
      <c r="D52" s="14" t="e">
        <v>#N/A</v>
      </c>
    </row>
    <row r="53" spans="1:4" x14ac:dyDescent="0.25">
      <c r="A53" s="11" t="s">
        <v>54</v>
      </c>
      <c r="B53" s="6">
        <f>Quarterly!C53</f>
        <v>212.65000405999999</v>
      </c>
      <c r="C53" s="6" t="e">
        <v>#N/A</v>
      </c>
      <c r="D53" s="14" t="e">
        <v>#N/A</v>
      </c>
    </row>
    <row r="54" spans="1:4" x14ac:dyDescent="0.25">
      <c r="A54" s="11" t="s">
        <v>55</v>
      </c>
      <c r="B54" s="6">
        <f>Quarterly!C54</f>
        <v>206.46292354999997</v>
      </c>
      <c r="C54" s="6" t="e">
        <v>#N/A</v>
      </c>
      <c r="D54" s="14" t="e">
        <v>#N/A</v>
      </c>
    </row>
    <row r="55" spans="1:4" x14ac:dyDescent="0.25">
      <c r="A55" s="11" t="s">
        <v>56</v>
      </c>
      <c r="B55" s="6">
        <f>Quarterly!C55</f>
        <v>238.89022143000005</v>
      </c>
      <c r="C55" s="6" t="e">
        <v>#N/A</v>
      </c>
      <c r="D55" s="14" t="e">
        <v>#N/A</v>
      </c>
    </row>
    <row r="56" spans="1:4" x14ac:dyDescent="0.25">
      <c r="A56" s="11" t="s">
        <v>57</v>
      </c>
      <c r="B56" s="6">
        <f>Quarterly!C56</f>
        <v>217.85516854999995</v>
      </c>
      <c r="C56" s="6" t="e">
        <v>#N/A</v>
      </c>
      <c r="D56" s="14" t="e">
        <v>#N/A</v>
      </c>
    </row>
    <row r="57" spans="1:4" x14ac:dyDescent="0.25">
      <c r="A57" s="11" t="s">
        <v>58</v>
      </c>
      <c r="B57" s="6">
        <f>Quarterly!C57</f>
        <v>221.73284667000001</v>
      </c>
      <c r="C57" s="6" t="e">
        <v>#N/A</v>
      </c>
      <c r="D57" s="14" t="e">
        <v>#N/A</v>
      </c>
    </row>
    <row r="58" spans="1:4" x14ac:dyDescent="0.25">
      <c r="A58" s="11" t="s">
        <v>59</v>
      </c>
      <c r="B58" s="6">
        <f>Quarterly!C58</f>
        <v>264.77619522000003</v>
      </c>
      <c r="C58" s="6" t="e">
        <v>#N/A</v>
      </c>
      <c r="D58" s="14" t="e">
        <v>#N/A</v>
      </c>
    </row>
    <row r="59" spans="1:4" x14ac:dyDescent="0.25">
      <c r="A59" s="11" t="s">
        <v>60</v>
      </c>
      <c r="B59" s="6">
        <f>Quarterly!C59</f>
        <v>260.68343256999998</v>
      </c>
      <c r="C59" s="6" t="e">
        <v>#N/A</v>
      </c>
      <c r="D59" s="14" t="e">
        <v>#N/A</v>
      </c>
    </row>
    <row r="60" spans="1:4" x14ac:dyDescent="0.25">
      <c r="A60" s="11" t="s">
        <v>61</v>
      </c>
      <c r="B60" s="6">
        <f>Quarterly!C60</f>
        <v>244.55178134100004</v>
      </c>
      <c r="C60" s="6" t="e">
        <v>#N/A</v>
      </c>
      <c r="D60" s="14" t="e">
        <v>#N/A</v>
      </c>
    </row>
    <row r="61" spans="1:4" x14ac:dyDescent="0.25">
      <c r="A61" s="11" t="s">
        <v>62</v>
      </c>
      <c r="B61" s="6">
        <f>Quarterly!C61</f>
        <v>230.35279052000001</v>
      </c>
      <c r="C61" s="6" t="e">
        <v>#N/A</v>
      </c>
      <c r="D61" s="14" t="e">
        <v>#N/A</v>
      </c>
    </row>
    <row r="62" spans="1:4" x14ac:dyDescent="0.25">
      <c r="A62" s="11" t="s">
        <v>63</v>
      </c>
      <c r="B62" s="6">
        <f>Quarterly!C62</f>
        <v>270.0061768299999</v>
      </c>
      <c r="C62" s="6" t="e">
        <v>#N/A</v>
      </c>
      <c r="D62" s="14" t="e">
        <v>#N/A</v>
      </c>
    </row>
    <row r="63" spans="1:4" x14ac:dyDescent="0.25">
      <c r="A63" s="11" t="s">
        <v>64</v>
      </c>
      <c r="B63" s="6">
        <f>Quarterly!C63</f>
        <v>264.68919293999994</v>
      </c>
      <c r="C63" s="6" t="e">
        <v>#N/A</v>
      </c>
      <c r="D63" s="14" t="e">
        <v>#N/A</v>
      </c>
    </row>
    <row r="64" spans="1:4" x14ac:dyDescent="0.25">
      <c r="A64" s="11" t="s">
        <v>65</v>
      </c>
      <c r="B64" s="6">
        <f>Quarterly!C64</f>
        <v>257.90628170999992</v>
      </c>
      <c r="C64" s="6" t="e">
        <v>#N/A</v>
      </c>
      <c r="D64" s="14" t="e">
        <v>#N/A</v>
      </c>
    </row>
    <row r="65" spans="1:4" x14ac:dyDescent="0.25">
      <c r="A65" s="11" t="s">
        <v>66</v>
      </c>
      <c r="B65" s="6">
        <f>Quarterly!C65</f>
        <v>229.68966904999991</v>
      </c>
      <c r="C65" s="6" t="e">
        <v>#N/A</v>
      </c>
      <c r="D65" s="14" t="e">
        <v>#N/A</v>
      </c>
    </row>
    <row r="66" spans="1:4" x14ac:dyDescent="0.25">
      <c r="A66" s="11" t="s">
        <v>67</v>
      </c>
      <c r="B66" s="6">
        <f>Quarterly!C66</f>
        <v>248.43896192999995</v>
      </c>
      <c r="C66" s="6" t="e">
        <v>#N/A</v>
      </c>
      <c r="D66" s="14" t="e">
        <v>#N/A</v>
      </c>
    </row>
    <row r="67" spans="1:4" x14ac:dyDescent="0.25">
      <c r="A67" s="11" t="s">
        <v>68</v>
      </c>
      <c r="B67" s="6">
        <f>Quarterly!C67</f>
        <v>262.13161281999999</v>
      </c>
      <c r="C67" s="6" t="e">
        <v>#N/A</v>
      </c>
      <c r="D67" s="14" t="e">
        <v>#N/A</v>
      </c>
    </row>
    <row r="68" spans="1:4" x14ac:dyDescent="0.25">
      <c r="A68" s="11" t="s">
        <v>69</v>
      </c>
      <c r="B68" s="6">
        <f>Quarterly!C68</f>
        <v>294.90792378999987</v>
      </c>
      <c r="C68" s="6" t="e">
        <v>#N/A</v>
      </c>
      <c r="D68" s="14" t="e">
        <v>#N/A</v>
      </c>
    </row>
    <row r="69" spans="1:4" x14ac:dyDescent="0.25">
      <c r="A69" s="11" t="s">
        <v>70</v>
      </c>
      <c r="B69" s="6">
        <f>Quarterly!C69</f>
        <v>233.94055419000006</v>
      </c>
      <c r="C69" s="6" t="e">
        <v>#N/A</v>
      </c>
      <c r="D69" s="14" t="e">
        <v>#N/A</v>
      </c>
    </row>
    <row r="70" spans="1:4" x14ac:dyDescent="0.25">
      <c r="A70" s="11" t="s">
        <v>71</v>
      </c>
      <c r="B70" s="6">
        <f>Quarterly!C70</f>
        <v>261.15247627999997</v>
      </c>
      <c r="C70" s="6" t="e">
        <v>#N/A</v>
      </c>
      <c r="D70" s="14" t="e">
        <v>#N/A</v>
      </c>
    </row>
    <row r="71" spans="1:4" x14ac:dyDescent="0.25">
      <c r="A71" s="11" t="s">
        <v>72</v>
      </c>
      <c r="B71" s="6">
        <f>Quarterly!C71</f>
        <v>282.06420256999991</v>
      </c>
      <c r="C71" s="6" t="e">
        <v>#N/A</v>
      </c>
      <c r="D71" s="14" t="e">
        <v>#N/A</v>
      </c>
    </row>
    <row r="72" spans="1:4" x14ac:dyDescent="0.25">
      <c r="A72" s="11" t="s">
        <v>73</v>
      </c>
      <c r="B72" s="6">
        <f>Quarterly!C72</f>
        <v>271.52714225000005</v>
      </c>
      <c r="C72" s="6" t="e">
        <v>#N/A</v>
      </c>
      <c r="D72" s="14" t="e">
        <v>#N/A</v>
      </c>
    </row>
    <row r="73" spans="1:4" x14ac:dyDescent="0.25">
      <c r="A73" s="11" t="s">
        <v>74</v>
      </c>
      <c r="B73" s="6">
        <f>Quarterly!C73</f>
        <v>259.48874773</v>
      </c>
      <c r="C73" s="6" t="e">
        <v>#N/A</v>
      </c>
      <c r="D73" s="14" t="e">
        <v>#N/A</v>
      </c>
    </row>
    <row r="74" spans="1:4" x14ac:dyDescent="0.25">
      <c r="A74" s="11" t="s">
        <v>75</v>
      </c>
      <c r="B74" s="6">
        <f>Quarterly!C74</f>
        <v>306.56479915999995</v>
      </c>
      <c r="C74" s="6" t="e">
        <v>#N/A</v>
      </c>
      <c r="D74" s="14" t="e">
        <v>#N/A</v>
      </c>
    </row>
    <row r="75" spans="1:4" x14ac:dyDescent="0.25">
      <c r="A75" s="11" t="s">
        <v>76</v>
      </c>
      <c r="B75" s="6">
        <f>Quarterly!C75</f>
        <v>309.04682103999994</v>
      </c>
      <c r="C75" s="6" t="e">
        <v>#N/A</v>
      </c>
      <c r="D75" s="14" t="e">
        <v>#N/A</v>
      </c>
    </row>
    <row r="76" spans="1:4" x14ac:dyDescent="0.25">
      <c r="A76" s="11" t="s">
        <v>77</v>
      </c>
      <c r="B76" s="6">
        <f>Quarterly!C76</f>
        <v>295.59756844000003</v>
      </c>
      <c r="C76" s="6" t="e">
        <v>#N/A</v>
      </c>
      <c r="D76" s="14" t="e">
        <v>#N/A</v>
      </c>
    </row>
    <row r="77" spans="1:4" x14ac:dyDescent="0.25">
      <c r="A77" s="11" t="s">
        <v>78</v>
      </c>
      <c r="B77" s="6">
        <f>Quarterly!C77</f>
        <v>282.49387935000004</v>
      </c>
      <c r="C77" s="6" t="e">
        <v>#N/A</v>
      </c>
      <c r="D77" s="14" t="e">
        <v>#N/A</v>
      </c>
    </row>
    <row r="78" spans="1:4" x14ac:dyDescent="0.25">
      <c r="A78" s="11" t="s">
        <v>79</v>
      </c>
      <c r="B78" s="6">
        <f>Quarterly!C78</f>
        <v>299.65102024000021</v>
      </c>
      <c r="C78" s="6" t="e">
        <v>#N/A</v>
      </c>
      <c r="D78" s="14" t="e">
        <v>#N/A</v>
      </c>
    </row>
    <row r="79" spans="1:4" x14ac:dyDescent="0.25">
      <c r="A79" s="11" t="s">
        <v>80</v>
      </c>
      <c r="B79" s="6">
        <f>Quarterly!C79</f>
        <v>306.83141096000008</v>
      </c>
      <c r="C79" s="6" t="e">
        <v>#N/A</v>
      </c>
      <c r="D79" s="14" t="e">
        <v>#N/A</v>
      </c>
    </row>
    <row r="80" spans="1:4" x14ac:dyDescent="0.25">
      <c r="A80" s="11" t="s">
        <v>81</v>
      </c>
      <c r="B80" s="6">
        <f>Quarterly!C80</f>
        <v>286.22966956999988</v>
      </c>
      <c r="C80" s="6" t="e">
        <v>#N/A</v>
      </c>
      <c r="D80" s="14" t="e">
        <v>#N/A</v>
      </c>
    </row>
    <row r="81" spans="1:4" x14ac:dyDescent="0.25">
      <c r="A81" s="11" t="s">
        <v>82</v>
      </c>
      <c r="B81" s="6">
        <f>Quarterly!C81</f>
        <v>283.63153513999998</v>
      </c>
      <c r="C81" s="6" t="e">
        <v>#N/A</v>
      </c>
      <c r="D81" s="14" t="e">
        <v>#N/A</v>
      </c>
    </row>
    <row r="82" spans="1:4" x14ac:dyDescent="0.25">
      <c r="A82" s="11" t="s">
        <v>83</v>
      </c>
      <c r="B82" s="6">
        <f>Quarterly!C82</f>
        <v>291.20406519000005</v>
      </c>
      <c r="C82" s="6" t="e">
        <v>#N/A</v>
      </c>
      <c r="D82" s="14" t="e">
        <v>#N/A</v>
      </c>
    </row>
    <row r="83" spans="1:4" x14ac:dyDescent="0.25">
      <c r="A83" s="11" t="s">
        <v>84</v>
      </c>
      <c r="B83" s="6">
        <f>Quarterly!C83</f>
        <v>209.37430377999991</v>
      </c>
      <c r="C83" s="6" t="e">
        <v>#N/A</v>
      </c>
      <c r="D83" s="14" t="e">
        <v>#N/A</v>
      </c>
    </row>
    <row r="84" spans="1:4" x14ac:dyDescent="0.25">
      <c r="A84" s="11" t="s">
        <v>85</v>
      </c>
      <c r="B84" s="6">
        <f>Quarterly!C84</f>
        <v>242.13192538999994</v>
      </c>
      <c r="C84" s="6" t="e">
        <v>#N/A</v>
      </c>
      <c r="D84" s="14" t="e">
        <v>#N/A</v>
      </c>
    </row>
    <row r="85" spans="1:4" x14ac:dyDescent="0.25">
      <c r="A85" s="11" t="s">
        <v>86</v>
      </c>
      <c r="B85" s="6">
        <f>Quarterly!C85</f>
        <v>243.87497874999997</v>
      </c>
      <c r="C85" s="6" t="e">
        <v>#N/A</v>
      </c>
      <c r="D85" s="14" t="e">
        <v>#N/A</v>
      </c>
    </row>
    <row r="86" spans="1:4" x14ac:dyDescent="0.25">
      <c r="A86" s="11" t="s">
        <v>87</v>
      </c>
      <c r="B86" s="6">
        <f>Quarterly!C86</f>
        <v>221.87626743999999</v>
      </c>
      <c r="C86" s="6" t="e">
        <v>#N/A</v>
      </c>
      <c r="D86" s="14" t="e">
        <v>#N/A</v>
      </c>
    </row>
    <row r="87" spans="1:4" x14ac:dyDescent="0.25">
      <c r="A87" s="11" t="s">
        <v>88</v>
      </c>
      <c r="B87" s="6">
        <f>Quarterly!C87</f>
        <v>278.50246902000015</v>
      </c>
      <c r="C87" s="6" t="e">
        <v>#N/A</v>
      </c>
      <c r="D87" s="14" t="e">
        <v>#N/A</v>
      </c>
    </row>
    <row r="88" spans="1:4" x14ac:dyDescent="0.25">
      <c r="A88" s="11" t="s">
        <v>89</v>
      </c>
      <c r="B88" s="6">
        <f>Quarterly!C88</f>
        <v>302.58150968000012</v>
      </c>
      <c r="C88" s="6" t="e">
        <v>#N/A</v>
      </c>
      <c r="D88" s="14" t="e">
        <v>#N/A</v>
      </c>
    </row>
    <row r="89" spans="1:4" x14ac:dyDescent="0.25">
      <c r="A89" s="11" t="s">
        <v>90</v>
      </c>
      <c r="B89" s="6">
        <f>Quarterly!C89</f>
        <v>297.59511285999997</v>
      </c>
      <c r="C89" s="6" t="e">
        <v>#N/A</v>
      </c>
      <c r="D89" s="14" t="e">
        <v>#N/A</v>
      </c>
    </row>
    <row r="90" spans="1:4" x14ac:dyDescent="0.25">
      <c r="A90" s="11" t="s">
        <v>91</v>
      </c>
      <c r="B90" s="6">
        <f>Quarterly!C90</f>
        <v>301.49044969999989</v>
      </c>
      <c r="C90" s="6" t="e">
        <v>#N/A</v>
      </c>
      <c r="D90" s="14" t="e">
        <v>#N/A</v>
      </c>
    </row>
    <row r="91" spans="1:4" x14ac:dyDescent="0.25">
      <c r="A91" s="11" t="s">
        <v>92</v>
      </c>
      <c r="B91" s="6">
        <f>Quarterly!C91</f>
        <v>307.18077727000019</v>
      </c>
      <c r="C91" s="23">
        <v>307.18077727000019</v>
      </c>
      <c r="D91" s="25">
        <v>307.18077727000019</v>
      </c>
    </row>
    <row r="92" spans="1:4" x14ac:dyDescent="0.25">
      <c r="A92" s="13" t="s">
        <v>93</v>
      </c>
      <c r="B92" s="9">
        <f>Quarterly!C92</f>
        <v>335.41123608587441</v>
      </c>
      <c r="C92" s="24">
        <f>Table3[[#This Row],[Total Revenue and Grants]]-_xlfn.STDEV.P($B$2:B92)</f>
        <v>268.8514112038556</v>
      </c>
      <c r="D92" s="26">
        <f>Table3[[#This Row],[Total Revenue and Grants]]+_xlfn.STDEV.P($B$2:B92)</f>
        <v>401.97106096789321</v>
      </c>
    </row>
    <row r="93" spans="1:4" x14ac:dyDescent="0.25">
      <c r="A93" s="13" t="s">
        <v>94</v>
      </c>
      <c r="B93" s="9">
        <f>Quarterly!C93</f>
        <v>320.61983684914742</v>
      </c>
      <c r="C93" s="24">
        <f>Table3[[#This Row],[Total Revenue and Grants]]-_xlfn.STDEV.P($B$2:B93)</f>
        <v>253.33738600518819</v>
      </c>
      <c r="D93" s="26">
        <f>Table3[[#This Row],[Total Revenue and Grants]]+_xlfn.STDEV.P($B$2:B93)</f>
        <v>387.90228769310664</v>
      </c>
    </row>
    <row r="94" spans="1:4" x14ac:dyDescent="0.25">
      <c r="A94" s="13" t="s">
        <v>95</v>
      </c>
      <c r="B94" s="9">
        <f>Quarterly!C94</f>
        <v>341.7231801024796</v>
      </c>
      <c r="C94" s="24">
        <f>Table3[[#This Row],[Total Revenue and Grants]]-_xlfn.STDEV.P($B$2:B94)</f>
        <v>273.35089105528527</v>
      </c>
      <c r="D94" s="26">
        <f>Table3[[#This Row],[Total Revenue and Grants]]+_xlfn.STDEV.P($B$2:B94)</f>
        <v>410.09546914967393</v>
      </c>
    </row>
    <row r="95" spans="1:4" x14ac:dyDescent="0.25">
      <c r="A95" s="13" t="s">
        <v>96</v>
      </c>
      <c r="B95" s="9">
        <f>Quarterly!C95</f>
        <v>336.11540911422071</v>
      </c>
      <c r="C95" s="24">
        <f>Table3[[#This Row],[Total Revenue and Grants]]-_xlfn.STDEV.P($B$2:B95)</f>
        <v>266.83490775328403</v>
      </c>
      <c r="D95" s="26">
        <f>Table3[[#This Row],[Total Revenue and Grants]]+_xlfn.STDEV.P($B$2:B95)</f>
        <v>405.39591047515739</v>
      </c>
    </row>
    <row r="96" spans="1:4" x14ac:dyDescent="0.25">
      <c r="A96" s="13" t="s">
        <v>100</v>
      </c>
      <c r="B96" s="9">
        <f>Quarterly!C96</f>
        <v>347.67365490187422</v>
      </c>
      <c r="C96" s="24">
        <f>Table3[[#This Row],[Total Revenue and Grants]]-_xlfn.STDEV.P($B$2:B96)</f>
        <v>277.31301960795918</v>
      </c>
      <c r="D96" s="26">
        <f>Table3[[#This Row],[Total Revenue and Grants]]+_xlfn.STDEV.P($B$2:B96)</f>
        <v>418.03429019578925</v>
      </c>
    </row>
    <row r="97" spans="1:4" x14ac:dyDescent="0.25">
      <c r="A97" s="13" t="s">
        <v>97</v>
      </c>
      <c r="B97" s="9">
        <f>Quarterly!C97</f>
        <v>339.77135643424788</v>
      </c>
      <c r="C97" s="24">
        <f>Table3[[#This Row],[Total Revenue and Grants]]-_xlfn.STDEV.P($B$2:B97)</f>
        <v>268.55066559054171</v>
      </c>
      <c r="D97" s="26">
        <f>Table3[[#This Row],[Total Revenue and Grants]]+_xlfn.STDEV.P($B$2:B97)</f>
        <v>410.99204727795404</v>
      </c>
    </row>
    <row r="98" spans="1:4" x14ac:dyDescent="0.25">
      <c r="A98" s="13" t="s">
        <v>98</v>
      </c>
      <c r="B98" s="9">
        <f>Quarterly!C98</f>
        <v>358.43825469597579</v>
      </c>
      <c r="C98" s="24">
        <f>Table3[[#This Row],[Total Revenue and Grants]]-_xlfn.STDEV.P($B$2:B98)</f>
        <v>286.04666161220382</v>
      </c>
      <c r="D98" s="26">
        <f>Table3[[#This Row],[Total Revenue and Grants]]+_xlfn.STDEV.P($B$2:B98)</f>
        <v>430.82984777974775</v>
      </c>
    </row>
    <row r="99" spans="1:4" x14ac:dyDescent="0.25">
      <c r="A99" s="13" t="s">
        <v>99</v>
      </c>
      <c r="B99" s="9">
        <f>Quarterly!C99</f>
        <v>356.52020179203373</v>
      </c>
      <c r="C99" s="24">
        <f>Table3[[#This Row],[Total Revenue and Grants]]-_xlfn.STDEV.P($B$2:B99)</f>
        <v>283.06807667186183</v>
      </c>
      <c r="D99" s="26">
        <f>Table3[[#This Row],[Total Revenue and Grants]]+_xlfn.STDEV.P($B$2:B99)</f>
        <v>429.97232691220563</v>
      </c>
    </row>
    <row r="100" spans="1:4" x14ac:dyDescent="0.25">
      <c r="A100" s="13" t="s">
        <v>101</v>
      </c>
      <c r="B100" s="9">
        <f>Quarterly!C100</f>
        <v>362.84225842620896</v>
      </c>
      <c r="C100" s="24">
        <f>Table3[[#This Row],[Total Revenue and Grants]]-_xlfn.STDEV.P($B$2:B100)</f>
        <v>288.27039004301571</v>
      </c>
      <c r="D100" s="26">
        <f>Table3[[#This Row],[Total Revenue and Grants]]+_xlfn.STDEV.P($B$2:B100)</f>
        <v>437.41412680940221</v>
      </c>
    </row>
    <row r="101" spans="1:4" x14ac:dyDescent="0.25">
      <c r="A101" s="13" t="s">
        <v>102</v>
      </c>
      <c r="B101" s="9">
        <f>Quarterly!C101</f>
        <v>358.25122127509343</v>
      </c>
      <c r="C101" s="24">
        <f>Table3[[#This Row],[Total Revenue and Grants]]-_xlfn.STDEV.P($B$2:B101)</f>
        <v>282.71387772604919</v>
      </c>
      <c r="D101" s="26">
        <f>Table3[[#This Row],[Total Revenue and Grants]]+_xlfn.STDEV.P($B$2:B101)</f>
        <v>433.78856482413767</v>
      </c>
    </row>
    <row r="102" spans="1:4" x14ac:dyDescent="0.25">
      <c r="A102" s="13" t="s">
        <v>103</v>
      </c>
      <c r="B102" s="9">
        <f>Quarterly!C102</f>
        <v>374.98723017829883</v>
      </c>
      <c r="C102" s="24">
        <f>Table3[[#This Row],[Total Revenue and Grants]]-_xlfn.STDEV.P($B$2:B102)</f>
        <v>298.22138926258555</v>
      </c>
      <c r="D102" s="26">
        <f>Table3[[#This Row],[Total Revenue and Grants]]+_xlfn.STDEV.P($B$2:B102)</f>
        <v>451.75307109401211</v>
      </c>
    </row>
    <row r="103" spans="1:4" x14ac:dyDescent="0.25">
      <c r="A103" s="13" t="s">
        <v>104</v>
      </c>
      <c r="B103" s="9">
        <f>Quarterly!C103</f>
        <v>375.83272351304174</v>
      </c>
      <c r="C103" s="24">
        <f>Table3[[#This Row],[Total Revenue and Grants]]-_xlfn.STDEV.P($B$2:B103)</f>
        <v>297.89512582743203</v>
      </c>
      <c r="D103" s="26">
        <f>Table3[[#This Row],[Total Revenue and Grants]]+_xlfn.STDEV.P($B$2:B103)</f>
        <v>453.77032119865146</v>
      </c>
    </row>
    <row r="104" spans="1:4" x14ac:dyDescent="0.25">
      <c r="A104" s="13" t="s">
        <v>105</v>
      </c>
      <c r="B104" s="9">
        <f>Quarterly!C104</f>
        <v>379.80616332621724</v>
      </c>
      <c r="C104" s="24">
        <f>Table3[[#This Row],[Total Revenue and Grants]]-_xlfn.STDEV.P($B$2:B104)</f>
        <v>300.68946950465818</v>
      </c>
      <c r="D104" s="26">
        <f>Table3[[#This Row],[Total Revenue and Grants]]+_xlfn.STDEV.P($B$2:B104)</f>
        <v>458.92285714777631</v>
      </c>
    </row>
    <row r="105" spans="1:4" x14ac:dyDescent="0.25">
      <c r="A105" s="13" t="s">
        <v>106</v>
      </c>
      <c r="B105" s="9">
        <f>Quarterly!C105</f>
        <v>377.6648544412235</v>
      </c>
      <c r="C105" s="24">
        <f>Table3[[#This Row],[Total Revenue and Grants]]-_xlfn.STDEV.P($B$2:B105)</f>
        <v>297.47738841551461</v>
      </c>
      <c r="D105" s="26">
        <f>Table3[[#This Row],[Total Revenue and Grants]]+_xlfn.STDEV.P($B$2:B105)</f>
        <v>457.85232046693238</v>
      </c>
    </row>
    <row r="106" spans="1:4" x14ac:dyDescent="0.25">
      <c r="A106" s="13" t="s">
        <v>115</v>
      </c>
      <c r="B106" s="9">
        <f>Quarterly!C106</f>
        <v>392.42365914442496</v>
      </c>
      <c r="C106" s="24">
        <f>Table3[[#This Row],[Total Revenue and Grants]]-_xlfn.STDEV.P($B$2:B106)</f>
        <v>310.94981019270858</v>
      </c>
      <c r="D106" s="26">
        <f>Table3[[#This Row],[Total Revenue and Grants]]+_xlfn.STDEV.P($B$2:B106)</f>
        <v>473.89750809614134</v>
      </c>
    </row>
    <row r="107" spans="1:4" x14ac:dyDescent="0.25">
      <c r="A107" s="13" t="s">
        <v>116</v>
      </c>
      <c r="B107" s="9">
        <f>Quarterly!C107</f>
        <v>395.3882864800193</v>
      </c>
      <c r="C107" s="24">
        <f>Table3[[#This Row],[Total Revenue and Grants]]-_xlfn.STDEV.P($B$2:B107)</f>
        <v>312.64564572753602</v>
      </c>
      <c r="D107" s="26">
        <f>Table3[[#This Row],[Total Revenue and Grants]]+_xlfn.STDEV.P($B$2:B107)</f>
        <v>478.13092723250259</v>
      </c>
    </row>
    <row r="108" spans="1:4" x14ac:dyDescent="0.25">
      <c r="A108" s="13" t="s">
        <v>117</v>
      </c>
      <c r="B108" s="9">
        <f>Quarterly!C108</f>
        <v>398.22513272720448</v>
      </c>
      <c r="C108" s="24">
        <f>Table3[[#This Row],[Total Revenue and Grants]]-_xlfn.STDEV.P($B$2:B108)</f>
        <v>314.23272766809572</v>
      </c>
      <c r="D108" s="26">
        <f>Table3[[#This Row],[Total Revenue and Grants]]+_xlfn.STDEV.P($B$2:B108)</f>
        <v>482.21753778631324</v>
      </c>
    </row>
    <row r="109" spans="1:4" x14ac:dyDescent="0.25">
      <c r="A109" s="13" t="s">
        <v>118</v>
      </c>
      <c r="B109" s="9">
        <f>Quarterly!C109</f>
        <v>397.75136075048431</v>
      </c>
      <c r="C109" s="24">
        <f>Table3[[#This Row],[Total Revenue and Grants]]-_xlfn.STDEV.P($B$2:B109)</f>
        <v>312.58814817027729</v>
      </c>
      <c r="D109" s="26">
        <f>Table3[[#This Row],[Total Revenue and Grants]]+_xlfn.STDEV.P($B$2:B109)</f>
        <v>482.91457333069133</v>
      </c>
    </row>
    <row r="110" spans="1:4" x14ac:dyDescent="0.25">
      <c r="A110" s="13" t="s">
        <v>119</v>
      </c>
      <c r="B110" s="9">
        <f>Quarterly!C110</f>
        <v>411.03905332387876</v>
      </c>
      <c r="C110" s="24">
        <f>Table3[[#This Row],[Total Revenue and Grants]]-_xlfn.STDEV.P($B$2:B110)</f>
        <v>324.52571563674422</v>
      </c>
      <c r="D110" s="26">
        <f>Table3[[#This Row],[Total Revenue and Grants]]+_xlfn.STDEV.P($B$2:B110)</f>
        <v>497.5523910110133</v>
      </c>
    </row>
    <row r="111" spans="1:4" x14ac:dyDescent="0.25">
      <c r="A111" s="13" t="s">
        <v>120</v>
      </c>
      <c r="B111" s="9">
        <f>Quarterly!C111</f>
        <v>415.56188328791887</v>
      </c>
      <c r="C111" s="24">
        <f>Table3[[#This Row],[Total Revenue and Grants]]-_xlfn.STDEV.P($B$2:B111)</f>
        <v>327.68945270661726</v>
      </c>
      <c r="D111" s="26">
        <f>Table3[[#This Row],[Total Revenue and Grants]]+_xlfn.STDEV.P($B$2:B111)</f>
        <v>503.43431386922049</v>
      </c>
    </row>
    <row r="112" spans="1:4" x14ac:dyDescent="0.25">
      <c r="A112" s="13" t="s">
        <v>121</v>
      </c>
      <c r="B112" s="9">
        <f>Quarterly!C112</f>
        <v>417.86541887027477</v>
      </c>
      <c r="C112" s="24">
        <f>Table3[[#This Row],[Total Revenue and Grants]]-_xlfn.STDEV.P($B$2:B112)</f>
        <v>328.66675973150257</v>
      </c>
      <c r="D112" s="26">
        <f>Table3[[#This Row],[Total Revenue and Grants]]+_xlfn.STDEV.P($B$2:B112)</f>
        <v>507.06407800904697</v>
      </c>
    </row>
    <row r="113" spans="1:4" x14ac:dyDescent="0.25">
      <c r="A113" s="13" t="s">
        <v>122</v>
      </c>
      <c r="B113" s="9">
        <f>Quarterly!C113</f>
        <v>418.60433504393501</v>
      </c>
      <c r="C113" s="24">
        <f>Table3[[#This Row],[Total Revenue and Grants]]-_xlfn.STDEV.P($B$2:B113)</f>
        <v>328.13857028004304</v>
      </c>
      <c r="D113" s="26">
        <f>Table3[[#This Row],[Total Revenue and Grants]]+_xlfn.STDEV.P($B$2:B113)</f>
        <v>509.07009980782698</v>
      </c>
    </row>
    <row r="114" spans="1:4" x14ac:dyDescent="0.25">
      <c r="A114" s="13" t="s">
        <v>123</v>
      </c>
      <c r="B114" s="9">
        <f>Quarterly!C114</f>
        <v>430.84217156913729</v>
      </c>
      <c r="C114" s="24">
        <f>Table3[[#This Row],[Total Revenue and Grants]]-_xlfn.STDEV.P($B$2:B114)</f>
        <v>338.95722554739064</v>
      </c>
      <c r="D114" s="26">
        <f>Table3[[#This Row],[Total Revenue and Grants]]+_xlfn.STDEV.P($B$2:B114)</f>
        <v>522.72711759088395</v>
      </c>
    </row>
    <row r="115" spans="1:4" x14ac:dyDescent="0.25">
      <c r="A115" s="13" t="s">
        <v>125</v>
      </c>
      <c r="B115" s="9">
        <f>Quarterly!C115</f>
        <v>436.52453427987285</v>
      </c>
      <c r="C115" s="24">
        <f>Table3[[#This Row],[Total Revenue and Grants]]-_xlfn.STDEV.P($B$2:B115)</f>
        <v>343.19369742834846</v>
      </c>
      <c r="D115" s="26">
        <f>Table3[[#This Row],[Total Revenue and Grants]]+_xlfn.STDEV.P($B$2:B115)</f>
        <v>529.85537113139719</v>
      </c>
    </row>
    <row r="116" spans="1:4" x14ac:dyDescent="0.25">
      <c r="A116" s="13" t="s">
        <v>126</v>
      </c>
      <c r="B116" s="9">
        <f>Quarterly!C116</f>
        <v>438.67009943170518</v>
      </c>
      <c r="C116" s="24">
        <f>Table3[[#This Row],[Total Revenue and Grants]]-_xlfn.STDEV.P($B$2:B116)</f>
        <v>343.93253756294951</v>
      </c>
      <c r="D116" s="26">
        <f>Table3[[#This Row],[Total Revenue and Grants]]+_xlfn.STDEV.P($B$2:B116)</f>
        <v>533.40766130046086</v>
      </c>
    </row>
    <row r="117" spans="1:4" x14ac:dyDescent="0.25">
      <c r="A117" s="13" t="s">
        <v>127</v>
      </c>
      <c r="B117" s="9">
        <f>Quarterly!C117</f>
        <v>440.3216040744457</v>
      </c>
      <c r="C117" s="24">
        <f>Table3[[#This Row],[Total Revenue and Grants]]-_xlfn.STDEV.P($B$2:B117)</f>
        <v>344.22284567115764</v>
      </c>
      <c r="D117" s="26">
        <f>Table3[[#This Row],[Total Revenue and Grants]]+_xlfn.STDEV.P($B$2:B117)</f>
        <v>536.42036247773376</v>
      </c>
    </row>
    <row r="118" spans="1:4" x14ac:dyDescent="0.25">
      <c r="A118" s="13" t="s">
        <v>128</v>
      </c>
      <c r="B118" s="9">
        <f>Quarterly!C118</f>
        <v>451.828319288751</v>
      </c>
      <c r="C118" s="24">
        <f>Table3[[#This Row],[Total Revenue and Grants]]-_xlfn.STDEV.P($B$2:B118)</f>
        <v>354.23680367677321</v>
      </c>
      <c r="D118" s="26">
        <f>Table3[[#This Row],[Total Revenue and Grants]]+_xlfn.STDEV.P($B$2:B118)</f>
        <v>549.4198349007288</v>
      </c>
    </row>
    <row r="119" spans="1:4" x14ac:dyDescent="0.25">
      <c r="A119" s="13" t="s">
        <v>124</v>
      </c>
      <c r="B119" s="9">
        <f>Quarterly!C119</f>
        <v>458.39613814966413</v>
      </c>
      <c r="C119" s="24">
        <f>Table3[[#This Row],[Total Revenue and Grants]]-_xlfn.STDEV.P($B$2:B119)</f>
        <v>359.2733877744318</v>
      </c>
      <c r="D119" s="26">
        <f>Table3[[#This Row],[Total Revenue and Grants]]+_xlfn.STDEV.P($B$2:B119)</f>
        <v>557.51888852489651</v>
      </c>
    </row>
    <row r="120" spans="1:4" x14ac:dyDescent="0.25">
      <c r="A120" s="13" t="s">
        <v>129</v>
      </c>
      <c r="B120" s="9">
        <f>Quarterly!C120</f>
        <v>460.62835323741672</v>
      </c>
      <c r="C120" s="24">
        <f>Table3[[#This Row],[Total Revenue and Grants]]-_xlfn.STDEV.P($B$2:B120)</f>
        <v>360.01516666545177</v>
      </c>
      <c r="D120" s="26">
        <f>Table3[[#This Row],[Total Revenue and Grants]]+_xlfn.STDEV.P($B$2:B120)</f>
        <v>561.24153980938172</v>
      </c>
    </row>
    <row r="121" spans="1:4" x14ac:dyDescent="0.25">
      <c r="A121" s="13" t="s">
        <v>130</v>
      </c>
      <c r="B121" s="9">
        <f>Quarterly!C121</f>
        <v>462.99772675192429</v>
      </c>
      <c r="C121" s="24">
        <f>Table3[[#This Row],[Total Revenue and Grants]]-_xlfn.STDEV.P($B$2:B121)</f>
        <v>360.93009127540211</v>
      </c>
      <c r="D121" s="26">
        <f>Table3[[#This Row],[Total Revenue and Grants]]+_xlfn.STDEV.P($B$2:B121)</f>
        <v>565.06536222844647</v>
      </c>
    </row>
    <row r="122" spans="1:4" x14ac:dyDescent="0.25">
      <c r="A122" s="13" t="s">
        <v>131</v>
      </c>
      <c r="B122" s="9">
        <f>Quarterly!C122</f>
        <v>474.00546417606637</v>
      </c>
      <c r="C122" s="24">
        <f>Table3[[#This Row],[Total Revenue and Grants]]-_xlfn.STDEV.P($B$2:B122)</f>
        <v>370.36751464136546</v>
      </c>
      <c r="D122" s="26">
        <f>Table3[[#This Row],[Total Revenue and Grants]]+_xlfn.STDEV.P($B$2:B122)</f>
        <v>577.64341371076728</v>
      </c>
    </row>
    <row r="123" spans="1:4" x14ac:dyDescent="0.25">
      <c r="A123" s="13" t="s">
        <v>132</v>
      </c>
      <c r="B123" s="9">
        <f>Quarterly!C123</f>
        <v>481.27229595943385</v>
      </c>
      <c r="C123" s="24">
        <f>Table3[[#This Row],[Total Revenue and Grants]]-_xlfn.STDEV.P($B$2:B123)</f>
        <v>376.01780382157807</v>
      </c>
      <c r="D123" s="26">
        <f>Table3[[#This Row],[Total Revenue and Grants]]+_xlfn.STDEV.P($B$2:B123)</f>
        <v>586.52678809728968</v>
      </c>
    </row>
    <row r="124" spans="1:4" x14ac:dyDescent="0.25">
      <c r="A124" s="13" t="s">
        <v>133</v>
      </c>
      <c r="B124" s="9">
        <f>Quarterly!C124</f>
        <v>483.75528429549382</v>
      </c>
      <c r="C124" s="24">
        <f>Table3[[#This Row],[Total Revenue and Grants]]-_xlfn.STDEV.P($B$2:B124)</f>
        <v>376.92376548889081</v>
      </c>
      <c r="D124" s="26">
        <f>Table3[[#This Row],[Total Revenue and Grants]]+_xlfn.STDEV.P($B$2:B124)</f>
        <v>590.58680310209684</v>
      </c>
    </row>
    <row r="125" spans="1:4" x14ac:dyDescent="0.25">
      <c r="A125" s="13" t="s">
        <v>134</v>
      </c>
      <c r="B125" s="9">
        <f>Quarterly!C125</f>
        <v>486.71774418957119</v>
      </c>
      <c r="C125" s="24">
        <f>Table3[[#This Row],[Total Revenue and Grants]]-_xlfn.STDEV.P($B$2:B125)</f>
        <v>378.33827795671448</v>
      </c>
      <c r="D125" s="26">
        <f>Table3[[#This Row],[Total Revenue and Grants]]+_xlfn.STDEV.P($B$2:B125)</f>
        <v>595.09721042242791</v>
      </c>
    </row>
    <row r="126" spans="1:4" x14ac:dyDescent="0.25">
      <c r="A126" s="13" t="s">
        <v>135</v>
      </c>
      <c r="B126" s="9">
        <f>Quarterly!C126</f>
        <v>497.39620706253061</v>
      </c>
      <c r="C126" s="24">
        <f>Table3[[#This Row],[Total Revenue and Grants]]-_xlfn.STDEV.P($B$2:B126)</f>
        <v>387.36516699293782</v>
      </c>
      <c r="D126" s="26">
        <f>Table3[[#This Row],[Total Revenue and Grants]]+_xlfn.STDEV.P($B$2:B126)</f>
        <v>607.4272471321234</v>
      </c>
    </row>
    <row r="127" spans="1:4" x14ac:dyDescent="0.25">
      <c r="A127" s="13" t="s">
        <v>136</v>
      </c>
      <c r="B127" s="9">
        <f>Quarterly!C127</f>
        <v>505.23670127378085</v>
      </c>
      <c r="C127" s="24">
        <f>Table3[[#This Row],[Total Revenue and Grants]]-_xlfn.STDEV.P($B$2:B127)</f>
        <v>393.5027962478905</v>
      </c>
      <c r="D127" s="26">
        <f>Table3[[#This Row],[Total Revenue and Grants]]+_xlfn.STDEV.P($B$2:B127)</f>
        <v>616.9706062996712</v>
      </c>
    </row>
    <row r="128" spans="1:4" x14ac:dyDescent="0.25">
      <c r="A128" s="13" t="s">
        <v>137</v>
      </c>
      <c r="B128" s="9">
        <f>Quarterly!C128</f>
        <v>508.08157275406785</v>
      </c>
      <c r="C128" s="24">
        <f>Table3[[#This Row],[Total Revenue and Grants]]-_xlfn.STDEV.P($B$2:B128)</f>
        <v>394.68125445287905</v>
      </c>
      <c r="D128" s="26">
        <f>Table3[[#This Row],[Total Revenue and Grants]]+_xlfn.STDEV.P($B$2:B128)</f>
        <v>621.48189105525671</v>
      </c>
    </row>
    <row r="129" spans="1:4" x14ac:dyDescent="0.25">
      <c r="A129" s="13" t="s">
        <v>138</v>
      </c>
      <c r="B129" s="9">
        <f>Quarterly!C129</f>
        <v>511.55977031137837</v>
      </c>
      <c r="C129" s="24">
        <f>Table3[[#This Row],[Total Revenue and Grants]]-_xlfn.STDEV.P($B$2:B129)</f>
        <v>396.51690485643007</v>
      </c>
      <c r="D129" s="26">
        <f>Table3[[#This Row],[Total Revenue and Grants]]+_xlfn.STDEV.P($B$2:B129)</f>
        <v>626.60263576632667</v>
      </c>
    </row>
    <row r="130" spans="1:4" x14ac:dyDescent="0.25">
      <c r="A130" s="13" t="s">
        <v>139</v>
      </c>
      <c r="B130" s="9">
        <f>Quarterly!C130</f>
        <v>522.03528752221996</v>
      </c>
      <c r="C130" s="24">
        <f>Table3[[#This Row],[Total Revenue and Grants]]-_xlfn.STDEV.P($B$2:B130)</f>
        <v>405.25597441134187</v>
      </c>
      <c r="D130" s="26">
        <f>Table3[[#This Row],[Total Revenue and Grants]]+_xlfn.STDEV.P($B$2:B130)</f>
        <v>638.81460063309805</v>
      </c>
    </row>
    <row r="131" spans="1:4" x14ac:dyDescent="0.25">
      <c r="A131" s="13" t="s">
        <v>140</v>
      </c>
      <c r="B131" s="9">
        <f>Quarterly!C131</f>
        <v>530.36644298816543</v>
      </c>
      <c r="C131" s="24">
        <f>Table3[[#This Row],[Total Revenue and Grants]]-_xlfn.STDEV.P($B$2:B131)</f>
        <v>411.79612233510034</v>
      </c>
      <c r="D131" s="26">
        <f>Table3[[#This Row],[Total Revenue and Grants]]+_xlfn.STDEV.P($B$2:B131)</f>
        <v>648.93676364123053</v>
      </c>
    </row>
    <row r="132" spans="1:4" x14ac:dyDescent="0.25">
      <c r="A132" s="13" t="s">
        <v>141</v>
      </c>
      <c r="B132" s="9">
        <f>Quarterly!C132</f>
        <v>533.64896375315197</v>
      </c>
      <c r="C132" s="24">
        <f>Table3[[#This Row],[Total Revenue and Grants]]-_xlfn.STDEV.P($B$2:B132)</f>
        <v>413.3199794451051</v>
      </c>
      <c r="D132" s="26">
        <f>Table3[[#This Row],[Total Revenue and Grants]]+_xlfn.STDEV.P($B$2:B132)</f>
        <v>653.97794806119884</v>
      </c>
    </row>
    <row r="133" spans="1:4" x14ac:dyDescent="0.25">
      <c r="A133" s="13" t="s">
        <v>142</v>
      </c>
      <c r="B133" s="9">
        <f>Quarterly!C133</f>
        <v>537.59780749369327</v>
      </c>
      <c r="C133" s="24">
        <f>Table3[[#This Row],[Total Revenue and Grants]]-_xlfn.STDEV.P($B$2:B133)</f>
        <v>415.52988915629317</v>
      </c>
      <c r="D133" s="26">
        <f>Table3[[#This Row],[Total Revenue and Grants]]+_xlfn.STDEV.P($B$2:B133)</f>
        <v>659.66572583109337</v>
      </c>
    </row>
    <row r="134" spans="1:4" x14ac:dyDescent="0.25">
      <c r="A134" s="13" t="s">
        <v>143</v>
      </c>
      <c r="B134" s="9">
        <f>Quarterly!C134</f>
        <v>547.96696250864909</v>
      </c>
      <c r="C134" s="24">
        <f>Table3[[#This Row],[Total Revenue and Grants]]-_xlfn.STDEV.P($B$2:B134)</f>
        <v>424.07407242760831</v>
      </c>
      <c r="D134" s="26">
        <f>Table3[[#This Row],[Total Revenue and Grants]]+_xlfn.STDEV.P($B$2:B134)</f>
        <v>671.85985258968992</v>
      </c>
    </row>
    <row r="135" spans="1:4" x14ac:dyDescent="0.25">
      <c r="A135" s="13" t="s">
        <v>144</v>
      </c>
      <c r="B135" s="9">
        <f>Quarterly!C135</f>
        <v>556.73526220962651</v>
      </c>
      <c r="C135" s="24">
        <f>Table3[[#This Row],[Total Revenue and Grants]]-_xlfn.STDEV.P($B$2:B135)</f>
        <v>430.96076287524272</v>
      </c>
      <c r="D135" s="26">
        <f>Table3[[#This Row],[Total Revenue and Grants]]+_xlfn.STDEV.P($B$2:B135)</f>
        <v>682.5097615440103</v>
      </c>
    </row>
    <row r="136" spans="1:4" x14ac:dyDescent="0.25">
      <c r="A136" s="13" t="s">
        <v>145</v>
      </c>
      <c r="B136" s="9">
        <f>Quarterly!C136</f>
        <v>560.50762263843762</v>
      </c>
      <c r="C136" s="24">
        <f>Table3[[#This Row],[Total Revenue and Grants]]-_xlfn.STDEV.P($B$2:B136)</f>
        <v>432.87918534633843</v>
      </c>
      <c r="D136" s="26">
        <f>Table3[[#This Row],[Total Revenue and Grants]]+_xlfn.STDEV.P($B$2:B136)</f>
        <v>688.13605993053682</v>
      </c>
    </row>
    <row r="137" spans="1:4" x14ac:dyDescent="0.25">
      <c r="A137" s="13" t="s">
        <v>146</v>
      </c>
      <c r="B137" s="9">
        <f>Quarterly!C137</f>
        <v>564.90400077868992</v>
      </c>
      <c r="C137" s="24">
        <f>Table3[[#This Row],[Total Revenue and Grants]]-_xlfn.STDEV.P($B$2:B137)</f>
        <v>435.43788959391463</v>
      </c>
      <c r="D137" s="26">
        <f>Table3[[#This Row],[Total Revenue and Grants]]+_xlfn.STDEV.P($B$2:B137)</f>
        <v>694.37011196346521</v>
      </c>
    </row>
    <row r="138" spans="1:4" x14ac:dyDescent="0.25">
      <c r="A138" s="20" t="s">
        <v>147</v>
      </c>
      <c r="B138" s="21">
        <f>Quarterly!C138</f>
        <v>575.24309210231354</v>
      </c>
      <c r="C138" s="24">
        <f>Table3[[#This Row],[Total Revenue and Grants]]-_xlfn.STDEV.P($B$2:B138)</f>
        <v>443.85971746846349</v>
      </c>
      <c r="D138" s="26">
        <f>Table3[[#This Row],[Total Revenue and Grants]]+_xlfn.STDEV.P($B$2:B138)</f>
        <v>706.62646673616359</v>
      </c>
    </row>
  </sheetData>
  <phoneticPr fontId="5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33903-6132-4601-82D1-0EC76750991E}">
  <sheetPr>
    <tabColor theme="9" tint="0.39997558519241921"/>
  </sheetPr>
  <dimension ref="A1:J138"/>
  <sheetViews>
    <sheetView zoomScaleNormal="100" workbookViewId="0">
      <selection activeCell="B2" sqref="B2"/>
    </sheetView>
  </sheetViews>
  <sheetFormatPr defaultColWidth="9.125" defaultRowHeight="14.3" x14ac:dyDescent="0.25"/>
  <cols>
    <col min="1" max="1" width="8.125" style="2" bestFit="1" customWidth="1"/>
    <col min="2" max="2" width="34.125" style="10" bestFit="1" customWidth="1"/>
    <col min="3" max="4" width="20" style="10" bestFit="1" customWidth="1"/>
    <col min="5" max="16384" width="9.125" style="2"/>
  </cols>
  <sheetData>
    <row r="1" spans="1:4" x14ac:dyDescent="0.25">
      <c r="A1" s="16" t="s">
        <v>2</v>
      </c>
      <c r="B1" s="17" t="s">
        <v>109</v>
      </c>
      <c r="C1" s="18" t="s">
        <v>0</v>
      </c>
      <c r="D1" s="19" t="s">
        <v>1</v>
      </c>
    </row>
    <row r="2" spans="1:4" x14ac:dyDescent="0.25">
      <c r="A2" s="11" t="s">
        <v>3</v>
      </c>
      <c r="B2" s="6">
        <f>Quarterly!D2</f>
        <v>86.824000000000012</v>
      </c>
      <c r="C2" s="6" t="e">
        <v>#N/A</v>
      </c>
      <c r="D2" s="14" t="e">
        <v>#N/A</v>
      </c>
    </row>
    <row r="3" spans="1:4" x14ac:dyDescent="0.25">
      <c r="A3" s="11" t="s">
        <v>4</v>
      </c>
      <c r="B3" s="6">
        <f>Quarterly!D3</f>
        <v>72.205999999999989</v>
      </c>
      <c r="C3" s="6" t="e">
        <v>#N/A</v>
      </c>
      <c r="D3" s="14" t="e">
        <v>#N/A</v>
      </c>
    </row>
    <row r="4" spans="1:4" x14ac:dyDescent="0.25">
      <c r="A4" s="11" t="s">
        <v>5</v>
      </c>
      <c r="B4" s="6">
        <f>Quarterly!D4</f>
        <v>74.881000000000014</v>
      </c>
      <c r="C4" s="6" t="e">
        <v>#N/A</v>
      </c>
      <c r="D4" s="14" t="e">
        <v>#N/A</v>
      </c>
    </row>
    <row r="5" spans="1:4" x14ac:dyDescent="0.25">
      <c r="A5" s="11" t="s">
        <v>6</v>
      </c>
      <c r="B5" s="6">
        <f>Quarterly!D5</f>
        <v>74.453999999999994</v>
      </c>
      <c r="C5" s="6" t="e">
        <v>#N/A</v>
      </c>
      <c r="D5" s="14" t="e">
        <v>#N/A</v>
      </c>
    </row>
    <row r="6" spans="1:4" x14ac:dyDescent="0.25">
      <c r="A6" s="11" t="s">
        <v>7</v>
      </c>
      <c r="B6" s="6">
        <f>Quarterly!D6</f>
        <v>74.221000000000032</v>
      </c>
      <c r="C6" s="6" t="e">
        <v>#N/A</v>
      </c>
      <c r="D6" s="14" t="e">
        <v>#N/A</v>
      </c>
    </row>
    <row r="7" spans="1:4" x14ac:dyDescent="0.25">
      <c r="A7" s="11" t="s">
        <v>8</v>
      </c>
      <c r="B7" s="6">
        <f>Quarterly!D7</f>
        <v>85.82399999999997</v>
      </c>
      <c r="C7" s="6" t="e">
        <v>#N/A</v>
      </c>
      <c r="D7" s="14" t="e">
        <v>#N/A</v>
      </c>
    </row>
    <row r="8" spans="1:4" x14ac:dyDescent="0.25">
      <c r="A8" s="11" t="s">
        <v>9</v>
      </c>
      <c r="B8" s="6">
        <f>Quarterly!D8</f>
        <v>80.031999999999996</v>
      </c>
      <c r="C8" s="6" t="e">
        <v>#N/A</v>
      </c>
      <c r="D8" s="14" t="e">
        <v>#N/A</v>
      </c>
    </row>
    <row r="9" spans="1:4" x14ac:dyDescent="0.25">
      <c r="A9" s="11" t="s">
        <v>10</v>
      </c>
      <c r="B9" s="6">
        <f>Quarterly!D9</f>
        <v>93.587999999999994</v>
      </c>
      <c r="C9" s="6" t="e">
        <v>#N/A</v>
      </c>
      <c r="D9" s="14" t="e">
        <v>#N/A</v>
      </c>
    </row>
    <row r="10" spans="1:4" x14ac:dyDescent="0.25">
      <c r="A10" s="11" t="s">
        <v>11</v>
      </c>
      <c r="B10" s="6">
        <f>Quarterly!D10</f>
        <v>78.632000000000019</v>
      </c>
      <c r="C10" s="6" t="e">
        <v>#N/A</v>
      </c>
      <c r="D10" s="14" t="e">
        <v>#N/A</v>
      </c>
    </row>
    <row r="11" spans="1:4" x14ac:dyDescent="0.25">
      <c r="A11" s="11" t="s">
        <v>12</v>
      </c>
      <c r="B11" s="6">
        <f>Quarterly!D11</f>
        <v>81.028999999999996</v>
      </c>
      <c r="C11" s="6" t="e">
        <v>#N/A</v>
      </c>
      <c r="D11" s="14" t="e">
        <v>#N/A</v>
      </c>
    </row>
    <row r="12" spans="1:4" x14ac:dyDescent="0.25">
      <c r="A12" s="11" t="s">
        <v>13</v>
      </c>
      <c r="B12" s="6">
        <f>Quarterly!D12</f>
        <v>82.414000000000016</v>
      </c>
      <c r="C12" s="6" t="e">
        <v>#N/A</v>
      </c>
      <c r="D12" s="14" t="e">
        <v>#N/A</v>
      </c>
    </row>
    <row r="13" spans="1:4" x14ac:dyDescent="0.25">
      <c r="A13" s="11" t="s">
        <v>14</v>
      </c>
      <c r="B13" s="6">
        <f>Quarterly!D13</f>
        <v>91.368000000000009</v>
      </c>
      <c r="C13" s="6" t="e">
        <v>#N/A</v>
      </c>
      <c r="D13" s="14" t="e">
        <v>#N/A</v>
      </c>
    </row>
    <row r="14" spans="1:4" x14ac:dyDescent="0.25">
      <c r="A14" s="11" t="s">
        <v>15</v>
      </c>
      <c r="B14" s="6">
        <f>Quarterly!D14</f>
        <v>97.421000000000006</v>
      </c>
      <c r="C14" s="6" t="e">
        <v>#N/A</v>
      </c>
      <c r="D14" s="14" t="e">
        <v>#N/A</v>
      </c>
    </row>
    <row r="15" spans="1:4" x14ac:dyDescent="0.25">
      <c r="A15" s="11" t="s">
        <v>16</v>
      </c>
      <c r="B15" s="6">
        <f>Quarterly!D15</f>
        <v>95.399000000000029</v>
      </c>
      <c r="C15" s="6" t="e">
        <v>#N/A</v>
      </c>
      <c r="D15" s="14" t="e">
        <v>#N/A</v>
      </c>
    </row>
    <row r="16" spans="1:4" x14ac:dyDescent="0.25">
      <c r="A16" s="11" t="s">
        <v>17</v>
      </c>
      <c r="B16" s="6">
        <f>Quarterly!D16</f>
        <v>97.809999999999988</v>
      </c>
      <c r="C16" s="6" t="e">
        <v>#N/A</v>
      </c>
      <c r="D16" s="14" t="e">
        <v>#N/A</v>
      </c>
    </row>
    <row r="17" spans="1:4" x14ac:dyDescent="0.25">
      <c r="A17" s="11" t="s">
        <v>18</v>
      </c>
      <c r="B17" s="6">
        <f>Quarterly!D17</f>
        <v>102.41600000000004</v>
      </c>
      <c r="C17" s="6" t="e">
        <v>#N/A</v>
      </c>
      <c r="D17" s="14" t="e">
        <v>#N/A</v>
      </c>
    </row>
    <row r="18" spans="1:4" x14ac:dyDescent="0.25">
      <c r="A18" s="11" t="s">
        <v>19</v>
      </c>
      <c r="B18" s="6">
        <f>Quarterly!D18</f>
        <v>112.544</v>
      </c>
      <c r="C18" s="6" t="e">
        <v>#N/A</v>
      </c>
      <c r="D18" s="14" t="e">
        <v>#N/A</v>
      </c>
    </row>
    <row r="19" spans="1:4" x14ac:dyDescent="0.25">
      <c r="A19" s="11" t="s">
        <v>20</v>
      </c>
      <c r="B19" s="6">
        <f>Quarterly!D19</f>
        <v>116.08400000000005</v>
      </c>
      <c r="C19" s="6" t="e">
        <v>#N/A</v>
      </c>
      <c r="D19" s="14" t="e">
        <v>#N/A</v>
      </c>
    </row>
    <row r="20" spans="1:4" x14ac:dyDescent="0.25">
      <c r="A20" s="11" t="s">
        <v>21</v>
      </c>
      <c r="B20" s="6">
        <f>Quarterly!D20</f>
        <v>113.26600000000002</v>
      </c>
      <c r="C20" s="6" t="e">
        <v>#N/A</v>
      </c>
      <c r="D20" s="14" t="e">
        <v>#N/A</v>
      </c>
    </row>
    <row r="21" spans="1:4" x14ac:dyDescent="0.25">
      <c r="A21" s="11" t="s">
        <v>22</v>
      </c>
      <c r="B21" s="6">
        <f>Quarterly!D21</f>
        <v>125.78999999999999</v>
      </c>
      <c r="C21" s="6" t="e">
        <v>#N/A</v>
      </c>
      <c r="D21" s="14" t="e">
        <v>#N/A</v>
      </c>
    </row>
    <row r="22" spans="1:4" x14ac:dyDescent="0.25">
      <c r="A22" s="11" t="s">
        <v>23</v>
      </c>
      <c r="B22" s="6">
        <f>Quarterly!D22</f>
        <v>147.60999999999999</v>
      </c>
      <c r="C22" s="6" t="e">
        <v>#N/A</v>
      </c>
      <c r="D22" s="14" t="e">
        <v>#N/A</v>
      </c>
    </row>
    <row r="23" spans="1:4" x14ac:dyDescent="0.25">
      <c r="A23" s="11" t="s">
        <v>24</v>
      </c>
      <c r="B23" s="6">
        <f>Quarterly!D23</f>
        <v>143.42400000000004</v>
      </c>
      <c r="C23" s="6" t="e">
        <v>#N/A</v>
      </c>
      <c r="D23" s="14" t="e">
        <v>#N/A</v>
      </c>
    </row>
    <row r="24" spans="1:4" x14ac:dyDescent="0.25">
      <c r="A24" s="11" t="s">
        <v>25</v>
      </c>
      <c r="B24" s="6">
        <f>Quarterly!D24</f>
        <v>132.68800000000005</v>
      </c>
      <c r="C24" s="6" t="e">
        <v>#N/A</v>
      </c>
      <c r="D24" s="14" t="e">
        <v>#N/A</v>
      </c>
    </row>
    <row r="25" spans="1:4" x14ac:dyDescent="0.25">
      <c r="A25" s="11" t="s">
        <v>26</v>
      </c>
      <c r="B25" s="6">
        <f>Quarterly!D25</f>
        <v>137.429</v>
      </c>
      <c r="C25" s="6" t="e">
        <v>#N/A</v>
      </c>
      <c r="D25" s="14" t="e">
        <v>#N/A</v>
      </c>
    </row>
    <row r="26" spans="1:4" x14ac:dyDescent="0.25">
      <c r="A26" s="11" t="s">
        <v>27</v>
      </c>
      <c r="B26" s="6">
        <f>Quarterly!D26</f>
        <v>134.88999999999996</v>
      </c>
      <c r="C26" s="6" t="e">
        <v>#N/A</v>
      </c>
      <c r="D26" s="14" t="e">
        <v>#N/A</v>
      </c>
    </row>
    <row r="27" spans="1:4" x14ac:dyDescent="0.25">
      <c r="A27" s="11" t="s">
        <v>28</v>
      </c>
      <c r="B27" s="6">
        <f>Quarterly!D27</f>
        <v>140.88300000000004</v>
      </c>
      <c r="C27" s="6" t="e">
        <v>#N/A</v>
      </c>
      <c r="D27" s="14" t="e">
        <v>#N/A</v>
      </c>
    </row>
    <row r="28" spans="1:4" x14ac:dyDescent="0.25">
      <c r="A28" s="11" t="s">
        <v>29</v>
      </c>
      <c r="B28" s="6">
        <f>Quarterly!D28</f>
        <v>143.06800000000007</v>
      </c>
      <c r="C28" s="6" t="e">
        <v>#N/A</v>
      </c>
      <c r="D28" s="14" t="e">
        <v>#N/A</v>
      </c>
    </row>
    <row r="29" spans="1:4" x14ac:dyDescent="0.25">
      <c r="A29" s="11" t="s">
        <v>30</v>
      </c>
      <c r="B29" s="6">
        <f>Quarterly!D29</f>
        <v>131.99200000000002</v>
      </c>
      <c r="C29" s="6" t="e">
        <v>#N/A</v>
      </c>
      <c r="D29" s="14" t="e">
        <v>#N/A</v>
      </c>
    </row>
    <row r="30" spans="1:4" x14ac:dyDescent="0.25">
      <c r="A30" s="11" t="s">
        <v>31</v>
      </c>
      <c r="B30" s="6">
        <f>Quarterly!D30</f>
        <v>204.80199999999996</v>
      </c>
      <c r="C30" s="6" t="e">
        <v>#N/A</v>
      </c>
      <c r="D30" s="14" t="e">
        <v>#N/A</v>
      </c>
    </row>
    <row r="31" spans="1:4" x14ac:dyDescent="0.25">
      <c r="A31" s="11" t="s">
        <v>32</v>
      </c>
      <c r="B31" s="6">
        <f>Quarterly!D31</f>
        <v>129.82499999999996</v>
      </c>
      <c r="C31" s="6" t="e">
        <v>#N/A</v>
      </c>
      <c r="D31" s="14" t="e">
        <v>#N/A</v>
      </c>
    </row>
    <row r="32" spans="1:4" x14ac:dyDescent="0.25">
      <c r="A32" s="11" t="s">
        <v>33</v>
      </c>
      <c r="B32" s="6">
        <f>Quarterly!D32</f>
        <v>157.17800000000005</v>
      </c>
      <c r="C32" s="6" t="e">
        <v>#N/A</v>
      </c>
      <c r="D32" s="14" t="e">
        <v>#N/A</v>
      </c>
    </row>
    <row r="33" spans="1:4" x14ac:dyDescent="0.25">
      <c r="A33" s="11" t="s">
        <v>34</v>
      </c>
      <c r="B33" s="6">
        <f>Quarterly!D33</f>
        <v>144.31399999999996</v>
      </c>
      <c r="C33" s="6" t="e">
        <v>#N/A</v>
      </c>
      <c r="D33" s="14" t="e">
        <v>#N/A</v>
      </c>
    </row>
    <row r="34" spans="1:4" x14ac:dyDescent="0.25">
      <c r="A34" s="11" t="s">
        <v>35</v>
      </c>
      <c r="B34" s="6">
        <f>Quarterly!D34</f>
        <v>165.96200000000002</v>
      </c>
      <c r="C34" s="6" t="e">
        <v>#N/A</v>
      </c>
      <c r="D34" s="14" t="e">
        <v>#N/A</v>
      </c>
    </row>
    <row r="35" spans="1:4" x14ac:dyDescent="0.25">
      <c r="A35" s="11" t="s">
        <v>36</v>
      </c>
      <c r="B35" s="6">
        <f>Quarterly!D35</f>
        <v>136.71999999999994</v>
      </c>
      <c r="C35" s="6" t="e">
        <v>#N/A</v>
      </c>
      <c r="D35" s="14" t="e">
        <v>#N/A</v>
      </c>
    </row>
    <row r="36" spans="1:4" x14ac:dyDescent="0.25">
      <c r="A36" s="11" t="s">
        <v>37</v>
      </c>
      <c r="B36" s="6">
        <f>Quarterly!D36</f>
        <v>167.11099999999999</v>
      </c>
      <c r="C36" s="6" t="e">
        <v>#N/A</v>
      </c>
      <c r="D36" s="14" t="e">
        <v>#N/A</v>
      </c>
    </row>
    <row r="37" spans="1:4" x14ac:dyDescent="0.25">
      <c r="A37" s="11" t="s">
        <v>38</v>
      </c>
      <c r="B37" s="6">
        <f>Quarterly!D37</f>
        <v>148.06600000000006</v>
      </c>
      <c r="C37" s="6" t="e">
        <v>#N/A</v>
      </c>
      <c r="D37" s="14" t="e">
        <v>#N/A</v>
      </c>
    </row>
    <row r="38" spans="1:4" x14ac:dyDescent="0.25">
      <c r="A38" s="11" t="s">
        <v>39</v>
      </c>
      <c r="B38" s="6">
        <f>Quarterly!D38</f>
        <v>182.01987484999998</v>
      </c>
      <c r="C38" s="6" t="e">
        <v>#N/A</v>
      </c>
      <c r="D38" s="14" t="e">
        <v>#N/A</v>
      </c>
    </row>
    <row r="39" spans="1:4" x14ac:dyDescent="0.25">
      <c r="A39" s="11" t="s">
        <v>40</v>
      </c>
      <c r="B39" s="6">
        <f>Quarterly!D39</f>
        <v>143.89108537000004</v>
      </c>
      <c r="C39" s="6" t="e">
        <v>#N/A</v>
      </c>
      <c r="D39" s="14" t="e">
        <v>#N/A</v>
      </c>
    </row>
    <row r="40" spans="1:4" x14ac:dyDescent="0.25">
      <c r="A40" s="11" t="s">
        <v>41</v>
      </c>
      <c r="B40" s="6">
        <f>Quarterly!D40</f>
        <v>180.31404416000007</v>
      </c>
      <c r="C40" s="6" t="e">
        <v>#N/A</v>
      </c>
      <c r="D40" s="14" t="e">
        <v>#N/A</v>
      </c>
    </row>
    <row r="41" spans="1:4" x14ac:dyDescent="0.25">
      <c r="A41" s="11" t="s">
        <v>42</v>
      </c>
      <c r="B41" s="6">
        <f>Quarterly!D41</f>
        <v>155.84071339000005</v>
      </c>
      <c r="C41" s="6" t="e">
        <v>#N/A</v>
      </c>
      <c r="D41" s="14" t="e">
        <v>#N/A</v>
      </c>
    </row>
    <row r="42" spans="1:4" x14ac:dyDescent="0.25">
      <c r="A42" s="11" t="s">
        <v>43</v>
      </c>
      <c r="B42" s="6">
        <f>Quarterly!D42</f>
        <v>189.34798897999988</v>
      </c>
      <c r="C42" s="6" t="e">
        <v>#N/A</v>
      </c>
      <c r="D42" s="14" t="e">
        <v>#N/A</v>
      </c>
    </row>
    <row r="43" spans="1:4" x14ac:dyDescent="0.25">
      <c r="A43" s="11" t="s">
        <v>44</v>
      </c>
      <c r="B43" s="6">
        <f>Quarterly!D43</f>
        <v>147.44692452999996</v>
      </c>
      <c r="C43" s="6" t="e">
        <v>#N/A</v>
      </c>
      <c r="D43" s="14" t="e">
        <v>#N/A</v>
      </c>
    </row>
    <row r="44" spans="1:4" x14ac:dyDescent="0.25">
      <c r="A44" s="11" t="s">
        <v>45</v>
      </c>
      <c r="B44" s="6">
        <f>Quarterly!D44</f>
        <v>188.5039521299999</v>
      </c>
      <c r="C44" s="6" t="e">
        <v>#N/A</v>
      </c>
      <c r="D44" s="14" t="e">
        <v>#N/A</v>
      </c>
    </row>
    <row r="45" spans="1:4" x14ac:dyDescent="0.25">
      <c r="A45" s="11" t="s">
        <v>46</v>
      </c>
      <c r="B45" s="6">
        <f>Quarterly!D45</f>
        <v>157.43535706</v>
      </c>
      <c r="C45" s="6" t="e">
        <v>#N/A</v>
      </c>
      <c r="D45" s="14" t="e">
        <v>#N/A</v>
      </c>
    </row>
    <row r="46" spans="1:4" x14ac:dyDescent="0.25">
      <c r="A46" s="11" t="s">
        <v>47</v>
      </c>
      <c r="B46" s="6">
        <f>Quarterly!D46</f>
        <v>196.43738231500006</v>
      </c>
      <c r="C46" s="6" t="e">
        <v>#N/A</v>
      </c>
      <c r="D46" s="14" t="e">
        <v>#N/A</v>
      </c>
    </row>
    <row r="47" spans="1:4" x14ac:dyDescent="0.25">
      <c r="A47" s="11" t="s">
        <v>48</v>
      </c>
      <c r="B47" s="6">
        <f>Quarterly!D47</f>
        <v>164.93480777000008</v>
      </c>
      <c r="C47" s="6" t="e">
        <v>#N/A</v>
      </c>
      <c r="D47" s="14" t="e">
        <v>#N/A</v>
      </c>
    </row>
    <row r="48" spans="1:4" x14ac:dyDescent="0.25">
      <c r="A48" s="11" t="s">
        <v>49</v>
      </c>
      <c r="B48" s="6">
        <f>Quarterly!D48</f>
        <v>195.63475356999996</v>
      </c>
      <c r="C48" s="6" t="e">
        <v>#N/A</v>
      </c>
      <c r="D48" s="14" t="e">
        <v>#N/A</v>
      </c>
    </row>
    <row r="49" spans="1:4" x14ac:dyDescent="0.25">
      <c r="A49" s="11" t="s">
        <v>50</v>
      </c>
      <c r="B49" s="6">
        <f>Quarterly!D49</f>
        <v>160.37268358832446</v>
      </c>
      <c r="C49" s="6" t="e">
        <v>#N/A</v>
      </c>
      <c r="D49" s="14" t="e">
        <v>#N/A</v>
      </c>
    </row>
    <row r="50" spans="1:4" x14ac:dyDescent="0.25">
      <c r="A50" s="11" t="s">
        <v>51</v>
      </c>
      <c r="B50" s="6">
        <f>Quarterly!D50</f>
        <v>208.16202881000001</v>
      </c>
      <c r="C50" s="6" t="e">
        <v>#N/A</v>
      </c>
      <c r="D50" s="14" t="e">
        <v>#N/A</v>
      </c>
    </row>
    <row r="51" spans="1:4" x14ac:dyDescent="0.25">
      <c r="A51" s="11" t="s">
        <v>52</v>
      </c>
      <c r="B51" s="6">
        <f>Quarterly!D51</f>
        <v>166.01612457999991</v>
      </c>
      <c r="C51" s="6" t="e">
        <v>#N/A</v>
      </c>
      <c r="D51" s="14" t="e">
        <v>#N/A</v>
      </c>
    </row>
    <row r="52" spans="1:4" x14ac:dyDescent="0.25">
      <c r="A52" s="11" t="s">
        <v>53</v>
      </c>
      <c r="B52" s="6">
        <f>Quarterly!D52</f>
        <v>187.25532105999997</v>
      </c>
      <c r="C52" s="6" t="e">
        <v>#N/A</v>
      </c>
      <c r="D52" s="14" t="e">
        <v>#N/A</v>
      </c>
    </row>
    <row r="53" spans="1:4" x14ac:dyDescent="0.25">
      <c r="A53" s="11" t="s">
        <v>54</v>
      </c>
      <c r="B53" s="6">
        <f>Quarterly!D53</f>
        <v>179.40671255999996</v>
      </c>
      <c r="C53" s="6" t="e">
        <v>#N/A</v>
      </c>
      <c r="D53" s="14" t="e">
        <v>#N/A</v>
      </c>
    </row>
    <row r="54" spans="1:4" x14ac:dyDescent="0.25">
      <c r="A54" s="11" t="s">
        <v>55</v>
      </c>
      <c r="B54" s="6">
        <f>Quarterly!D54</f>
        <v>174.95533714000001</v>
      </c>
      <c r="C54" s="6" t="e">
        <v>#N/A</v>
      </c>
      <c r="D54" s="14" t="e">
        <v>#N/A</v>
      </c>
    </row>
    <row r="55" spans="1:4" x14ac:dyDescent="0.25">
      <c r="A55" s="11" t="s">
        <v>56</v>
      </c>
      <c r="B55" s="6">
        <f>Quarterly!D55</f>
        <v>186.04668026000004</v>
      </c>
      <c r="C55" s="6" t="e">
        <v>#N/A</v>
      </c>
      <c r="D55" s="14" t="e">
        <v>#N/A</v>
      </c>
    </row>
    <row r="56" spans="1:4" x14ac:dyDescent="0.25">
      <c r="A56" s="11" t="s">
        <v>57</v>
      </c>
      <c r="B56" s="6">
        <f>Quarterly!D56</f>
        <v>199.25580688000011</v>
      </c>
      <c r="C56" s="6" t="e">
        <v>#N/A</v>
      </c>
      <c r="D56" s="14" t="e">
        <v>#N/A</v>
      </c>
    </row>
    <row r="57" spans="1:4" x14ac:dyDescent="0.25">
      <c r="A57" s="11" t="s">
        <v>58</v>
      </c>
      <c r="B57" s="6">
        <f>Quarterly!D57</f>
        <v>183.36469233999995</v>
      </c>
      <c r="C57" s="6" t="e">
        <v>#N/A</v>
      </c>
      <c r="D57" s="14" t="e">
        <v>#N/A</v>
      </c>
    </row>
    <row r="58" spans="1:4" x14ac:dyDescent="0.25">
      <c r="A58" s="11" t="s">
        <v>59</v>
      </c>
      <c r="B58" s="6">
        <f>Quarterly!D58</f>
        <v>208.72043630999994</v>
      </c>
      <c r="C58" s="6" t="e">
        <v>#N/A</v>
      </c>
      <c r="D58" s="14" t="e">
        <v>#N/A</v>
      </c>
    </row>
    <row r="59" spans="1:4" x14ac:dyDescent="0.25">
      <c r="A59" s="11" t="s">
        <v>60</v>
      </c>
      <c r="B59" s="6">
        <f>Quarterly!D59</f>
        <v>180.99194743000007</v>
      </c>
      <c r="C59" s="6" t="e">
        <v>#N/A</v>
      </c>
      <c r="D59" s="14" t="e">
        <v>#N/A</v>
      </c>
    </row>
    <row r="60" spans="1:4" x14ac:dyDescent="0.25">
      <c r="A60" s="11" t="s">
        <v>61</v>
      </c>
      <c r="B60" s="6">
        <f>Quarterly!D60</f>
        <v>220.07215880000007</v>
      </c>
      <c r="C60" s="6" t="e">
        <v>#N/A</v>
      </c>
      <c r="D60" s="14" t="e">
        <v>#N/A</v>
      </c>
    </row>
    <row r="61" spans="1:4" x14ac:dyDescent="0.25">
      <c r="A61" s="11" t="s">
        <v>62</v>
      </c>
      <c r="B61" s="6">
        <f>Quarterly!D61</f>
        <v>207.78575445999994</v>
      </c>
      <c r="C61" s="6" t="e">
        <v>#N/A</v>
      </c>
      <c r="D61" s="14" t="e">
        <v>#N/A</v>
      </c>
    </row>
    <row r="62" spans="1:4" x14ac:dyDescent="0.25">
      <c r="A62" s="11" t="s">
        <v>63</v>
      </c>
      <c r="B62" s="6">
        <f>Quarterly!D62</f>
        <v>231.14226581000003</v>
      </c>
      <c r="C62" s="6" t="e">
        <v>#N/A</v>
      </c>
      <c r="D62" s="14" t="e">
        <v>#N/A</v>
      </c>
    </row>
    <row r="63" spans="1:4" x14ac:dyDescent="0.25">
      <c r="A63" s="11" t="s">
        <v>64</v>
      </c>
      <c r="B63" s="6">
        <f>Quarterly!D63</f>
        <v>195.1545838000001</v>
      </c>
      <c r="C63" s="6" t="e">
        <v>#N/A</v>
      </c>
      <c r="D63" s="14" t="e">
        <v>#N/A</v>
      </c>
    </row>
    <row r="64" spans="1:4" x14ac:dyDescent="0.25">
      <c r="A64" s="11" t="s">
        <v>65</v>
      </c>
      <c r="B64" s="6">
        <f>Quarterly!D64</f>
        <v>249.04613779000013</v>
      </c>
      <c r="C64" s="6" t="e">
        <v>#N/A</v>
      </c>
      <c r="D64" s="14" t="e">
        <v>#N/A</v>
      </c>
    </row>
    <row r="65" spans="1:4" x14ac:dyDescent="0.25">
      <c r="A65" s="11" t="s">
        <v>66</v>
      </c>
      <c r="B65" s="6">
        <f>Quarterly!D65</f>
        <v>218.64734930000003</v>
      </c>
      <c r="C65" s="6" t="e">
        <v>#N/A</v>
      </c>
      <c r="D65" s="14" t="e">
        <v>#N/A</v>
      </c>
    </row>
    <row r="66" spans="1:4" x14ac:dyDescent="0.25">
      <c r="A66" s="11" t="s">
        <v>67</v>
      </c>
      <c r="B66" s="6">
        <f>Quarterly!D66</f>
        <v>249.5912103900001</v>
      </c>
      <c r="C66" s="6" t="e">
        <v>#N/A</v>
      </c>
      <c r="D66" s="14" t="e">
        <v>#N/A</v>
      </c>
    </row>
    <row r="67" spans="1:4" x14ac:dyDescent="0.25">
      <c r="A67" s="11" t="s">
        <v>68</v>
      </c>
      <c r="B67" s="6">
        <f>Quarterly!D67</f>
        <v>220.25794106000004</v>
      </c>
      <c r="C67" s="6" t="e">
        <v>#N/A</v>
      </c>
      <c r="D67" s="14" t="e">
        <v>#N/A</v>
      </c>
    </row>
    <row r="68" spans="1:4" x14ac:dyDescent="0.25">
      <c r="A68" s="11" t="s">
        <v>69</v>
      </c>
      <c r="B68" s="6">
        <f>Quarterly!D68</f>
        <v>253.78803152999993</v>
      </c>
      <c r="C68" s="6" t="e">
        <v>#N/A</v>
      </c>
      <c r="D68" s="14" t="e">
        <v>#N/A</v>
      </c>
    </row>
    <row r="69" spans="1:4" x14ac:dyDescent="0.25">
      <c r="A69" s="11" t="s">
        <v>70</v>
      </c>
      <c r="B69" s="6">
        <f>Quarterly!D69</f>
        <v>227.3045726600001</v>
      </c>
      <c r="C69" s="6" t="e">
        <v>#N/A</v>
      </c>
      <c r="D69" s="14" t="e">
        <v>#N/A</v>
      </c>
    </row>
    <row r="70" spans="1:4" x14ac:dyDescent="0.25">
      <c r="A70" s="11" t="s">
        <v>71</v>
      </c>
      <c r="B70" s="6">
        <f>Quarterly!D70</f>
        <v>269.25238863999994</v>
      </c>
      <c r="C70" s="6" t="e">
        <v>#N/A</v>
      </c>
      <c r="D70" s="14" t="e">
        <v>#N/A</v>
      </c>
    </row>
    <row r="71" spans="1:4" x14ac:dyDescent="0.25">
      <c r="A71" s="11" t="s">
        <v>72</v>
      </c>
      <c r="B71" s="6">
        <f>Quarterly!D71</f>
        <v>226.94636560999999</v>
      </c>
      <c r="C71" s="6" t="e">
        <v>#N/A</v>
      </c>
      <c r="D71" s="14" t="e">
        <v>#N/A</v>
      </c>
    </row>
    <row r="72" spans="1:4" x14ac:dyDescent="0.25">
      <c r="A72" s="11" t="s">
        <v>73</v>
      </c>
      <c r="B72" s="6">
        <f>Quarterly!D72</f>
        <v>264.50065081999998</v>
      </c>
      <c r="C72" s="6" t="e">
        <v>#N/A</v>
      </c>
      <c r="D72" s="14" t="e">
        <v>#N/A</v>
      </c>
    </row>
    <row r="73" spans="1:4" x14ac:dyDescent="0.25">
      <c r="A73" s="11" t="s">
        <v>74</v>
      </c>
      <c r="B73" s="6">
        <f>Quarterly!D73</f>
        <v>245.12819197999991</v>
      </c>
      <c r="C73" s="6" t="e">
        <v>#N/A</v>
      </c>
      <c r="D73" s="14" t="e">
        <v>#N/A</v>
      </c>
    </row>
    <row r="74" spans="1:4" x14ac:dyDescent="0.25">
      <c r="A74" s="11" t="s">
        <v>75</v>
      </c>
      <c r="B74" s="6">
        <f>Quarterly!D74</f>
        <v>283.96661193999984</v>
      </c>
      <c r="C74" s="6" t="e">
        <v>#N/A</v>
      </c>
      <c r="D74" s="14" t="e">
        <v>#N/A</v>
      </c>
    </row>
    <row r="75" spans="1:4" x14ac:dyDescent="0.25">
      <c r="A75" s="11" t="s">
        <v>76</v>
      </c>
      <c r="B75" s="6">
        <f>Quarterly!D75</f>
        <v>235.39545294999991</v>
      </c>
      <c r="C75" s="6" t="e">
        <v>#N/A</v>
      </c>
      <c r="D75" s="14" t="e">
        <v>#N/A</v>
      </c>
    </row>
    <row r="76" spans="1:4" x14ac:dyDescent="0.25">
      <c r="A76" s="11" t="s">
        <v>77</v>
      </c>
      <c r="B76" s="6">
        <f>Quarterly!D76</f>
        <v>275.08873867896659</v>
      </c>
      <c r="C76" s="6" t="e">
        <v>#N/A</v>
      </c>
      <c r="D76" s="14" t="e">
        <v>#N/A</v>
      </c>
    </row>
    <row r="77" spans="1:4" x14ac:dyDescent="0.25">
      <c r="A77" s="11" t="s">
        <v>78</v>
      </c>
      <c r="B77" s="6">
        <f>Quarterly!D77</f>
        <v>258.40009214999998</v>
      </c>
      <c r="C77" s="6" t="e">
        <v>#N/A</v>
      </c>
      <c r="D77" s="14" t="e">
        <v>#N/A</v>
      </c>
    </row>
    <row r="78" spans="1:4" x14ac:dyDescent="0.25">
      <c r="A78" s="11" t="s">
        <v>79</v>
      </c>
      <c r="B78" s="6">
        <f>Quarterly!D78</f>
        <v>289.33343447000004</v>
      </c>
      <c r="C78" s="6" t="e">
        <v>#N/A</v>
      </c>
      <c r="D78" s="14" t="e">
        <v>#N/A</v>
      </c>
    </row>
    <row r="79" spans="1:4" x14ac:dyDescent="0.25">
      <c r="A79" s="11" t="s">
        <v>80</v>
      </c>
      <c r="B79" s="6">
        <f>Quarterly!D79</f>
        <v>255.31862998000008</v>
      </c>
      <c r="C79" s="6" t="e">
        <v>#N/A</v>
      </c>
      <c r="D79" s="14" t="e">
        <v>#N/A</v>
      </c>
    </row>
    <row r="80" spans="1:4" x14ac:dyDescent="0.25">
      <c r="A80" s="11" t="s">
        <v>81</v>
      </c>
      <c r="B80" s="6">
        <f>Quarterly!D80</f>
        <v>280.09727242000002</v>
      </c>
      <c r="C80" s="6" t="e">
        <v>#N/A</v>
      </c>
      <c r="D80" s="14" t="e">
        <v>#N/A</v>
      </c>
    </row>
    <row r="81" spans="1:4" x14ac:dyDescent="0.25">
      <c r="A81" s="11" t="s">
        <v>82</v>
      </c>
      <c r="B81" s="6">
        <f>Quarterly!D81</f>
        <v>259.75435101000005</v>
      </c>
      <c r="C81" s="6" t="e">
        <v>#N/A</v>
      </c>
      <c r="D81" s="14" t="e">
        <v>#N/A</v>
      </c>
    </row>
    <row r="82" spans="1:4" x14ac:dyDescent="0.25">
      <c r="A82" s="11" t="s">
        <v>83</v>
      </c>
      <c r="B82" s="6">
        <f>Quarterly!D82</f>
        <v>299.10153713999989</v>
      </c>
      <c r="C82" s="6" t="e">
        <v>#N/A</v>
      </c>
      <c r="D82" s="14" t="e">
        <v>#N/A</v>
      </c>
    </row>
    <row r="83" spans="1:4" x14ac:dyDescent="0.25">
      <c r="A83" s="11" t="s">
        <v>84</v>
      </c>
      <c r="B83" s="6">
        <f>Quarterly!D83</f>
        <v>233.75799982000007</v>
      </c>
      <c r="C83" s="6" t="e">
        <v>#N/A</v>
      </c>
      <c r="D83" s="14" t="e">
        <v>#N/A</v>
      </c>
    </row>
    <row r="84" spans="1:4" x14ac:dyDescent="0.25">
      <c r="A84" s="11" t="s">
        <v>85</v>
      </c>
      <c r="B84" s="6">
        <f>Quarterly!D84</f>
        <v>237.52954782000009</v>
      </c>
      <c r="C84" s="6" t="e">
        <v>#N/A</v>
      </c>
      <c r="D84" s="14" t="e">
        <v>#N/A</v>
      </c>
    </row>
    <row r="85" spans="1:4" x14ac:dyDescent="0.25">
      <c r="A85" s="11" t="s">
        <v>86</v>
      </c>
      <c r="B85" s="6">
        <f>Quarterly!D85</f>
        <v>236.98943005999996</v>
      </c>
      <c r="C85" s="6" t="e">
        <v>#N/A</v>
      </c>
      <c r="D85" s="14" t="e">
        <v>#N/A</v>
      </c>
    </row>
    <row r="86" spans="1:4" x14ac:dyDescent="0.25">
      <c r="A86" s="11" t="s">
        <v>87</v>
      </c>
      <c r="B86" s="6">
        <f>Quarterly!D86</f>
        <v>246.3658188900001</v>
      </c>
      <c r="C86" s="6" t="e">
        <v>#N/A</v>
      </c>
      <c r="D86" s="14" t="e">
        <v>#N/A</v>
      </c>
    </row>
    <row r="87" spans="1:4" x14ac:dyDescent="0.25">
      <c r="A87" s="11" t="s">
        <v>88</v>
      </c>
      <c r="B87" s="6">
        <f>Quarterly!D87</f>
        <v>222.72894282999999</v>
      </c>
      <c r="C87" s="6" t="e">
        <v>#N/A</v>
      </c>
      <c r="D87" s="14" t="e">
        <v>#N/A</v>
      </c>
    </row>
    <row r="88" spans="1:4" x14ac:dyDescent="0.25">
      <c r="A88" s="11" t="s">
        <v>89</v>
      </c>
      <c r="B88" s="6">
        <f>Quarterly!D88</f>
        <v>226.46864409999998</v>
      </c>
      <c r="C88" s="6" t="e">
        <v>#N/A</v>
      </c>
      <c r="D88" s="14" t="e">
        <v>#N/A</v>
      </c>
    </row>
    <row r="89" spans="1:4" x14ac:dyDescent="0.25">
      <c r="A89" s="11" t="s">
        <v>90</v>
      </c>
      <c r="B89" s="6">
        <f>Quarterly!D89</f>
        <v>238.35081675000001</v>
      </c>
      <c r="C89" s="6" t="e">
        <v>#N/A</v>
      </c>
      <c r="D89" s="14" t="e">
        <v>#N/A</v>
      </c>
    </row>
    <row r="90" spans="1:4" x14ac:dyDescent="0.25">
      <c r="A90" s="11" t="s">
        <v>91</v>
      </c>
      <c r="B90" s="6">
        <f>Quarterly!D90</f>
        <v>259.90119252999989</v>
      </c>
      <c r="C90" s="6" t="e">
        <v>#N/A</v>
      </c>
      <c r="D90" s="14" t="e">
        <v>#N/A</v>
      </c>
    </row>
    <row r="91" spans="1:4" x14ac:dyDescent="0.25">
      <c r="A91" s="11" t="s">
        <v>92</v>
      </c>
      <c r="B91" s="6">
        <f>Quarterly!D91</f>
        <v>216.10670500999996</v>
      </c>
      <c r="C91" s="6">
        <v>216.10670500999996</v>
      </c>
      <c r="D91" s="14">
        <v>216.10670500999996</v>
      </c>
    </row>
    <row r="92" spans="1:4" x14ac:dyDescent="0.25">
      <c r="A92" s="13" t="s">
        <v>93</v>
      </c>
      <c r="B92" s="9">
        <f>Quarterly!D92</f>
        <v>251.72061059904442</v>
      </c>
      <c r="C92" s="9">
        <v>213.44224022252158</v>
      </c>
      <c r="D92" s="15">
        <v>296.86375918045638</v>
      </c>
    </row>
    <row r="93" spans="1:4" x14ac:dyDescent="0.25">
      <c r="A93" s="13" t="s">
        <v>94</v>
      </c>
      <c r="B93" s="9">
        <f>Quarterly!D93</f>
        <v>220.53754711853185</v>
      </c>
      <c r="C93" s="9">
        <v>186.32369973898108</v>
      </c>
      <c r="D93" s="15">
        <v>261.03394123878735</v>
      </c>
    </row>
    <row r="94" spans="1:4" x14ac:dyDescent="0.25">
      <c r="A94" s="13" t="s">
        <v>95</v>
      </c>
      <c r="B94" s="9">
        <f>Quarterly!D94</f>
        <v>254.20069992889205</v>
      </c>
      <c r="C94" s="9">
        <v>204.33878525782799</v>
      </c>
      <c r="D94" s="15">
        <v>316.22971509205041</v>
      </c>
    </row>
    <row r="95" spans="1:4" x14ac:dyDescent="0.25">
      <c r="A95" s="13" t="s">
        <v>96</v>
      </c>
      <c r="B95" s="9">
        <f>Quarterly!D95</f>
        <v>234.31468003690458</v>
      </c>
      <c r="C95" s="9">
        <v>187.55412144498277</v>
      </c>
      <c r="D95" s="15">
        <v>292.73347265206513</v>
      </c>
    </row>
    <row r="96" spans="1:4" x14ac:dyDescent="0.25">
      <c r="A96" s="13" t="s">
        <v>100</v>
      </c>
      <c r="B96" s="9">
        <f>Quarterly!D96</f>
        <v>257.13726636868307</v>
      </c>
      <c r="C96" s="9">
        <v>199.19438027197668</v>
      </c>
      <c r="D96" s="15">
        <v>331.93493543984772</v>
      </c>
    </row>
    <row r="97" spans="1:4" x14ac:dyDescent="0.25">
      <c r="A97" s="13" t="s">
        <v>97</v>
      </c>
      <c r="B97" s="9">
        <f>Quarterly!D97</f>
        <v>240.93600083239585</v>
      </c>
      <c r="C97" s="9">
        <v>185.3618451766969</v>
      </c>
      <c r="D97" s="15">
        <v>313.17209019888486</v>
      </c>
    </row>
    <row r="98" spans="1:4" x14ac:dyDescent="0.25">
      <c r="A98" s="13" t="s">
        <v>98</v>
      </c>
      <c r="B98" s="9">
        <f>Quarterly!D98</f>
        <v>259.58572759475499</v>
      </c>
      <c r="C98" s="9">
        <v>194.88400463199937</v>
      </c>
      <c r="D98" s="15">
        <v>345.76850007850248</v>
      </c>
    </row>
    <row r="99" spans="1:4" x14ac:dyDescent="0.25">
      <c r="A99" s="13" t="s">
        <v>99</v>
      </c>
      <c r="B99" s="9">
        <f>Quarterly!D99</f>
        <v>250.23457010199553</v>
      </c>
      <c r="C99" s="9">
        <v>186.46249323027084</v>
      </c>
      <c r="D99" s="15">
        <v>335.81734851524038</v>
      </c>
    </row>
    <row r="100" spans="1:4" x14ac:dyDescent="0.25">
      <c r="A100" s="13" t="s">
        <v>101</v>
      </c>
      <c r="B100" s="9">
        <f>Quarterly!D100</f>
        <v>264.89268735203473</v>
      </c>
      <c r="C100" s="9">
        <v>193.68194729104476</v>
      </c>
      <c r="D100" s="15">
        <v>362.28536935939394</v>
      </c>
    </row>
    <row r="101" spans="1:4" x14ac:dyDescent="0.25">
      <c r="A101" s="13" t="s">
        <v>102</v>
      </c>
      <c r="B101" s="9">
        <f>Quarterly!D101</f>
        <v>257.86882297488103</v>
      </c>
      <c r="C101" s="9">
        <v>186.96844162913339</v>
      </c>
      <c r="D101" s="15">
        <v>355.65536773500645</v>
      </c>
    </row>
    <row r="102" spans="1:4" x14ac:dyDescent="0.25">
      <c r="A102" s="13" t="s">
        <v>103</v>
      </c>
      <c r="B102" s="9">
        <f>Quarterly!D102</f>
        <v>269.30042435168269</v>
      </c>
      <c r="C102" s="9">
        <v>192.14253300481619</v>
      </c>
      <c r="D102" s="15">
        <v>377.44229464372972</v>
      </c>
    </row>
    <row r="103" spans="1:4" x14ac:dyDescent="0.25">
      <c r="A103" s="13" t="s">
        <v>104</v>
      </c>
      <c r="B103" s="9">
        <f>Quarterly!D103</f>
        <v>265.52863714023238</v>
      </c>
      <c r="C103" s="9">
        <v>187.80251250455299</v>
      </c>
      <c r="D103" s="15">
        <v>375.42339663767757</v>
      </c>
    </row>
    <row r="104" spans="1:4" x14ac:dyDescent="0.25">
      <c r="A104" s="13" t="s">
        <v>105</v>
      </c>
      <c r="B104" s="9">
        <f>Quarterly!D104</f>
        <v>275.22095516509734</v>
      </c>
      <c r="C104" s="9">
        <v>192.00156832105708</v>
      </c>
      <c r="D104" s="15">
        <v>394.51018460082702</v>
      </c>
    </row>
    <row r="105" spans="1:4" x14ac:dyDescent="0.25">
      <c r="A105" s="13" t="s">
        <v>106</v>
      </c>
      <c r="B105" s="9">
        <f>Quarterly!D105</f>
        <v>273.19188709509467</v>
      </c>
      <c r="C105" s="9">
        <v>188.9005771300065</v>
      </c>
      <c r="D105" s="15">
        <v>395.09570753303711</v>
      </c>
    </row>
    <row r="106" spans="1:4" x14ac:dyDescent="0.25">
      <c r="A106" s="13" t="s">
        <v>115</v>
      </c>
      <c r="B106" s="9">
        <f>Quarterly!D106</f>
        <v>281.06249887928618</v>
      </c>
      <c r="C106" s="9">
        <v>191.96586666546892</v>
      </c>
      <c r="D106" s="15">
        <v>411.51132567714285</v>
      </c>
    </row>
    <row r="107" spans="1:4" x14ac:dyDescent="0.25">
      <c r="A107" s="13" t="s">
        <v>116</v>
      </c>
      <c r="B107" s="9">
        <f>Quarterly!D107</f>
        <v>280.55740965453174</v>
      </c>
      <c r="C107" s="9">
        <v>189.91928704804275</v>
      </c>
      <c r="D107" s="15">
        <v>414.45216721011235</v>
      </c>
    </row>
    <row r="108" spans="1:4" x14ac:dyDescent="0.25">
      <c r="A108" s="13" t="s">
        <v>117</v>
      </c>
      <c r="B108" s="9">
        <f>Quarterly!D108</f>
        <v>287.48954034826403</v>
      </c>
      <c r="C108" s="9">
        <v>192.45281360668812</v>
      </c>
      <c r="D108" s="15">
        <v>429.45714464100649</v>
      </c>
    </row>
    <row r="109" spans="1:4" x14ac:dyDescent="0.25">
      <c r="A109" s="13" t="s">
        <v>118</v>
      </c>
      <c r="B109" s="9">
        <f>Quarterly!D109</f>
        <v>288.13190139134912</v>
      </c>
      <c r="C109" s="9">
        <v>191.19267768613744</v>
      </c>
      <c r="D109" s="15">
        <v>434.2216114347226</v>
      </c>
    </row>
    <row r="110" spans="1:4" x14ac:dyDescent="0.25">
      <c r="A110" s="13" t="s">
        <v>119</v>
      </c>
      <c r="B110" s="9">
        <f>Quarterly!D110</f>
        <v>294.17583445390557</v>
      </c>
      <c r="C110" s="9">
        <v>193.19924628648604</v>
      </c>
      <c r="D110" s="15">
        <v>447.92836017758799</v>
      </c>
    </row>
    <row r="111" spans="1:4" x14ac:dyDescent="0.25">
      <c r="A111" s="13" t="s">
        <v>120</v>
      </c>
      <c r="B111" s="9">
        <f>Quarterly!D111</f>
        <v>295.62102200913074</v>
      </c>
      <c r="C111" s="9">
        <v>192.47327476309744</v>
      </c>
      <c r="D111" s="15">
        <v>454.04635402648864</v>
      </c>
    </row>
    <row r="112" spans="1:4" x14ac:dyDescent="0.25">
      <c r="A112" s="13" t="s">
        <v>121</v>
      </c>
      <c r="B112" s="9">
        <f>Quarterly!D112</f>
        <v>301.13741462860793</v>
      </c>
      <c r="C112" s="9">
        <v>194.1803742388137</v>
      </c>
      <c r="D112" s="15">
        <v>467.00776453172494</v>
      </c>
    </row>
    <row r="113" spans="1:10" x14ac:dyDescent="0.25">
      <c r="A113" s="13" t="s">
        <v>122</v>
      </c>
      <c r="B113" s="9">
        <f>Quarterly!D113</f>
        <v>303.27297489597618</v>
      </c>
      <c r="C113" s="9">
        <v>193.90800669340632</v>
      </c>
      <c r="D113" s="15">
        <v>474.32026593764635</v>
      </c>
    </row>
    <row r="114" spans="1:10" x14ac:dyDescent="0.25">
      <c r="A114" s="13" t="s">
        <v>123</v>
      </c>
      <c r="B114" s="9">
        <f>Quarterly!D114</f>
        <v>308.38837460573501</v>
      </c>
      <c r="C114" s="9">
        <v>195.38790904213587</v>
      </c>
      <c r="D114" s="15">
        <v>486.74142662255451</v>
      </c>
    </row>
    <row r="115" spans="1:10" x14ac:dyDescent="0.25">
      <c r="A115" s="13" t="s">
        <v>125</v>
      </c>
      <c r="B115" s="9">
        <f>Quarterly!D115</f>
        <v>311.00608593050788</v>
      </c>
      <c r="C115" s="9">
        <v>195.42340052632292</v>
      </c>
      <c r="D115" s="15">
        <v>494.94986386129295</v>
      </c>
    </row>
    <row r="116" spans="1:10" x14ac:dyDescent="0.25">
      <c r="A116" s="13" t="s">
        <v>126</v>
      </c>
      <c r="B116" s="9">
        <f>Quarterly!D116</f>
        <v>315.85576111899735</v>
      </c>
      <c r="C116" s="9">
        <v>196.7536396567192</v>
      </c>
      <c r="D116" s="15">
        <v>507.05472084848469</v>
      </c>
    </row>
    <row r="117" spans="1:10" x14ac:dyDescent="0.25">
      <c r="A117" s="13" t="s">
        <v>127</v>
      </c>
      <c r="B117" s="9">
        <f>Quarterly!D117</f>
        <v>318.88792717734788</v>
      </c>
      <c r="C117" s="9">
        <v>197.0476610332274</v>
      </c>
      <c r="D117" s="15">
        <v>516.06555270056219</v>
      </c>
      <c r="J117" s="10"/>
    </row>
    <row r="118" spans="1:10" x14ac:dyDescent="0.25">
      <c r="A118" s="13" t="s">
        <v>128</v>
      </c>
      <c r="B118" s="9">
        <f>Quarterly!D118</f>
        <v>323.57553097824331</v>
      </c>
      <c r="C118" s="9">
        <v>198.28768669356961</v>
      </c>
      <c r="D118" s="15">
        <v>528.02635399975907</v>
      </c>
      <c r="H118" s="10"/>
      <c r="I118" s="10"/>
    </row>
    <row r="119" spans="1:10" x14ac:dyDescent="0.25">
      <c r="A119" s="13" t="s">
        <v>124</v>
      </c>
      <c r="B119" s="9">
        <f>Quarterly!D119</f>
        <v>326.92469994908157</v>
      </c>
      <c r="C119" s="9">
        <v>198.77290988537175</v>
      </c>
      <c r="D119" s="15">
        <v>537.69781555460634</v>
      </c>
    </row>
    <row r="120" spans="1:10" x14ac:dyDescent="0.25">
      <c r="A120" s="13" t="s">
        <v>129</v>
      </c>
      <c r="B120" s="9">
        <f>Quarterly!D120</f>
        <v>331.51064231827525</v>
      </c>
      <c r="C120" s="9">
        <v>199.95407720405689</v>
      </c>
      <c r="D120" s="15">
        <v>549.62273091396435</v>
      </c>
    </row>
    <row r="121" spans="1:10" x14ac:dyDescent="0.25">
      <c r="A121" s="13" t="s">
        <v>130</v>
      </c>
      <c r="B121" s="9">
        <f>Quarterly!D121</f>
        <v>335.1278945476854</v>
      </c>
      <c r="C121" s="9">
        <v>200.59515692869513</v>
      </c>
      <c r="D121" s="15">
        <v>559.88742412104818</v>
      </c>
    </row>
    <row r="122" spans="1:10" x14ac:dyDescent="0.25">
      <c r="A122" s="13" t="s">
        <v>131</v>
      </c>
      <c r="B122" s="9">
        <f>Quarterly!D122</f>
        <v>339.67410116838988</v>
      </c>
      <c r="C122" s="9">
        <v>201.75076820961834</v>
      </c>
      <c r="D122" s="15">
        <v>571.88627348707644</v>
      </c>
    </row>
    <row r="123" spans="1:10" x14ac:dyDescent="0.25">
      <c r="A123" s="13" t="s">
        <v>132</v>
      </c>
      <c r="B123" s="9">
        <f>Quarterly!D123</f>
        <v>343.51638236504397</v>
      </c>
      <c r="C123" s="9">
        <v>202.51715353651019</v>
      </c>
      <c r="D123" s="15">
        <v>582.68399931807858</v>
      </c>
    </row>
    <row r="124" spans="1:10" x14ac:dyDescent="0.25">
      <c r="A124" s="13" t="s">
        <v>133</v>
      </c>
      <c r="B124" s="9">
        <f>Quarterly!D124</f>
        <v>348.05736552256275</v>
      </c>
      <c r="C124" s="9">
        <v>203.66366236677638</v>
      </c>
      <c r="D124" s="15">
        <v>594.82348636321615</v>
      </c>
    </row>
    <row r="125" spans="1:10" x14ac:dyDescent="0.25">
      <c r="A125" s="13" t="s">
        <v>134</v>
      </c>
      <c r="B125" s="9">
        <f>Quarterly!D125</f>
        <v>352.09421966706077</v>
      </c>
      <c r="C125" s="9">
        <v>204.53307894249062</v>
      </c>
      <c r="D125" s="15">
        <v>606.11388712245275</v>
      </c>
    </row>
    <row r="126" spans="1:10" x14ac:dyDescent="0.25">
      <c r="A126" s="13" t="s">
        <v>135</v>
      </c>
      <c r="B126" s="9">
        <f>Quarterly!D126</f>
        <v>356.66321292247471</v>
      </c>
      <c r="C126" s="9">
        <v>205.68651379353949</v>
      </c>
      <c r="D126" s="15">
        <v>618.45886298539665</v>
      </c>
    </row>
    <row r="127" spans="1:10" x14ac:dyDescent="0.25">
      <c r="A127" s="13" t="s">
        <v>136</v>
      </c>
      <c r="B127" s="9">
        <f>Quarterly!D127</f>
        <v>360.8747179319285</v>
      </c>
      <c r="C127" s="9">
        <v>206.643727646549</v>
      </c>
      <c r="D127" s="15">
        <v>630.2178320418227</v>
      </c>
    </row>
    <row r="128" spans="1:10" x14ac:dyDescent="0.25">
      <c r="A128" s="13" t="s">
        <v>137</v>
      </c>
      <c r="B128" s="9">
        <f>Quarterly!D128</f>
        <v>365.49354131360064</v>
      </c>
      <c r="C128" s="9">
        <v>207.81350396724218</v>
      </c>
      <c r="D128" s="15">
        <v>642.81447640194688</v>
      </c>
    </row>
    <row r="129" spans="1:4" x14ac:dyDescent="0.25">
      <c r="A129" s="13" t="s">
        <v>138</v>
      </c>
      <c r="B129" s="9">
        <f>Quarterly!D129</f>
        <v>369.86358245284595</v>
      </c>
      <c r="C129" s="9">
        <v>208.84591525846679</v>
      </c>
      <c r="D129" s="15">
        <v>655.02391777953267</v>
      </c>
    </row>
    <row r="130" spans="1:4" x14ac:dyDescent="0.25">
      <c r="A130" s="13" t="s">
        <v>139</v>
      </c>
      <c r="B130" s="9">
        <f>Quarterly!D130</f>
        <v>374.55040925655027</v>
      </c>
      <c r="C130" s="9">
        <v>210.03947026444624</v>
      </c>
      <c r="D130" s="15">
        <v>667.91260184394071</v>
      </c>
    </row>
    <row r="131" spans="1:4" x14ac:dyDescent="0.25">
      <c r="A131" s="13" t="s">
        <v>140</v>
      </c>
      <c r="B131" s="9">
        <f>Quarterly!D131</f>
        <v>379.06948659951968</v>
      </c>
      <c r="C131" s="9">
        <v>211.1387288323169</v>
      </c>
      <c r="D131" s="15">
        <v>680.56522110134858</v>
      </c>
    </row>
    <row r="132" spans="1:4" x14ac:dyDescent="0.25">
      <c r="A132" s="13" t="s">
        <v>141</v>
      </c>
      <c r="B132" s="9">
        <f>Quarterly!D132</f>
        <v>383.8382690956152</v>
      </c>
      <c r="C132" s="9">
        <v>212.36122822732207</v>
      </c>
      <c r="D132" s="15">
        <v>693.77926494475992</v>
      </c>
    </row>
    <row r="133" spans="1:4" x14ac:dyDescent="0.25">
      <c r="A133" s="13" t="s">
        <v>142</v>
      </c>
      <c r="B133" s="9">
        <f>Quarterly!D133</f>
        <v>388.4991286820333</v>
      </c>
      <c r="C133" s="9">
        <v>213.52054163291649</v>
      </c>
      <c r="D133" s="15">
        <v>706.87144118517608</v>
      </c>
    </row>
    <row r="134" spans="1:4" x14ac:dyDescent="0.25">
      <c r="A134" s="13" t="s">
        <v>143</v>
      </c>
      <c r="B134" s="9">
        <f>Quarterly!D134</f>
        <v>393.36077491949476</v>
      </c>
      <c r="C134" s="9">
        <v>214.77553016472959</v>
      </c>
      <c r="D134" s="15">
        <v>720.43914465762361</v>
      </c>
    </row>
    <row r="135" spans="1:4" x14ac:dyDescent="0.25">
      <c r="A135" s="13" t="s">
        <v>144</v>
      </c>
      <c r="B135" s="9">
        <f>Quarterly!D135</f>
        <v>398.15938273931789</v>
      </c>
      <c r="C135" s="9">
        <v>215.99015694383777</v>
      </c>
      <c r="D135" s="15">
        <v>733.97277128964799</v>
      </c>
    </row>
    <row r="136" spans="1:4" x14ac:dyDescent="0.25">
      <c r="A136" s="13" t="s">
        <v>145</v>
      </c>
      <c r="B136" s="9">
        <f>Quarterly!D136</f>
        <v>403.12302470378597</v>
      </c>
      <c r="C136" s="9">
        <v>217.28030167195777</v>
      </c>
      <c r="D136" s="15">
        <v>747.9194929123322</v>
      </c>
    </row>
    <row r="137" spans="1:4" x14ac:dyDescent="0.25">
      <c r="A137" s="13" t="s">
        <v>146</v>
      </c>
      <c r="B137" s="9">
        <f>Quarterly!D137</f>
        <v>408.05700138246169</v>
      </c>
      <c r="C137" s="9">
        <v>218.54660407800537</v>
      </c>
      <c r="D137" s="15">
        <v>761.89935359422975</v>
      </c>
    </row>
    <row r="138" spans="1:4" x14ac:dyDescent="0.25">
      <c r="A138" s="20" t="s">
        <v>147</v>
      </c>
      <c r="B138" s="21">
        <f>Quarterly!D138</f>
        <v>413.12998688230778</v>
      </c>
      <c r="C138" s="21">
        <v>219.87367290501317</v>
      </c>
      <c r="D138" s="22">
        <v>776.24748705184504</v>
      </c>
    </row>
  </sheetData>
  <phoneticPr fontId="5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39997558519241921"/>
  </sheetPr>
  <dimension ref="A1:H138"/>
  <sheetViews>
    <sheetView topLeftCell="A67" zoomScaleNormal="100" workbookViewId="0">
      <selection activeCell="B74" sqref="B74"/>
    </sheetView>
  </sheetViews>
  <sheetFormatPr defaultColWidth="9.125" defaultRowHeight="14.3" x14ac:dyDescent="0.25"/>
  <cols>
    <col min="1" max="1" width="10.125" style="2" bestFit="1" customWidth="1"/>
    <col min="2" max="2" width="28.25" style="10" bestFit="1" customWidth="1"/>
    <col min="3" max="4" width="20" style="10" bestFit="1" customWidth="1"/>
    <col min="5" max="16384" width="9.125" style="2"/>
  </cols>
  <sheetData>
    <row r="1" spans="1:4" x14ac:dyDescent="0.25">
      <c r="A1" s="16" t="s">
        <v>2</v>
      </c>
      <c r="B1" s="17" t="s">
        <v>110</v>
      </c>
      <c r="C1" s="18" t="s">
        <v>0</v>
      </c>
      <c r="D1" s="19" t="s">
        <v>1</v>
      </c>
    </row>
    <row r="2" spans="1:4" x14ac:dyDescent="0.25">
      <c r="A2" s="11" t="s">
        <v>3</v>
      </c>
      <c r="B2" s="6">
        <f>Quarterly!E2</f>
        <v>165.52800000000005</v>
      </c>
      <c r="C2" s="6" t="e">
        <v>#N/A</v>
      </c>
      <c r="D2" s="14" t="e">
        <v>#N/A</v>
      </c>
    </row>
    <row r="3" spans="1:4" x14ac:dyDescent="0.25">
      <c r="A3" s="11" t="s">
        <v>4</v>
      </c>
      <c r="B3" s="6">
        <f>Quarterly!E3</f>
        <v>109.41599999999997</v>
      </c>
      <c r="C3" s="6" t="e">
        <v>#N/A</v>
      </c>
      <c r="D3" s="14" t="e">
        <v>#N/A</v>
      </c>
    </row>
    <row r="4" spans="1:4" x14ac:dyDescent="0.25">
      <c r="A4" s="11" t="s">
        <v>5</v>
      </c>
      <c r="B4" s="6">
        <f>Quarterly!E4</f>
        <v>116.86800000000002</v>
      </c>
      <c r="C4" s="6" t="e">
        <v>#N/A</v>
      </c>
      <c r="D4" s="14" t="e">
        <v>#N/A</v>
      </c>
    </row>
    <row r="5" spans="1:4" x14ac:dyDescent="0.25">
      <c r="A5" s="11" t="s">
        <v>6</v>
      </c>
      <c r="B5" s="6">
        <f>Quarterly!E5</f>
        <v>149.90600000000003</v>
      </c>
      <c r="C5" s="6" t="e">
        <v>#N/A</v>
      </c>
      <c r="D5" s="14" t="e">
        <v>#N/A</v>
      </c>
    </row>
    <row r="6" spans="1:4" x14ac:dyDescent="0.25">
      <c r="A6" s="11" t="s">
        <v>7</v>
      </c>
      <c r="B6" s="6">
        <f>Quarterly!E6</f>
        <v>150.99600000000004</v>
      </c>
      <c r="C6" s="6" t="e">
        <v>#N/A</v>
      </c>
      <c r="D6" s="14" t="e">
        <v>#N/A</v>
      </c>
    </row>
    <row r="7" spans="1:4" x14ac:dyDescent="0.25">
      <c r="A7" s="11" t="s">
        <v>8</v>
      </c>
      <c r="B7" s="6">
        <f>Quarterly!E7</f>
        <v>140.90600000000003</v>
      </c>
      <c r="C7" s="6" t="e">
        <v>#N/A</v>
      </c>
      <c r="D7" s="14" t="e">
        <v>#N/A</v>
      </c>
    </row>
    <row r="8" spans="1:4" x14ac:dyDescent="0.25">
      <c r="A8" s="11" t="s">
        <v>9</v>
      </c>
      <c r="B8" s="6">
        <f>Quarterly!E8</f>
        <v>160.62099999999995</v>
      </c>
      <c r="C8" s="6" t="e">
        <v>#N/A</v>
      </c>
      <c r="D8" s="14" t="e">
        <v>#N/A</v>
      </c>
    </row>
    <row r="9" spans="1:4" x14ac:dyDescent="0.25">
      <c r="A9" s="11" t="s">
        <v>10</v>
      </c>
      <c r="B9" s="6">
        <f>Quarterly!E9</f>
        <v>136.64300000000003</v>
      </c>
      <c r="C9" s="6" t="e">
        <v>#N/A</v>
      </c>
      <c r="D9" s="14" t="e">
        <v>#N/A</v>
      </c>
    </row>
    <row r="10" spans="1:4" x14ac:dyDescent="0.25">
      <c r="A10" s="11" t="s">
        <v>11</v>
      </c>
      <c r="B10" s="6">
        <f>Quarterly!E10</f>
        <v>167.93299999999999</v>
      </c>
      <c r="C10" s="6" t="e">
        <v>#N/A</v>
      </c>
      <c r="D10" s="14" t="e">
        <v>#N/A</v>
      </c>
    </row>
    <row r="11" spans="1:4" x14ac:dyDescent="0.25">
      <c r="A11" s="11" t="s">
        <v>12</v>
      </c>
      <c r="B11" s="6">
        <f>Quarterly!E11</f>
        <v>120.59399999999998</v>
      </c>
      <c r="C11" s="6" t="e">
        <v>#N/A</v>
      </c>
      <c r="D11" s="14" t="e">
        <v>#N/A</v>
      </c>
    </row>
    <row r="12" spans="1:4" x14ac:dyDescent="0.25">
      <c r="A12" s="11" t="s">
        <v>13</v>
      </c>
      <c r="B12" s="6">
        <f>Quarterly!E12</f>
        <v>150.76300000000006</v>
      </c>
      <c r="C12" s="6" t="e">
        <v>#N/A</v>
      </c>
      <c r="D12" s="14" t="e">
        <v>#N/A</v>
      </c>
    </row>
    <row r="13" spans="1:4" x14ac:dyDescent="0.25">
      <c r="A13" s="11" t="s">
        <v>14</v>
      </c>
      <c r="B13" s="6">
        <f>Quarterly!E13</f>
        <v>154.46200000000002</v>
      </c>
      <c r="C13" s="6" t="e">
        <v>#N/A</v>
      </c>
      <c r="D13" s="14" t="e">
        <v>#N/A</v>
      </c>
    </row>
    <row r="14" spans="1:4" x14ac:dyDescent="0.25">
      <c r="A14" s="11" t="s">
        <v>15</v>
      </c>
      <c r="B14" s="6">
        <f>Quarterly!E14</f>
        <v>162.94000000000005</v>
      </c>
      <c r="C14" s="6" t="e">
        <v>#N/A</v>
      </c>
      <c r="D14" s="14" t="e">
        <v>#N/A</v>
      </c>
    </row>
    <row r="15" spans="1:4" x14ac:dyDescent="0.25">
      <c r="A15" s="11" t="s">
        <v>16</v>
      </c>
      <c r="B15" s="6">
        <f>Quarterly!E15</f>
        <v>161.50600000000006</v>
      </c>
      <c r="C15" s="6" t="e">
        <v>#N/A</v>
      </c>
      <c r="D15" s="14" t="e">
        <v>#N/A</v>
      </c>
    </row>
    <row r="16" spans="1:4" x14ac:dyDescent="0.25">
      <c r="A16" s="11" t="s">
        <v>17</v>
      </c>
      <c r="B16" s="6">
        <f>Quarterly!E16</f>
        <v>151.07</v>
      </c>
      <c r="C16" s="6" t="e">
        <v>#N/A</v>
      </c>
      <c r="D16" s="14" t="e">
        <v>#N/A</v>
      </c>
    </row>
    <row r="17" spans="1:4" x14ac:dyDescent="0.25">
      <c r="A17" s="11" t="s">
        <v>18</v>
      </c>
      <c r="B17" s="6">
        <f>Quarterly!E17</f>
        <v>151.95399999999995</v>
      </c>
      <c r="C17" s="6" t="e">
        <v>#N/A</v>
      </c>
      <c r="D17" s="14" t="e">
        <v>#N/A</v>
      </c>
    </row>
    <row r="18" spans="1:4" x14ac:dyDescent="0.25">
      <c r="A18" s="11" t="s">
        <v>19</v>
      </c>
      <c r="B18" s="6">
        <f>Quarterly!E18</f>
        <v>184.51300000000001</v>
      </c>
      <c r="C18" s="6" t="e">
        <v>#N/A</v>
      </c>
      <c r="D18" s="14" t="e">
        <v>#N/A</v>
      </c>
    </row>
    <row r="19" spans="1:4" x14ac:dyDescent="0.25">
      <c r="A19" s="11" t="s">
        <v>20</v>
      </c>
      <c r="B19" s="6">
        <f>Quarterly!E19</f>
        <v>153.20500000000004</v>
      </c>
      <c r="C19" s="6" t="e">
        <v>#N/A</v>
      </c>
      <c r="D19" s="14" t="e">
        <v>#N/A</v>
      </c>
    </row>
    <row r="20" spans="1:4" x14ac:dyDescent="0.25">
      <c r="A20" s="11" t="s">
        <v>21</v>
      </c>
      <c r="B20" s="6">
        <f>Quarterly!E20</f>
        <v>144.02900000000002</v>
      </c>
      <c r="C20" s="6" t="e">
        <v>#N/A</v>
      </c>
      <c r="D20" s="14" t="e">
        <v>#N/A</v>
      </c>
    </row>
    <row r="21" spans="1:4" x14ac:dyDescent="0.25">
      <c r="A21" s="11" t="s">
        <v>22</v>
      </c>
      <c r="B21" s="6">
        <f>Quarterly!E21</f>
        <v>165.56599999999997</v>
      </c>
      <c r="C21" s="6" t="e">
        <v>#N/A</v>
      </c>
      <c r="D21" s="14" t="e">
        <v>#N/A</v>
      </c>
    </row>
    <row r="22" spans="1:4" x14ac:dyDescent="0.25">
      <c r="A22" s="11" t="s">
        <v>23</v>
      </c>
      <c r="B22" s="6">
        <f>Quarterly!E22</f>
        <v>199.86100000000005</v>
      </c>
      <c r="C22" s="6" t="e">
        <v>#N/A</v>
      </c>
      <c r="D22" s="14" t="e">
        <v>#N/A</v>
      </c>
    </row>
    <row r="23" spans="1:4" x14ac:dyDescent="0.25">
      <c r="A23" s="11" t="s">
        <v>24</v>
      </c>
      <c r="B23" s="6">
        <f>Quarterly!E23</f>
        <v>168.33100000000005</v>
      </c>
      <c r="C23" s="6" t="e">
        <v>#N/A</v>
      </c>
      <c r="D23" s="14" t="e">
        <v>#N/A</v>
      </c>
    </row>
    <row r="24" spans="1:4" x14ac:dyDescent="0.25">
      <c r="A24" s="11" t="s">
        <v>25</v>
      </c>
      <c r="B24" s="6">
        <f>Quarterly!E24</f>
        <v>157.59300000000005</v>
      </c>
      <c r="C24" s="6" t="e">
        <v>#N/A</v>
      </c>
      <c r="D24" s="14" t="e">
        <v>#N/A</v>
      </c>
    </row>
    <row r="25" spans="1:4" x14ac:dyDescent="0.25">
      <c r="A25" s="11" t="s">
        <v>26</v>
      </c>
      <c r="B25" s="6">
        <f>Quarterly!E25</f>
        <v>158.45400000000004</v>
      </c>
      <c r="C25" s="6" t="e">
        <v>#N/A</v>
      </c>
      <c r="D25" s="14" t="e">
        <v>#N/A</v>
      </c>
    </row>
    <row r="26" spans="1:4" x14ac:dyDescent="0.25">
      <c r="A26" s="11" t="s">
        <v>27</v>
      </c>
      <c r="B26" s="6">
        <f>Quarterly!E26</f>
        <v>155.66999999999996</v>
      </c>
      <c r="C26" s="6" t="e">
        <v>#N/A</v>
      </c>
      <c r="D26" s="14" t="e">
        <v>#N/A</v>
      </c>
    </row>
    <row r="27" spans="1:4" x14ac:dyDescent="0.25">
      <c r="A27" s="11" t="s">
        <v>28</v>
      </c>
      <c r="B27" s="6">
        <f>Quarterly!E27</f>
        <v>162.881</v>
      </c>
      <c r="C27" s="6" t="e">
        <v>#N/A</v>
      </c>
      <c r="D27" s="14" t="e">
        <v>#N/A</v>
      </c>
    </row>
    <row r="28" spans="1:4" x14ac:dyDescent="0.25">
      <c r="A28" s="11" t="s">
        <v>29</v>
      </c>
      <c r="B28" s="6">
        <f>Quarterly!E28</f>
        <v>170.64499999999998</v>
      </c>
      <c r="C28" s="6" t="e">
        <v>#N/A</v>
      </c>
      <c r="D28" s="14" t="e">
        <v>#N/A</v>
      </c>
    </row>
    <row r="29" spans="1:4" x14ac:dyDescent="0.25">
      <c r="A29" s="11" t="s">
        <v>30</v>
      </c>
      <c r="B29" s="6">
        <f>Quarterly!E29</f>
        <v>159.38199999999995</v>
      </c>
      <c r="C29" s="6" t="e">
        <v>#N/A</v>
      </c>
      <c r="D29" s="14" t="e">
        <v>#N/A</v>
      </c>
    </row>
    <row r="30" spans="1:4" x14ac:dyDescent="0.25">
      <c r="A30" s="11" t="s">
        <v>31</v>
      </c>
      <c r="B30" s="6">
        <f>Quarterly!E30</f>
        <v>242.35500000000005</v>
      </c>
      <c r="C30" s="6" t="e">
        <v>#N/A</v>
      </c>
      <c r="D30" s="14" t="e">
        <v>#N/A</v>
      </c>
    </row>
    <row r="31" spans="1:4" x14ac:dyDescent="0.25">
      <c r="A31" s="11" t="s">
        <v>32</v>
      </c>
      <c r="B31" s="6">
        <f>Quarterly!E31</f>
        <v>154.10500000000002</v>
      </c>
      <c r="C31" s="6" t="e">
        <v>#N/A</v>
      </c>
      <c r="D31" s="14" t="e">
        <v>#N/A</v>
      </c>
    </row>
    <row r="32" spans="1:4" x14ac:dyDescent="0.25">
      <c r="A32" s="11" t="s">
        <v>33</v>
      </c>
      <c r="B32" s="6">
        <f>Quarterly!E32</f>
        <v>191.21199999999993</v>
      </c>
      <c r="C32" s="6" t="e">
        <v>#N/A</v>
      </c>
      <c r="D32" s="14" t="e">
        <v>#N/A</v>
      </c>
    </row>
    <row r="33" spans="1:4" x14ac:dyDescent="0.25">
      <c r="A33" s="11" t="s">
        <v>34</v>
      </c>
      <c r="B33" s="6">
        <f>Quarterly!E33</f>
        <v>208.83299999999994</v>
      </c>
      <c r="C33" s="6" t="e">
        <v>#N/A</v>
      </c>
      <c r="D33" s="14" t="e">
        <v>#N/A</v>
      </c>
    </row>
    <row r="34" spans="1:4" x14ac:dyDescent="0.25">
      <c r="A34" s="11" t="s">
        <v>35</v>
      </c>
      <c r="B34" s="6">
        <f>Quarterly!E34</f>
        <v>217.54299999999998</v>
      </c>
      <c r="C34" s="6" t="e">
        <v>#N/A</v>
      </c>
      <c r="D34" s="14" t="e">
        <v>#N/A</v>
      </c>
    </row>
    <row r="35" spans="1:4" x14ac:dyDescent="0.25">
      <c r="A35" s="11" t="s">
        <v>36</v>
      </c>
      <c r="B35" s="6">
        <f>Quarterly!E35</f>
        <v>158.79399999999998</v>
      </c>
      <c r="C35" s="6" t="e">
        <v>#N/A</v>
      </c>
      <c r="D35" s="14" t="e">
        <v>#N/A</v>
      </c>
    </row>
    <row r="36" spans="1:4" x14ac:dyDescent="0.25">
      <c r="A36" s="11" t="s">
        <v>37</v>
      </c>
      <c r="B36" s="6">
        <f>Quarterly!E36</f>
        <v>189.126</v>
      </c>
      <c r="C36" s="6" t="e">
        <v>#N/A</v>
      </c>
      <c r="D36" s="14" t="e">
        <v>#N/A</v>
      </c>
    </row>
    <row r="37" spans="1:4" x14ac:dyDescent="0.25">
      <c r="A37" s="11" t="s">
        <v>38</v>
      </c>
      <c r="B37" s="6">
        <f>Quarterly!E37</f>
        <v>193.99900000000002</v>
      </c>
      <c r="C37" s="6" t="e">
        <v>#N/A</v>
      </c>
      <c r="D37" s="14" t="e">
        <v>#N/A</v>
      </c>
    </row>
    <row r="38" spans="1:4" x14ac:dyDescent="0.25">
      <c r="A38" s="11" t="s">
        <v>39</v>
      </c>
      <c r="B38" s="6">
        <f>Quarterly!E38</f>
        <v>225.63481584999994</v>
      </c>
      <c r="C38" s="6" t="e">
        <v>#N/A</v>
      </c>
      <c r="D38" s="14" t="e">
        <v>#N/A</v>
      </c>
    </row>
    <row r="39" spans="1:4" x14ac:dyDescent="0.25">
      <c r="A39" s="11" t="s">
        <v>40</v>
      </c>
      <c r="B39" s="6">
        <f>Quarterly!E39</f>
        <v>161.16470085000003</v>
      </c>
      <c r="C39" s="6" t="e">
        <v>#N/A</v>
      </c>
      <c r="D39" s="14" t="e">
        <v>#N/A</v>
      </c>
    </row>
    <row r="40" spans="1:4" x14ac:dyDescent="0.25">
      <c r="A40" s="11" t="s">
        <v>41</v>
      </c>
      <c r="B40" s="6">
        <f>Quarterly!E40</f>
        <v>201.84132903000003</v>
      </c>
      <c r="C40" s="6" t="e">
        <v>#N/A</v>
      </c>
      <c r="D40" s="14" t="e">
        <v>#N/A</v>
      </c>
    </row>
    <row r="41" spans="1:4" x14ac:dyDescent="0.25">
      <c r="A41" s="11" t="s">
        <v>42</v>
      </c>
      <c r="B41" s="6">
        <f>Quarterly!E41</f>
        <v>186.75543943999998</v>
      </c>
      <c r="C41" s="6" t="e">
        <v>#N/A</v>
      </c>
      <c r="D41" s="14" t="e">
        <v>#N/A</v>
      </c>
    </row>
    <row r="42" spans="1:4" x14ac:dyDescent="0.25">
      <c r="A42" s="11" t="s">
        <v>43</v>
      </c>
      <c r="B42" s="6">
        <f>Quarterly!E42</f>
        <v>218.26049040999993</v>
      </c>
      <c r="C42" s="6" t="e">
        <v>#N/A</v>
      </c>
      <c r="D42" s="14" t="e">
        <v>#N/A</v>
      </c>
    </row>
    <row r="43" spans="1:4" x14ac:dyDescent="0.25">
      <c r="A43" s="11" t="s">
        <v>44</v>
      </c>
      <c r="B43" s="6">
        <f>Quarterly!E43</f>
        <v>181.70042056000005</v>
      </c>
      <c r="C43" s="6" t="e">
        <v>#N/A</v>
      </c>
      <c r="D43" s="14" t="e">
        <v>#N/A</v>
      </c>
    </row>
    <row r="44" spans="1:4" x14ac:dyDescent="0.25">
      <c r="A44" s="11" t="s">
        <v>45</v>
      </c>
      <c r="B44" s="6">
        <f>Quarterly!E44</f>
        <v>219.77054915000008</v>
      </c>
      <c r="C44" s="6" t="e">
        <v>#N/A</v>
      </c>
      <c r="D44" s="14" t="e">
        <v>#N/A</v>
      </c>
    </row>
    <row r="45" spans="1:4" x14ac:dyDescent="0.25">
      <c r="A45" s="11" t="s">
        <v>46</v>
      </c>
      <c r="B45" s="6">
        <f>Quarterly!E45</f>
        <v>196.13285798999996</v>
      </c>
      <c r="C45" s="6" t="e">
        <v>#N/A</v>
      </c>
      <c r="D45" s="14" t="e">
        <v>#N/A</v>
      </c>
    </row>
    <row r="46" spans="1:4" x14ac:dyDescent="0.25">
      <c r="A46" s="11" t="s">
        <v>47</v>
      </c>
      <c r="B46" s="6">
        <f>Quarterly!E46</f>
        <v>219.49215062499999</v>
      </c>
      <c r="C46" s="6" t="e">
        <v>#N/A</v>
      </c>
      <c r="D46" s="14" t="e">
        <v>#N/A</v>
      </c>
    </row>
    <row r="47" spans="1:4" x14ac:dyDescent="0.25">
      <c r="A47" s="11" t="s">
        <v>48</v>
      </c>
      <c r="B47" s="6">
        <f>Quarterly!E47</f>
        <v>194.95018120000006</v>
      </c>
      <c r="C47" s="6" t="e">
        <v>#N/A</v>
      </c>
      <c r="D47" s="14" t="e">
        <v>#N/A</v>
      </c>
    </row>
    <row r="48" spans="1:4" x14ac:dyDescent="0.25">
      <c r="A48" s="11" t="s">
        <v>49</v>
      </c>
      <c r="B48" s="6">
        <f>Quarterly!E48</f>
        <v>227.13893892999991</v>
      </c>
      <c r="C48" s="6" t="e">
        <v>#N/A</v>
      </c>
      <c r="D48" s="14" t="e">
        <v>#N/A</v>
      </c>
    </row>
    <row r="49" spans="1:4" x14ac:dyDescent="0.25">
      <c r="A49" s="11" t="s">
        <v>50</v>
      </c>
      <c r="B49" s="6">
        <f>Quarterly!E49</f>
        <v>197.51270268832454</v>
      </c>
      <c r="C49" s="6" t="e">
        <v>#N/A</v>
      </c>
      <c r="D49" s="14" t="e">
        <v>#N/A</v>
      </c>
    </row>
    <row r="50" spans="1:4" x14ac:dyDescent="0.25">
      <c r="A50" s="11" t="s">
        <v>51</v>
      </c>
      <c r="B50" s="6">
        <f>Quarterly!E50</f>
        <v>269.69377523999992</v>
      </c>
      <c r="C50" s="6" t="e">
        <v>#N/A</v>
      </c>
      <c r="D50" s="14" t="e">
        <v>#N/A</v>
      </c>
    </row>
    <row r="51" spans="1:4" x14ac:dyDescent="0.25">
      <c r="A51" s="11" t="s">
        <v>52</v>
      </c>
      <c r="B51" s="6">
        <f>Quarterly!E51</f>
        <v>192.23816021999997</v>
      </c>
      <c r="C51" s="6" t="e">
        <v>#N/A</v>
      </c>
      <c r="D51" s="14" t="e">
        <v>#N/A</v>
      </c>
    </row>
    <row r="52" spans="1:4" x14ac:dyDescent="0.25">
      <c r="A52" s="11" t="s">
        <v>53</v>
      </c>
      <c r="B52" s="6">
        <f>Quarterly!E52</f>
        <v>226.03213487000002</v>
      </c>
      <c r="C52" s="6" t="e">
        <v>#N/A</v>
      </c>
      <c r="D52" s="14" t="e">
        <v>#N/A</v>
      </c>
    </row>
    <row r="53" spans="1:4" x14ac:dyDescent="0.25">
      <c r="A53" s="11" t="s">
        <v>54</v>
      </c>
      <c r="B53" s="6">
        <f>Quarterly!E53</f>
        <v>214.77579921999995</v>
      </c>
      <c r="C53" s="6" t="e">
        <v>#N/A</v>
      </c>
      <c r="D53" s="14" t="e">
        <v>#N/A</v>
      </c>
    </row>
    <row r="54" spans="1:4" x14ac:dyDescent="0.25">
      <c r="A54" s="11" t="s">
        <v>55</v>
      </c>
      <c r="B54" s="6">
        <f>Quarterly!E54</f>
        <v>219.08604128999994</v>
      </c>
      <c r="C54" s="6" t="e">
        <v>#N/A</v>
      </c>
      <c r="D54" s="14" t="e">
        <v>#N/A</v>
      </c>
    </row>
    <row r="55" spans="1:4" x14ac:dyDescent="0.25">
      <c r="A55" s="11" t="s">
        <v>56</v>
      </c>
      <c r="B55" s="6">
        <f>Quarterly!E55</f>
        <v>214.98853949000002</v>
      </c>
      <c r="C55" s="6" t="e">
        <v>#N/A</v>
      </c>
      <c r="D55" s="14" t="e">
        <v>#N/A</v>
      </c>
    </row>
    <row r="56" spans="1:4" x14ac:dyDescent="0.25">
      <c r="A56" s="11" t="s">
        <v>57</v>
      </c>
      <c r="B56" s="6">
        <f>Quarterly!E56</f>
        <v>240.90676286000004</v>
      </c>
      <c r="C56" s="6" t="e">
        <v>#N/A</v>
      </c>
      <c r="D56" s="14" t="e">
        <v>#N/A</v>
      </c>
    </row>
    <row r="57" spans="1:4" x14ac:dyDescent="0.25">
      <c r="A57" s="11" t="s">
        <v>58</v>
      </c>
      <c r="B57" s="6">
        <f>Quarterly!E57</f>
        <v>247.13133455000002</v>
      </c>
      <c r="C57" s="6" t="e">
        <v>#N/A</v>
      </c>
      <c r="D57" s="14" t="e">
        <v>#N/A</v>
      </c>
    </row>
    <row r="58" spans="1:4" x14ac:dyDescent="0.25">
      <c r="A58" s="11" t="s">
        <v>59</v>
      </c>
      <c r="B58" s="6">
        <f>Quarterly!E58</f>
        <v>296.64566717999998</v>
      </c>
      <c r="C58" s="6" t="e">
        <v>#N/A</v>
      </c>
      <c r="D58" s="14" t="e">
        <v>#N/A</v>
      </c>
    </row>
    <row r="59" spans="1:4" x14ac:dyDescent="0.25">
      <c r="A59" s="11" t="s">
        <v>60</v>
      </c>
      <c r="B59" s="6">
        <f>Quarterly!E59</f>
        <v>233.29176717000004</v>
      </c>
      <c r="C59" s="6" t="e">
        <v>#N/A</v>
      </c>
      <c r="D59" s="14" t="e">
        <v>#N/A</v>
      </c>
    </row>
    <row r="60" spans="1:4" x14ac:dyDescent="0.25">
      <c r="A60" s="11" t="s">
        <v>61</v>
      </c>
      <c r="B60" s="6">
        <f>Quarterly!E60</f>
        <v>274.99972166000003</v>
      </c>
      <c r="C60" s="6" t="e">
        <v>#N/A</v>
      </c>
      <c r="D60" s="14" t="e">
        <v>#N/A</v>
      </c>
    </row>
    <row r="61" spans="1:4" x14ac:dyDescent="0.25">
      <c r="A61" s="11" t="s">
        <v>62</v>
      </c>
      <c r="B61" s="6">
        <f>Quarterly!E61</f>
        <v>294.18089270000002</v>
      </c>
      <c r="C61" s="6" t="e">
        <v>#N/A</v>
      </c>
      <c r="D61" s="14" t="e">
        <v>#N/A</v>
      </c>
    </row>
    <row r="62" spans="1:4" x14ac:dyDescent="0.25">
      <c r="A62" s="11" t="s">
        <v>63</v>
      </c>
      <c r="B62" s="6">
        <f>Quarterly!E62</f>
        <v>333.89969182999999</v>
      </c>
      <c r="C62" s="6" t="e">
        <v>#N/A</v>
      </c>
      <c r="D62" s="14" t="e">
        <v>#N/A</v>
      </c>
    </row>
    <row r="63" spans="1:4" x14ac:dyDescent="0.25">
      <c r="A63" s="11" t="s">
        <v>64</v>
      </c>
      <c r="B63" s="6">
        <f>Quarterly!E63</f>
        <v>251.96613511999999</v>
      </c>
      <c r="C63" s="6" t="e">
        <v>#N/A</v>
      </c>
      <c r="D63" s="14" t="e">
        <v>#N/A</v>
      </c>
    </row>
    <row r="64" spans="1:4" x14ac:dyDescent="0.25">
      <c r="A64" s="11" t="s">
        <v>65</v>
      </c>
      <c r="B64" s="6">
        <f>Quarterly!E64</f>
        <v>415.39691497999996</v>
      </c>
      <c r="C64" s="6" t="e">
        <v>#N/A</v>
      </c>
      <c r="D64" s="14" t="e">
        <v>#N/A</v>
      </c>
    </row>
    <row r="65" spans="1:4" x14ac:dyDescent="0.25">
      <c r="A65" s="11" t="s">
        <v>66</v>
      </c>
      <c r="B65" s="6">
        <f>Quarterly!E65</f>
        <v>297.33047496</v>
      </c>
      <c r="C65" s="6" t="e">
        <v>#N/A</v>
      </c>
      <c r="D65" s="14" t="e">
        <v>#N/A</v>
      </c>
    </row>
    <row r="66" spans="1:4" x14ac:dyDescent="0.25">
      <c r="A66" s="11" t="s">
        <v>67</v>
      </c>
      <c r="B66" s="6">
        <f>Quarterly!E66</f>
        <v>297.98208963999997</v>
      </c>
      <c r="C66" s="6" t="e">
        <v>#N/A</v>
      </c>
      <c r="D66" s="14" t="e">
        <v>#N/A</v>
      </c>
    </row>
    <row r="67" spans="1:4" x14ac:dyDescent="0.25">
      <c r="A67" s="11" t="s">
        <v>68</v>
      </c>
      <c r="B67" s="6">
        <f>Quarterly!E67</f>
        <v>274.45534877999995</v>
      </c>
      <c r="C67" s="6" t="e">
        <v>#N/A</v>
      </c>
      <c r="D67" s="14" t="e">
        <v>#N/A</v>
      </c>
    </row>
    <row r="68" spans="1:4" x14ac:dyDescent="0.25">
      <c r="A68" s="11" t="s">
        <v>69</v>
      </c>
      <c r="B68" s="6">
        <f>Quarterly!E68</f>
        <v>302.28169444000002</v>
      </c>
      <c r="C68" s="6" t="e">
        <v>#N/A</v>
      </c>
      <c r="D68" s="14" t="e">
        <v>#N/A</v>
      </c>
    </row>
    <row r="69" spans="1:4" x14ac:dyDescent="0.25">
      <c r="A69" s="11" t="s">
        <v>70</v>
      </c>
      <c r="B69" s="6">
        <f>Quarterly!E69</f>
        <v>283.76769748999999</v>
      </c>
      <c r="C69" s="6" t="e">
        <v>#N/A</v>
      </c>
      <c r="D69" s="14" t="e">
        <v>#N/A</v>
      </c>
    </row>
    <row r="70" spans="1:4" x14ac:dyDescent="0.25">
      <c r="A70" s="11" t="s">
        <v>71</v>
      </c>
      <c r="B70" s="6">
        <f>Quarterly!E70</f>
        <v>337.41160603999998</v>
      </c>
      <c r="C70" s="6" t="e">
        <v>#N/A</v>
      </c>
      <c r="D70" s="14" t="e">
        <v>#N/A</v>
      </c>
    </row>
    <row r="71" spans="1:4" x14ac:dyDescent="0.25">
      <c r="A71" s="11" t="s">
        <v>72</v>
      </c>
      <c r="B71" s="6">
        <f>Quarterly!E71</f>
        <v>261.12706175000017</v>
      </c>
      <c r="C71" s="6" t="e">
        <v>#N/A</v>
      </c>
      <c r="D71" s="14" t="e">
        <v>#N/A</v>
      </c>
    </row>
    <row r="72" spans="1:4" x14ac:dyDescent="0.25">
      <c r="A72" s="11" t="s">
        <v>73</v>
      </c>
      <c r="B72" s="6">
        <f>Quarterly!E72</f>
        <v>294.12587166999998</v>
      </c>
      <c r="C72" s="6" t="e">
        <v>#N/A</v>
      </c>
      <c r="D72" s="14" t="e">
        <v>#N/A</v>
      </c>
    </row>
    <row r="73" spans="1:4" x14ac:dyDescent="0.25">
      <c r="A73" s="11" t="s">
        <v>74</v>
      </c>
      <c r="B73" s="6">
        <f>Quarterly!E73</f>
        <v>284.93125010000011</v>
      </c>
      <c r="C73" s="6" t="e">
        <v>#N/A</v>
      </c>
      <c r="D73" s="14" t="e">
        <v>#N/A</v>
      </c>
    </row>
    <row r="74" spans="1:4" x14ac:dyDescent="0.25">
      <c r="A74" s="11" t="s">
        <v>75</v>
      </c>
      <c r="B74" s="6">
        <f>Quarterly!E74</f>
        <v>332.23521289999985</v>
      </c>
      <c r="C74" s="6" t="e">
        <v>#N/A</v>
      </c>
      <c r="D74" s="14" t="e">
        <v>#N/A</v>
      </c>
    </row>
    <row r="75" spans="1:4" x14ac:dyDescent="0.25">
      <c r="A75" s="11" t="s">
        <v>76</v>
      </c>
      <c r="B75" s="6">
        <f>Quarterly!E75</f>
        <v>260.54529045999988</v>
      </c>
      <c r="C75" s="6" t="e">
        <v>#N/A</v>
      </c>
      <c r="D75" s="14" t="e">
        <v>#N/A</v>
      </c>
    </row>
    <row r="76" spans="1:4" x14ac:dyDescent="0.25">
      <c r="A76" s="11" t="s">
        <v>77</v>
      </c>
      <c r="B76" s="6">
        <f>Quarterly!E76</f>
        <v>319.55287104896655</v>
      </c>
      <c r="C76" s="6" t="e">
        <v>#N/A</v>
      </c>
      <c r="D76" s="14" t="e">
        <v>#N/A</v>
      </c>
    </row>
    <row r="77" spans="1:4" x14ac:dyDescent="0.25">
      <c r="A77" s="11" t="s">
        <v>78</v>
      </c>
      <c r="B77" s="6">
        <f>Quarterly!E77</f>
        <v>308.94256396999987</v>
      </c>
      <c r="C77" s="6" t="e">
        <v>#N/A</v>
      </c>
      <c r="D77" s="14" t="e">
        <v>#N/A</v>
      </c>
    </row>
    <row r="78" spans="1:4" x14ac:dyDescent="0.25">
      <c r="A78" s="11" t="s">
        <v>79</v>
      </c>
      <c r="B78" s="6">
        <f>Quarterly!E78</f>
        <v>337.59399941000009</v>
      </c>
      <c r="C78" s="6" t="e">
        <v>#N/A</v>
      </c>
      <c r="D78" s="14" t="e">
        <v>#N/A</v>
      </c>
    </row>
    <row r="79" spans="1:4" x14ac:dyDescent="0.25">
      <c r="A79" s="11" t="s">
        <v>80</v>
      </c>
      <c r="B79" s="6">
        <f>Quarterly!E79</f>
        <v>306.20462274999988</v>
      </c>
      <c r="C79" s="6" t="e">
        <v>#N/A</v>
      </c>
      <c r="D79" s="14" t="e">
        <v>#N/A</v>
      </c>
    </row>
    <row r="80" spans="1:4" x14ac:dyDescent="0.25">
      <c r="A80" s="11" t="s">
        <v>81</v>
      </c>
      <c r="B80" s="6">
        <f>Quarterly!E80</f>
        <v>340.1333117800001</v>
      </c>
      <c r="C80" s="6" t="e">
        <v>#N/A</v>
      </c>
      <c r="D80" s="14" t="e">
        <v>#N/A</v>
      </c>
    </row>
    <row r="81" spans="1:8" x14ac:dyDescent="0.25">
      <c r="A81" s="11" t="s">
        <v>82</v>
      </c>
      <c r="B81" s="6">
        <f>Quarterly!E81</f>
        <v>322.73791441999987</v>
      </c>
      <c r="C81" s="6" t="e">
        <v>#N/A</v>
      </c>
      <c r="D81" s="14" t="e">
        <v>#N/A</v>
      </c>
    </row>
    <row r="82" spans="1:8" x14ac:dyDescent="0.25">
      <c r="A82" s="11" t="s">
        <v>83</v>
      </c>
      <c r="B82" s="6">
        <f>Quarterly!E82</f>
        <v>377.62918247999988</v>
      </c>
      <c r="C82" s="6" t="e">
        <v>#N/A</v>
      </c>
      <c r="D82" s="14" t="e">
        <v>#N/A</v>
      </c>
    </row>
    <row r="83" spans="1:8" x14ac:dyDescent="0.25">
      <c r="A83" s="11" t="s">
        <v>84</v>
      </c>
      <c r="B83" s="6">
        <f>Quarterly!E83</f>
        <v>306.25092158000012</v>
      </c>
      <c r="C83" s="6" t="e">
        <v>#N/A</v>
      </c>
      <c r="D83" s="14" t="e">
        <v>#N/A</v>
      </c>
      <c r="F83" s="2" t="s">
        <v>161</v>
      </c>
      <c r="H83" s="2" t="s">
        <v>162</v>
      </c>
    </row>
    <row r="84" spans="1:8" x14ac:dyDescent="0.25">
      <c r="A84" s="11" t="s">
        <v>85</v>
      </c>
      <c r="B84" s="6">
        <f>Quarterly!E84</f>
        <v>332.57947781000001</v>
      </c>
      <c r="C84" s="6" t="e">
        <v>#N/A</v>
      </c>
      <c r="D84" s="14" t="e">
        <v>#N/A</v>
      </c>
      <c r="F84" s="10">
        <f>SUM(B86:B89)</f>
        <v>1168.0612693</v>
      </c>
      <c r="H84" s="10">
        <f>SUM(B87:B90)</f>
        <v>1198.38383834</v>
      </c>
    </row>
    <row r="85" spans="1:8" x14ac:dyDescent="0.25">
      <c r="A85" s="11" t="s">
        <v>86</v>
      </c>
      <c r="B85" s="6">
        <f>Quarterly!E85</f>
        <v>336.05300504999997</v>
      </c>
      <c r="C85" s="6" t="e">
        <v>#N/A</v>
      </c>
      <c r="D85" s="14" t="e">
        <v>#N/A</v>
      </c>
    </row>
    <row r="86" spans="1:8" x14ac:dyDescent="0.25">
      <c r="A86" s="11" t="s">
        <v>87</v>
      </c>
      <c r="B86" s="6">
        <f>Quarterly!E86</f>
        <v>305.17858697999998</v>
      </c>
      <c r="C86" s="6" t="e">
        <v>#N/A</v>
      </c>
      <c r="D86" s="14" t="e">
        <v>#N/A</v>
      </c>
    </row>
    <row r="87" spans="1:8" x14ac:dyDescent="0.25">
      <c r="A87" s="11" t="s">
        <v>88</v>
      </c>
      <c r="B87" s="6">
        <f>Quarterly!E87</f>
        <v>265.89060708</v>
      </c>
      <c r="C87" s="6" t="e">
        <v>#N/A</v>
      </c>
      <c r="D87" s="14" t="e">
        <v>#N/A</v>
      </c>
    </row>
    <row r="88" spans="1:8" x14ac:dyDescent="0.25">
      <c r="A88" s="11" t="s">
        <v>89</v>
      </c>
      <c r="B88" s="6">
        <f>Quarterly!E88</f>
        <v>278.23636328000009</v>
      </c>
      <c r="C88" s="6" t="e">
        <v>#N/A</v>
      </c>
      <c r="D88" s="14" t="e">
        <v>#N/A</v>
      </c>
    </row>
    <row r="89" spans="1:8" x14ac:dyDescent="0.25">
      <c r="A89" s="11" t="s">
        <v>90</v>
      </c>
      <c r="B89" s="6">
        <f>Quarterly!E89</f>
        <v>318.75571195999993</v>
      </c>
      <c r="C89" s="6" t="e">
        <v>#N/A</v>
      </c>
      <c r="D89" s="14" t="e">
        <v>#N/A</v>
      </c>
    </row>
    <row r="90" spans="1:8" x14ac:dyDescent="0.25">
      <c r="A90" s="11" t="s">
        <v>91</v>
      </c>
      <c r="B90" s="6">
        <f>Quarterly!E90</f>
        <v>335.50115602</v>
      </c>
      <c r="C90" s="6" t="e">
        <v>#N/A</v>
      </c>
      <c r="D90" s="14" t="e">
        <v>#N/A</v>
      </c>
    </row>
    <row r="91" spans="1:8" x14ac:dyDescent="0.25">
      <c r="A91" s="11" t="s">
        <v>92</v>
      </c>
      <c r="B91" s="6">
        <f>Quarterly!E91</f>
        <v>269.24254614999995</v>
      </c>
      <c r="C91" s="6">
        <f>B91</f>
        <v>269.24254614999995</v>
      </c>
      <c r="D91" s="14">
        <f>B91</f>
        <v>269.24254614999995</v>
      </c>
      <c r="F91" s="10"/>
    </row>
    <row r="92" spans="1:8" x14ac:dyDescent="0.25">
      <c r="A92" s="13" t="s">
        <v>93</v>
      </c>
      <c r="B92" s="9">
        <f>Quarterly!E92</f>
        <v>306.92757413879156</v>
      </c>
      <c r="C92" s="9">
        <f>Table5[[#This Row],[Total Expenditure]]-_xlfn.STDEV.P($B$2:B92)</f>
        <v>236.95412550518756</v>
      </c>
      <c r="D92" s="15">
        <f>Table5[[#This Row],[Total Expenditure]]+_xlfn.STDEV.P($B$2:B92)</f>
        <v>376.90102277239555</v>
      </c>
    </row>
    <row r="93" spans="1:8" x14ac:dyDescent="0.25">
      <c r="A93" s="13" t="s">
        <v>94</v>
      </c>
      <c r="B93" s="9">
        <f>Quarterly!E93</f>
        <v>309.50455111191064</v>
      </c>
      <c r="C93" s="9">
        <f>Table5[[#This Row],[Total Expenditure]]-_xlfn.STDEV.P($B$2:B93)</f>
        <v>239.41337242221047</v>
      </c>
      <c r="D93" s="15">
        <f>Table5[[#This Row],[Total Expenditure]]+_xlfn.STDEV.P($B$2:B93)</f>
        <v>379.59572980161079</v>
      </c>
    </row>
    <row r="94" spans="1:8" x14ac:dyDescent="0.25">
      <c r="A94" s="13" t="s">
        <v>95</v>
      </c>
      <c r="B94" s="9">
        <f>Quarterly!E94</f>
        <v>347.55692697584811</v>
      </c>
      <c r="C94" s="9">
        <f>Table5[[#This Row],[Total Expenditure]]-_xlfn.STDEV.P($B$2:B94)</f>
        <v>276.79461706782951</v>
      </c>
      <c r="D94" s="15">
        <f>Table5[[#This Row],[Total Expenditure]]+_xlfn.STDEV.P($B$2:B94)</f>
        <v>418.31923688386672</v>
      </c>
    </row>
    <row r="95" spans="1:8" x14ac:dyDescent="0.25">
      <c r="A95" s="13" t="s">
        <v>96</v>
      </c>
      <c r="B95" s="9">
        <f>Quarterly!E95</f>
        <v>288.70499974569918</v>
      </c>
      <c r="C95" s="9">
        <f>Table5[[#This Row],[Total Expenditure]]-_xlfn.STDEV.P($B$2:B95)</f>
        <v>218.07261981249451</v>
      </c>
      <c r="D95" s="15">
        <f>Table5[[#This Row],[Total Expenditure]]+_xlfn.STDEV.P($B$2:B95)</f>
        <v>359.33737967890386</v>
      </c>
    </row>
    <row r="96" spans="1:8" x14ac:dyDescent="0.25">
      <c r="A96" s="13" t="s">
        <v>100</v>
      </c>
      <c r="B96" s="9">
        <f>Quarterly!E96</f>
        <v>326.86557796346841</v>
      </c>
      <c r="C96" s="9">
        <f>Table5[[#This Row],[Total Expenditure]]-_xlfn.STDEV.P($B$2:B96)</f>
        <v>255.93832587403114</v>
      </c>
      <c r="D96" s="15">
        <f>Table5[[#This Row],[Total Expenditure]]+_xlfn.STDEV.P($B$2:B96)</f>
        <v>397.79283005290569</v>
      </c>
    </row>
    <row r="97" spans="1:4" x14ac:dyDescent="0.25">
      <c r="A97" s="13" t="s">
        <v>97</v>
      </c>
      <c r="B97" s="9">
        <f>Quarterly!E97</f>
        <v>302.60412458585881</v>
      </c>
      <c r="C97" s="9">
        <f>Table5[[#This Row],[Total Expenditure]]-_xlfn.STDEV.P($B$2:B97)</f>
        <v>231.69156964507582</v>
      </c>
      <c r="D97" s="15">
        <f>Table5[[#This Row],[Total Expenditure]]+_xlfn.STDEV.P($B$2:B97)</f>
        <v>373.51667952664184</v>
      </c>
    </row>
    <row r="98" spans="1:4" x14ac:dyDescent="0.25">
      <c r="A98" s="13" t="s">
        <v>98</v>
      </c>
      <c r="B98" s="9">
        <f>Quarterly!E98</f>
        <v>353.10477111026853</v>
      </c>
      <c r="C98" s="9">
        <f>Table5[[#This Row],[Total Expenditure]]-_xlfn.STDEV.P($B$2:B98)</f>
        <v>281.53108936265915</v>
      </c>
      <c r="D98" s="15">
        <f>Table5[[#This Row],[Total Expenditure]]+_xlfn.STDEV.P($B$2:B98)</f>
        <v>424.67845285787791</v>
      </c>
    </row>
    <row r="99" spans="1:4" x14ac:dyDescent="0.25">
      <c r="A99" s="13" t="s">
        <v>99</v>
      </c>
      <c r="B99" s="9">
        <f>Quarterly!E99</f>
        <v>304.48963065436351</v>
      </c>
      <c r="C99" s="9">
        <f>Table5[[#This Row],[Total Expenditure]]-_xlfn.STDEV.P($B$2:B99)</f>
        <v>232.93745599072932</v>
      </c>
      <c r="D99" s="15">
        <f>Table5[[#This Row],[Total Expenditure]]+_xlfn.STDEV.P($B$2:B99)</f>
        <v>376.04180531799773</v>
      </c>
    </row>
    <row r="100" spans="1:4" x14ac:dyDescent="0.25">
      <c r="A100" s="13" t="s">
        <v>101</v>
      </c>
      <c r="B100" s="9">
        <f>Quarterly!E100</f>
        <v>325.86305502016199</v>
      </c>
      <c r="C100" s="9">
        <f>Table5[[#This Row],[Total Expenditure]]-_xlfn.STDEV.P($B$2:B100)</f>
        <v>254.10089379985268</v>
      </c>
      <c r="D100" s="15">
        <f>Table5[[#This Row],[Total Expenditure]]+_xlfn.STDEV.P($B$2:B100)</f>
        <v>397.62521624047133</v>
      </c>
    </row>
    <row r="101" spans="1:4" x14ac:dyDescent="0.25">
      <c r="A101" s="13" t="s">
        <v>102</v>
      </c>
      <c r="B101" s="9">
        <f>Quarterly!E101</f>
        <v>322.67220258821214</v>
      </c>
      <c r="C101" s="9">
        <f>Table5[[#This Row],[Total Expenditure]]-_xlfn.STDEV.P($B$2:B101)</f>
        <v>250.75472204380287</v>
      </c>
      <c r="D101" s="15">
        <f>Table5[[#This Row],[Total Expenditure]]+_xlfn.STDEV.P($B$2:B101)</f>
        <v>394.58968313262142</v>
      </c>
    </row>
    <row r="102" spans="1:4" x14ac:dyDescent="0.25">
      <c r="A102" s="13" t="s">
        <v>103</v>
      </c>
      <c r="B102" s="9">
        <f>Quarterly!E102</f>
        <v>361.73422017221077</v>
      </c>
      <c r="C102" s="9">
        <f>Table5[[#This Row],[Total Expenditure]]-_xlfn.STDEV.P($B$2:B102)</f>
        <v>289.11895320237613</v>
      </c>
      <c r="D102" s="15">
        <f>Table5[[#This Row],[Total Expenditure]]+_xlfn.STDEV.P($B$2:B102)</f>
        <v>434.3494871420454</v>
      </c>
    </row>
    <row r="103" spans="1:4" x14ac:dyDescent="0.25">
      <c r="A103" s="13" t="s">
        <v>104</v>
      </c>
      <c r="B103" s="9">
        <f>Quarterly!E103</f>
        <v>316.91015867677129</v>
      </c>
      <c r="C103" s="9">
        <f>Table5[[#This Row],[Total Expenditure]]-_xlfn.STDEV.P($B$2:B103)</f>
        <v>244.23907134689691</v>
      </c>
      <c r="D103" s="15">
        <f>Table5[[#This Row],[Total Expenditure]]+_xlfn.STDEV.P($B$2:B103)</f>
        <v>389.58124600664564</v>
      </c>
    </row>
    <row r="104" spans="1:4" x14ac:dyDescent="0.25">
      <c r="A104" s="13" t="s">
        <v>105</v>
      </c>
      <c r="B104" s="9">
        <f>Quarterly!E104</f>
        <v>337.99485195849093</v>
      </c>
      <c r="C104" s="9">
        <f>Table5[[#This Row],[Total Expenditure]]-_xlfn.STDEV.P($B$2:B104)</f>
        <v>265.03133951916107</v>
      </c>
      <c r="D104" s="15">
        <f>Table5[[#This Row],[Total Expenditure]]+_xlfn.STDEV.P($B$2:B104)</f>
        <v>410.95836439782079</v>
      </c>
    </row>
    <row r="105" spans="1:4" x14ac:dyDescent="0.25">
      <c r="A105" s="13" t="s">
        <v>106</v>
      </c>
      <c r="B105" s="9">
        <f>Quarterly!E105</f>
        <v>333.99288043058192</v>
      </c>
      <c r="C105" s="9">
        <f>Table5[[#This Row],[Total Expenditure]]-_xlfn.STDEV.P($B$2:B105)</f>
        <v>260.80579561730019</v>
      </c>
      <c r="D105" s="15">
        <f>Table5[[#This Row],[Total Expenditure]]+_xlfn.STDEV.P($B$2:B105)</f>
        <v>407.17996524386365</v>
      </c>
    </row>
    <row r="106" spans="1:4" x14ac:dyDescent="0.25">
      <c r="A106" s="13" t="s">
        <v>115</v>
      </c>
      <c r="B106" s="9">
        <f>Quarterly!E106</f>
        <v>370.81516290750506</v>
      </c>
      <c r="C106" s="9">
        <f>Table5[[#This Row],[Total Expenditure]]-_xlfn.STDEV.P($B$2:B106)</f>
        <v>296.89509763503207</v>
      </c>
      <c r="D106" s="15">
        <f>Table5[[#This Row],[Total Expenditure]]+_xlfn.STDEV.P($B$2:B106)</f>
        <v>444.73522817997804</v>
      </c>
    </row>
    <row r="107" spans="1:4" x14ac:dyDescent="0.25">
      <c r="A107" s="13" t="s">
        <v>116</v>
      </c>
      <c r="B107" s="9">
        <f>Quarterly!E107</f>
        <v>329.24240451522149</v>
      </c>
      <c r="C107" s="9">
        <f>Table5[[#This Row],[Total Expenditure]]-_xlfn.STDEV.P($B$2:B107)</f>
        <v>255.19319374278433</v>
      </c>
      <c r="D107" s="15">
        <f>Table5[[#This Row],[Total Expenditure]]+_xlfn.STDEV.P($B$2:B107)</f>
        <v>403.29161528765866</v>
      </c>
    </row>
    <row r="108" spans="1:4" x14ac:dyDescent="0.25">
      <c r="A108" s="13" t="s">
        <v>117</v>
      </c>
      <c r="B108" s="9">
        <f>Quarterly!E108</f>
        <v>348.38942750878499</v>
      </c>
      <c r="C108" s="9">
        <f>Table5[[#This Row],[Total Expenditure]]-_xlfn.STDEV.P($B$2:B108)</f>
        <v>273.99411694646415</v>
      </c>
      <c r="D108" s="15">
        <f>Table5[[#This Row],[Total Expenditure]]+_xlfn.STDEV.P($B$2:B108)</f>
        <v>422.78473807110583</v>
      </c>
    </row>
    <row r="109" spans="1:4" x14ac:dyDescent="0.25">
      <c r="A109" s="13" t="s">
        <v>118</v>
      </c>
      <c r="B109" s="9">
        <f>Quarterly!E109</f>
        <v>345.57286333015668</v>
      </c>
      <c r="C109" s="9">
        <f>Table5[[#This Row],[Total Expenditure]]-_xlfn.STDEV.P($B$2:B109)</f>
        <v>270.88760540541767</v>
      </c>
      <c r="D109" s="15">
        <f>Table5[[#This Row],[Total Expenditure]]+_xlfn.STDEV.P($B$2:B109)</f>
        <v>420.25812125489568</v>
      </c>
    </row>
    <row r="110" spans="1:4" x14ac:dyDescent="0.25">
      <c r="A110" s="13" t="s">
        <v>119</v>
      </c>
      <c r="B110" s="9">
        <f>Quarterly!E110</f>
        <v>380.72208549864399</v>
      </c>
      <c r="C110" s="9">
        <f>Table5[[#This Row],[Total Expenditure]]-_xlfn.STDEV.P($B$2:B110)</f>
        <v>305.26294845783104</v>
      </c>
      <c r="D110" s="15">
        <f>Table5[[#This Row],[Total Expenditure]]+_xlfn.STDEV.P($B$2:B110)</f>
        <v>456.18122253945694</v>
      </c>
    </row>
    <row r="111" spans="1:4" x14ac:dyDescent="0.25">
      <c r="A111" s="13" t="s">
        <v>120</v>
      </c>
      <c r="B111" s="9">
        <f>Quarterly!E111</f>
        <v>343.17280508713878</v>
      </c>
      <c r="C111" s="9">
        <f>Table5[[#This Row],[Total Expenditure]]-_xlfn.STDEV.P($B$2:B111)</f>
        <v>267.4965559371401</v>
      </c>
      <c r="D111" s="15">
        <f>Table5[[#This Row],[Total Expenditure]]+_xlfn.STDEV.P($B$2:B111)</f>
        <v>418.84905423713747</v>
      </c>
    </row>
    <row r="112" spans="1:4" x14ac:dyDescent="0.25">
      <c r="A112" s="13" t="s">
        <v>121</v>
      </c>
      <c r="B112" s="9">
        <f>Quarterly!E112</f>
        <v>358.50439884845781</v>
      </c>
      <c r="C112" s="9">
        <f>Table5[[#This Row],[Total Expenditure]]-_xlfn.STDEV.P($B$2:B112)</f>
        <v>282.43870372115549</v>
      </c>
      <c r="D112" s="15">
        <f>Table5[[#This Row],[Total Expenditure]]+_xlfn.STDEV.P($B$2:B112)</f>
        <v>434.57009397576013</v>
      </c>
    </row>
    <row r="113" spans="1:4" x14ac:dyDescent="0.25">
      <c r="A113" s="13" t="s">
        <v>122</v>
      </c>
      <c r="B113" s="9">
        <f>Quarterly!E113</f>
        <v>358.73104401896074</v>
      </c>
      <c r="C113" s="9">
        <f>Table5[[#This Row],[Total Expenditure]]-_xlfn.STDEV.P($B$2:B113)</f>
        <v>282.2947037944254</v>
      </c>
      <c r="D113" s="15">
        <f>Table5[[#This Row],[Total Expenditure]]+_xlfn.STDEV.P($B$2:B113)</f>
        <v>435.16738424349609</v>
      </c>
    </row>
    <row r="114" spans="1:4" x14ac:dyDescent="0.25">
      <c r="A114" s="13" t="s">
        <v>123</v>
      </c>
      <c r="B114" s="9">
        <f>Quarterly!E114</f>
        <v>391.0084206073065</v>
      </c>
      <c r="C114" s="9">
        <f>Table5[[#This Row],[Total Expenditure]]-_xlfn.STDEV.P($B$2:B114)</f>
        <v>313.75994496653368</v>
      </c>
      <c r="D114" s="15">
        <f>Table5[[#This Row],[Total Expenditure]]+_xlfn.STDEV.P($B$2:B114)</f>
        <v>468.25689624807933</v>
      </c>
    </row>
    <row r="115" spans="1:4" x14ac:dyDescent="0.25">
      <c r="A115" s="13" t="s">
        <v>125</v>
      </c>
      <c r="B115" s="9">
        <f>Quarterly!E115</f>
        <v>356.69108593913421</v>
      </c>
      <c r="C115" s="9">
        <f>Table5[[#This Row],[Total Expenditure]]-_xlfn.STDEV.P($B$2:B115)</f>
        <v>279.14619312459899</v>
      </c>
      <c r="D115" s="15">
        <f>Table5[[#This Row],[Total Expenditure]]+_xlfn.STDEV.P($B$2:B115)</f>
        <v>434.23597875366943</v>
      </c>
    </row>
    <row r="116" spans="1:4" x14ac:dyDescent="0.25">
      <c r="A116" s="13" t="s">
        <v>126</v>
      </c>
      <c r="B116" s="9">
        <f>Quarterly!E116</f>
        <v>369.73429536752394</v>
      </c>
      <c r="C116" s="9">
        <f>Table5[[#This Row],[Total Expenditure]]-_xlfn.STDEV.P($B$2:B116)</f>
        <v>291.74865724758547</v>
      </c>
      <c r="D116" s="15">
        <f>Table5[[#This Row],[Total Expenditure]]+_xlfn.STDEV.P($B$2:B116)</f>
        <v>447.71993348746241</v>
      </c>
    </row>
    <row r="117" spans="1:4" x14ac:dyDescent="0.25">
      <c r="A117" s="13" t="s">
        <v>127</v>
      </c>
      <c r="B117" s="9">
        <f>Quarterly!E117</f>
        <v>371.52381108116583</v>
      </c>
      <c r="C117" s="9">
        <f>Table5[[#This Row],[Total Expenditure]]-_xlfn.STDEV.P($B$2:B117)</f>
        <v>293.0975451190431</v>
      </c>
      <c r="D117" s="15">
        <f>Table5[[#This Row],[Total Expenditure]]+_xlfn.STDEV.P($B$2:B117)</f>
        <v>449.95007704328856</v>
      </c>
    </row>
    <row r="118" spans="1:4" x14ac:dyDescent="0.25">
      <c r="A118" s="13" t="s">
        <v>128</v>
      </c>
      <c r="B118" s="9">
        <f>Quarterly!E118</f>
        <v>401.92200472747305</v>
      </c>
      <c r="C118" s="9">
        <f>Table5[[#This Row],[Total Expenditure]]-_xlfn.STDEV.P($B$2:B118)</f>
        <v>322.64367220451425</v>
      </c>
      <c r="D118" s="15">
        <f>Table5[[#This Row],[Total Expenditure]]+_xlfn.STDEV.P($B$2:B118)</f>
        <v>481.20033725043186</v>
      </c>
    </row>
    <row r="119" spans="1:4" x14ac:dyDescent="0.25">
      <c r="A119" s="13" t="s">
        <v>124</v>
      </c>
      <c r="B119" s="9">
        <f>Quarterly!E119</f>
        <v>370.52754344915849</v>
      </c>
      <c r="C119" s="9">
        <f>Table5[[#This Row],[Total Expenditure]]-_xlfn.STDEV.P($B$2:B119)</f>
        <v>290.87456544179236</v>
      </c>
      <c r="D119" s="15">
        <f>Table5[[#This Row],[Total Expenditure]]+_xlfn.STDEV.P($B$2:B119)</f>
        <v>450.18052145652462</v>
      </c>
    </row>
    <row r="120" spans="1:4" x14ac:dyDescent="0.25">
      <c r="A120" s="13" t="s">
        <v>129</v>
      </c>
      <c r="B120" s="9">
        <f>Quarterly!E120</f>
        <v>381.47622270819744</v>
      </c>
      <c r="C120" s="9">
        <f>Table5[[#This Row],[Total Expenditure]]-_xlfn.STDEV.P($B$2:B120)</f>
        <v>301.33122728181291</v>
      </c>
      <c r="D120" s="15">
        <f>Table5[[#This Row],[Total Expenditure]]+_xlfn.STDEV.P($B$2:B120)</f>
        <v>461.62121813458197</v>
      </c>
    </row>
    <row r="121" spans="1:4" x14ac:dyDescent="0.25">
      <c r="A121" s="13" t="s">
        <v>130</v>
      </c>
      <c r="B121" s="9">
        <f>Quarterly!E121</f>
        <v>384.7164011163369</v>
      </c>
      <c r="C121" s="9">
        <f>Table5[[#This Row],[Total Expenditure]]-_xlfn.STDEV.P($B$2:B121)</f>
        <v>304.06206792215363</v>
      </c>
      <c r="D121" s="15">
        <f>Table5[[#This Row],[Total Expenditure]]+_xlfn.STDEV.P($B$2:B121)</f>
        <v>465.37073431052016</v>
      </c>
    </row>
    <row r="122" spans="1:4" x14ac:dyDescent="0.25">
      <c r="A122" s="13" t="s">
        <v>131</v>
      </c>
      <c r="B122" s="9">
        <f>Quarterly!E122</f>
        <v>413.38405109961133</v>
      </c>
      <c r="C122" s="9">
        <f>Table5[[#This Row],[Total Expenditure]]-_xlfn.STDEV.P($B$2:B122)</f>
        <v>331.83748985009396</v>
      </c>
      <c r="D122" s="15">
        <f>Table5[[#This Row],[Total Expenditure]]+_xlfn.STDEV.P($B$2:B122)</f>
        <v>494.93061234912869</v>
      </c>
    </row>
    <row r="123" spans="1:4" x14ac:dyDescent="0.25">
      <c r="A123" s="13" t="s">
        <v>132</v>
      </c>
      <c r="B123" s="9">
        <f>Quarterly!E123</f>
        <v>384.74827459874439</v>
      </c>
      <c r="C123" s="9">
        <f>Table5[[#This Row],[Total Expenditure]]-_xlfn.STDEV.P($B$2:B123)</f>
        <v>302.74965382309881</v>
      </c>
      <c r="D123" s="15">
        <f>Table5[[#This Row],[Total Expenditure]]+_xlfn.STDEV.P($B$2:B123)</f>
        <v>466.74689537438996</v>
      </c>
    </row>
    <row r="124" spans="1:4" x14ac:dyDescent="0.25">
      <c r="A124" s="13" t="s">
        <v>133</v>
      </c>
      <c r="B124" s="9">
        <f>Quarterly!E124</f>
        <v>393.67322362948136</v>
      </c>
      <c r="C124" s="9">
        <f>Table5[[#This Row],[Total Expenditure]]-_xlfn.STDEV.P($B$2:B124)</f>
        <v>311.13220961891597</v>
      </c>
      <c r="D124" s="15">
        <f>Table5[[#This Row],[Total Expenditure]]+_xlfn.STDEV.P($B$2:B124)</f>
        <v>476.21423764004675</v>
      </c>
    </row>
    <row r="125" spans="1:4" x14ac:dyDescent="0.25">
      <c r="A125" s="13" t="s">
        <v>134</v>
      </c>
      <c r="B125" s="9">
        <f>Quarterly!E125</f>
        <v>398.27928938706702</v>
      </c>
      <c r="C125" s="9">
        <f>Table5[[#This Row],[Total Expenditure]]-_xlfn.STDEV.P($B$2:B125)</f>
        <v>315.16216429037451</v>
      </c>
      <c r="D125" s="15">
        <f>Table5[[#This Row],[Total Expenditure]]+_xlfn.STDEV.P($B$2:B125)</f>
        <v>481.39641448375954</v>
      </c>
    </row>
    <row r="126" spans="1:4" x14ac:dyDescent="0.25">
      <c r="A126" s="13" t="s">
        <v>135</v>
      </c>
      <c r="B126" s="9">
        <f>Quarterly!E126</f>
        <v>425.37153832646902</v>
      </c>
      <c r="C126" s="9">
        <f>Table5[[#This Row],[Total Expenditure]]-_xlfn.STDEV.P($B$2:B126)</f>
        <v>341.3222219557021</v>
      </c>
      <c r="D126" s="15">
        <f>Table5[[#This Row],[Total Expenditure]]+_xlfn.STDEV.P($B$2:B126)</f>
        <v>509.42085469723594</v>
      </c>
    </row>
    <row r="127" spans="1:4" x14ac:dyDescent="0.25">
      <c r="A127" s="13" t="s">
        <v>136</v>
      </c>
      <c r="B127" s="9">
        <f>Quarterly!E127</f>
        <v>399.23635394008471</v>
      </c>
      <c r="C127" s="9">
        <f>Table5[[#This Row],[Total Expenditure]]-_xlfn.STDEV.P($B$2:B127)</f>
        <v>314.66027155151016</v>
      </c>
      <c r="D127" s="15">
        <f>Table5[[#This Row],[Total Expenditure]]+_xlfn.STDEV.P($B$2:B127)</f>
        <v>483.81243632865926</v>
      </c>
    </row>
    <row r="128" spans="1:4" x14ac:dyDescent="0.25">
      <c r="A128" s="13" t="s">
        <v>137</v>
      </c>
      <c r="B128" s="9">
        <f>Quarterly!E128</f>
        <v>406.45751254422277</v>
      </c>
      <c r="C128" s="9">
        <f>Table5[[#This Row],[Total Expenditure]]-_xlfn.STDEV.P($B$2:B128)</f>
        <v>321.28786860634949</v>
      </c>
      <c r="D128" s="15">
        <f>Table5[[#This Row],[Total Expenditure]]+_xlfn.STDEV.P($B$2:B128)</f>
        <v>491.62715648209604</v>
      </c>
    </row>
    <row r="129" spans="1:4" x14ac:dyDescent="0.25">
      <c r="A129" s="13" t="s">
        <v>138</v>
      </c>
      <c r="B129" s="9">
        <f>Quarterly!E129</f>
        <v>412.16461182303703</v>
      </c>
      <c r="C129" s="9">
        <f>Table5[[#This Row],[Total Expenditure]]-_xlfn.STDEV.P($B$2:B129)</f>
        <v>326.35486284711993</v>
      </c>
      <c r="D129" s="15">
        <f>Table5[[#This Row],[Total Expenditure]]+_xlfn.STDEV.P($B$2:B129)</f>
        <v>497.97436079895414</v>
      </c>
    </row>
    <row r="130" spans="1:4" x14ac:dyDescent="0.25">
      <c r="A130" s="13" t="s">
        <v>139</v>
      </c>
      <c r="B130" s="9">
        <f>Quarterly!E130</f>
        <v>437.92164252493131</v>
      </c>
      <c r="C130" s="9">
        <f>Table5[[#This Row],[Total Expenditure]]-_xlfn.STDEV.P($B$2:B130)</f>
        <v>351.13938132212888</v>
      </c>
      <c r="D130" s="15">
        <f>Table5[[#This Row],[Total Expenditure]]+_xlfn.STDEV.P($B$2:B130)</f>
        <v>524.70390372773375</v>
      </c>
    </row>
    <row r="131" spans="1:4" x14ac:dyDescent="0.25">
      <c r="A131" s="13" t="s">
        <v>140</v>
      </c>
      <c r="B131" s="9">
        <f>Quarterly!E131</f>
        <v>414.07359828893777</v>
      </c>
      <c r="C131" s="9">
        <f>Table5[[#This Row],[Total Expenditure]]-_xlfn.STDEV.P($B$2:B131)</f>
        <v>326.69191332488555</v>
      </c>
      <c r="D131" s="15">
        <f>Table5[[#This Row],[Total Expenditure]]+_xlfn.STDEV.P($B$2:B131)</f>
        <v>501.45528325299</v>
      </c>
    </row>
    <row r="132" spans="1:4" x14ac:dyDescent="0.25">
      <c r="A132" s="13" t="s">
        <v>141</v>
      </c>
      <c r="B132" s="9">
        <f>Quarterly!E132</f>
        <v>419.78621087854299</v>
      </c>
      <c r="C132" s="9">
        <f>Table5[[#This Row],[Total Expenditure]]-_xlfn.STDEV.P($B$2:B132)</f>
        <v>331.75965065418626</v>
      </c>
      <c r="D132" s="15">
        <f>Table5[[#This Row],[Total Expenditure]]+_xlfn.STDEV.P($B$2:B132)</f>
        <v>507.81277110289972</v>
      </c>
    </row>
    <row r="133" spans="1:4" x14ac:dyDescent="0.25">
      <c r="A133" s="13" t="s">
        <v>142</v>
      </c>
      <c r="B133" s="9">
        <f>Quarterly!E133</f>
        <v>426.43473415853816</v>
      </c>
      <c r="C133" s="9">
        <f>Table5[[#This Row],[Total Expenditure]]-_xlfn.STDEV.P($B$2:B133)</f>
        <v>337.70618199116541</v>
      </c>
      <c r="D133" s="15">
        <f>Table5[[#This Row],[Total Expenditure]]+_xlfn.STDEV.P($B$2:B133)</f>
        <v>515.16328632591092</v>
      </c>
    </row>
    <row r="134" spans="1:4" x14ac:dyDescent="0.25">
      <c r="A134" s="13" t="s">
        <v>143</v>
      </c>
      <c r="B134" s="9">
        <f>Quarterly!E134</f>
        <v>451.0145288799805</v>
      </c>
      <c r="C134" s="9">
        <f>Table5[[#This Row],[Total Expenditure]]-_xlfn.STDEV.P($B$2:B134)</f>
        <v>361.27314233456957</v>
      </c>
      <c r="D134" s="15">
        <f>Table5[[#This Row],[Total Expenditure]]+_xlfn.STDEV.P($B$2:B134)</f>
        <v>540.75591542539144</v>
      </c>
    </row>
    <row r="135" spans="1:4" x14ac:dyDescent="0.25">
      <c r="A135" s="13" t="s">
        <v>144</v>
      </c>
      <c r="B135" s="9">
        <f>Quarterly!E135</f>
        <v>429.28165190846914</v>
      </c>
      <c r="C135" s="9">
        <f>Table5[[#This Row],[Total Expenditure]]-_xlfn.STDEV.P($B$2:B135)</f>
        <v>338.8702328753983</v>
      </c>
      <c r="D135" s="15">
        <f>Table5[[#This Row],[Total Expenditure]]+_xlfn.STDEV.P($B$2:B135)</f>
        <v>519.69307094153999</v>
      </c>
    </row>
    <row r="136" spans="1:4" x14ac:dyDescent="0.25">
      <c r="A136" s="13" t="s">
        <v>145</v>
      </c>
      <c r="B136" s="9">
        <f>Quarterly!E136</f>
        <v>433.65813175056689</v>
      </c>
      <c r="C136" s="9">
        <f>Table5[[#This Row],[Total Expenditure]]-_xlfn.STDEV.P($B$2:B136)</f>
        <v>342.55046678765024</v>
      </c>
      <c r="D136" s="15">
        <f>Table5[[#This Row],[Total Expenditure]]+_xlfn.STDEV.P($B$2:B136)</f>
        <v>524.76579671348361</v>
      </c>
    </row>
    <row r="137" spans="1:4" x14ac:dyDescent="0.25">
      <c r="A137" s="13" t="s">
        <v>146</v>
      </c>
      <c r="B137" s="9">
        <f>Quarterly!E137</f>
        <v>441.11047529892937</v>
      </c>
      <c r="C137" s="9">
        <f>Table5[[#This Row],[Total Expenditure]]-_xlfn.STDEV.P($B$2:B137)</f>
        <v>349.24087116737604</v>
      </c>
      <c r="D137" s="15">
        <f>Table5[[#This Row],[Total Expenditure]]+_xlfn.STDEV.P($B$2:B137)</f>
        <v>532.98007943048265</v>
      </c>
    </row>
    <row r="138" spans="1:4" x14ac:dyDescent="0.25">
      <c r="A138" s="20" t="s">
        <v>147</v>
      </c>
      <c r="B138" s="21">
        <f>Quarterly!E138</f>
        <v>464.66047754664839</v>
      </c>
      <c r="C138" s="9">
        <f>Table5[[#This Row],[Total Expenditure]]-_xlfn.STDEV.P($B$2:B138)</f>
        <v>371.7375932672694</v>
      </c>
      <c r="D138" s="15">
        <f>Table5[[#This Row],[Total Expenditure]]+_xlfn.STDEV.P($B$2:B138)</f>
        <v>557.58336182602739</v>
      </c>
    </row>
  </sheetData>
  <phoneticPr fontId="5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DE25F-4940-44D7-8659-54912D442C92}">
  <sheetPr>
    <tabColor theme="7" tint="0.39997558519241921"/>
  </sheetPr>
  <dimension ref="A1:E35"/>
  <sheetViews>
    <sheetView topLeftCell="A4" workbookViewId="0">
      <selection activeCell="E23" sqref="E23"/>
    </sheetView>
  </sheetViews>
  <sheetFormatPr defaultRowHeight="14.3" x14ac:dyDescent="0.25"/>
  <cols>
    <col min="2" max="2" width="17.375" customWidth="1"/>
    <col min="3" max="3" width="25.125" customWidth="1"/>
    <col min="4" max="4" width="20.375" customWidth="1"/>
    <col min="5" max="5" width="18.25" customWidth="1"/>
  </cols>
  <sheetData>
    <row r="1" spans="1:5" x14ac:dyDescent="0.25">
      <c r="A1" s="28" t="s">
        <v>111</v>
      </c>
      <c r="B1" s="29" t="s">
        <v>112</v>
      </c>
      <c r="C1" s="29" t="s">
        <v>108</v>
      </c>
      <c r="D1" s="29" t="s">
        <v>109</v>
      </c>
      <c r="E1" s="30" t="s">
        <v>110</v>
      </c>
    </row>
    <row r="2" spans="1:5" x14ac:dyDescent="0.25">
      <c r="A2" s="11">
        <v>2000</v>
      </c>
      <c r="B2" s="12">
        <f>SUM('Revenue Current'!$B$3:$B$6)</f>
        <v>338.78899999999999</v>
      </c>
      <c r="C2" s="12">
        <f>SUM('Total Revenue and Grants'!$B$3:$B$6)</f>
        <v>434.26800000000003</v>
      </c>
      <c r="D2" s="12">
        <f>SUM('Expenditure Current'!$B$3:$B$6)</f>
        <v>295.76200000000006</v>
      </c>
      <c r="E2" s="27">
        <f>SUM('Total Expenditure'!$B$3:$B$6)</f>
        <v>527.18600000000015</v>
      </c>
    </row>
    <row r="3" spans="1:5" x14ac:dyDescent="0.25">
      <c r="A3" s="11">
        <v>2001</v>
      </c>
      <c r="B3" s="12">
        <f>SUM('Revenue Current'!$B$7:$B$10)</f>
        <v>402.37299999999999</v>
      </c>
      <c r="C3" s="12">
        <f>SUM('Total Revenue and Grants'!$B$7:$B$10)</f>
        <v>441.68299999999999</v>
      </c>
      <c r="D3" s="12">
        <f>SUM('Expenditure Current'!$B$7:$B$10)</f>
        <v>338.07599999999996</v>
      </c>
      <c r="E3" s="27">
        <f>SUM('Total Expenditure'!$B$7:$B$10)</f>
        <v>606.10300000000007</v>
      </c>
    </row>
    <row r="4" spans="1:5" x14ac:dyDescent="0.25">
      <c r="A4" s="11">
        <v>2002</v>
      </c>
      <c r="B4" s="12">
        <f>SUM('Revenue Current'!$B$11:$B$14)</f>
        <v>411.66599999999994</v>
      </c>
      <c r="C4" s="12">
        <f>SUM('Total Revenue and Grants'!$B$11:$B$14)</f>
        <v>452.07799999999997</v>
      </c>
      <c r="D4" s="12">
        <f>SUM('Expenditure Current'!$B$11:$B$14)</f>
        <v>352.23200000000003</v>
      </c>
      <c r="E4" s="27">
        <f>SUM('Total Expenditure'!$B$11:$B$14)</f>
        <v>588.75900000000013</v>
      </c>
    </row>
    <row r="5" spans="1:5" x14ac:dyDescent="0.25">
      <c r="A5" s="11">
        <v>2003</v>
      </c>
      <c r="B5" s="12">
        <f>SUM('Revenue Current'!$B$15:$B$18)</f>
        <v>433.37099999999998</v>
      </c>
      <c r="C5" s="12">
        <f>SUM('Total Revenue and Grants'!$B$15:$B$18)</f>
        <v>494.7109999999999</v>
      </c>
      <c r="D5" s="12">
        <f>SUM('Expenditure Current'!$B$15:$B$18)</f>
        <v>408.16900000000004</v>
      </c>
      <c r="E5" s="27">
        <f>SUM('Total Expenditure'!$B$15:$B$18)</f>
        <v>649.04300000000001</v>
      </c>
    </row>
    <row r="6" spans="1:5" x14ac:dyDescent="0.25">
      <c r="A6" s="11">
        <v>2004</v>
      </c>
      <c r="B6" s="12">
        <f>SUM('Revenue Current'!$B$19:$B$22)</f>
        <v>456.22800000000007</v>
      </c>
      <c r="C6" s="12">
        <f>SUM('Total Revenue and Grants'!$B$19:$B$22)</f>
        <v>482.30299999999988</v>
      </c>
      <c r="D6" s="12">
        <f>SUM('Expenditure Current'!$B$19:$B$22)</f>
        <v>502.75000000000011</v>
      </c>
      <c r="E6" s="27">
        <f>SUM('Total Expenditure'!$B$19:$B$22)</f>
        <v>662.66100000000006</v>
      </c>
    </row>
    <row r="7" spans="1:5" x14ac:dyDescent="0.25">
      <c r="A7" s="11">
        <v>2005</v>
      </c>
      <c r="B7" s="12">
        <f>SUM('Revenue Current'!$B$23:$B$26)</f>
        <v>529.82000000000005</v>
      </c>
      <c r="C7" s="12">
        <f>SUM('Total Revenue and Grants'!$B$23:$B$26)</f>
        <v>559.88799999999992</v>
      </c>
      <c r="D7" s="12">
        <f>SUM('Expenditure Current'!$B$23:$B$26)</f>
        <v>548.43100000000004</v>
      </c>
      <c r="E7" s="27">
        <f>SUM('Total Expenditure'!$B$23:$B$26)</f>
        <v>640.04800000000012</v>
      </c>
    </row>
    <row r="8" spans="1:5" x14ac:dyDescent="0.25">
      <c r="A8" s="11">
        <v>2006</v>
      </c>
      <c r="B8" s="12">
        <f>SUM('Revenue Current'!$B$27:$B$30)</f>
        <v>586.46500000000003</v>
      </c>
      <c r="C8" s="12">
        <f>SUM('Total Revenue and Grants'!$B$27:$B$30)</f>
        <v>634.60799999999995</v>
      </c>
      <c r="D8" s="12">
        <f>SUM('Expenditure Current'!$B$27:$B$30)</f>
        <v>620.74500000000012</v>
      </c>
      <c r="E8" s="27">
        <f>SUM('Total Expenditure'!$B$27:$B$30)</f>
        <v>735.26299999999992</v>
      </c>
    </row>
    <row r="9" spans="1:5" x14ac:dyDescent="0.25">
      <c r="A9" s="11">
        <v>2007</v>
      </c>
      <c r="B9" s="12">
        <f>SUM('Revenue Current'!$B$31:$B$34)</f>
        <v>672.29900000000009</v>
      </c>
      <c r="C9" s="12">
        <f>SUM('Total Revenue and Grants'!$B$31:$B$34)</f>
        <v>767.68299999999977</v>
      </c>
      <c r="D9" s="12">
        <f>SUM('Expenditure Current'!$B$31:$B$34)</f>
        <v>597.279</v>
      </c>
      <c r="E9" s="27">
        <f>SUM('Total Expenditure'!$B$31:$B$34)</f>
        <v>771.69299999999987</v>
      </c>
    </row>
    <row r="10" spans="1:5" x14ac:dyDescent="0.25">
      <c r="A10" s="11">
        <v>2008</v>
      </c>
      <c r="B10" s="12">
        <f>SUM('Revenue Current'!$B$35:$B$38)</f>
        <v>712.60169927999993</v>
      </c>
      <c r="C10" s="12">
        <f>SUM('Total Revenue and Grants'!$B$35:$B$38)</f>
        <v>784.02697795000017</v>
      </c>
      <c r="D10" s="12">
        <f>SUM('Expenditure Current'!$B$35:$B$38)</f>
        <v>633.91687484999989</v>
      </c>
      <c r="E10" s="27">
        <f>SUM('Total Expenditure'!$B$35:$B$38)</f>
        <v>767.55381584999986</v>
      </c>
    </row>
    <row r="11" spans="1:5" x14ac:dyDescent="0.25">
      <c r="A11" s="11">
        <v>2009</v>
      </c>
      <c r="B11" s="12">
        <f>SUM('Revenue Current'!$B$39:$B$42)</f>
        <v>696.73216238000009</v>
      </c>
      <c r="C11" s="12">
        <f>SUM('Total Revenue and Grants'!$B$39:$B$42)</f>
        <v>735.16709847000016</v>
      </c>
      <c r="D11" s="12">
        <f>SUM('Expenditure Current'!$B$39:$B$42)</f>
        <v>669.39383190000001</v>
      </c>
      <c r="E11" s="27">
        <f>SUM('Total Expenditure'!$B$39:$B$42)</f>
        <v>768.02195972999994</v>
      </c>
    </row>
    <row r="12" spans="1:5" x14ac:dyDescent="0.25">
      <c r="A12" s="11">
        <v>2010</v>
      </c>
      <c r="B12" s="12">
        <f>SUM('Revenue Current'!$B$43:$B$46)</f>
        <v>766.15637277488065</v>
      </c>
      <c r="C12" s="12">
        <f>SUM('Total Revenue and Grants'!$B$43:$B$46)</f>
        <v>782.97575311488072</v>
      </c>
      <c r="D12" s="12">
        <f>SUM('Expenditure Current'!$B$43:$B$46)</f>
        <v>689.82361603499987</v>
      </c>
      <c r="E12" s="27">
        <f>SUM('Total Expenditure'!$B$43:$B$46)</f>
        <v>817.09597832500015</v>
      </c>
    </row>
    <row r="13" spans="1:5" x14ac:dyDescent="0.25">
      <c r="A13" s="11">
        <v>2011</v>
      </c>
      <c r="B13" s="12">
        <f>SUM('Revenue Current'!$B$47:$B$50)</f>
        <v>795.86856776000013</v>
      </c>
      <c r="C13" s="12">
        <f>SUM('Total Revenue and Grants'!$B$47:$B$50)</f>
        <v>846.24377912000011</v>
      </c>
      <c r="D13" s="12">
        <f>SUM('Expenditure Current'!$B$47:$B$50)</f>
        <v>729.10427373832454</v>
      </c>
      <c r="E13" s="27">
        <f>SUM('Total Expenditure'!$B$47:$B$50)</f>
        <v>889.29559805832446</v>
      </c>
    </row>
    <row r="14" spans="1:5" x14ac:dyDescent="0.25">
      <c r="A14" s="11">
        <v>2012</v>
      </c>
      <c r="B14" s="12">
        <f>SUM('Revenue Current'!$B$51:$B$54)</f>
        <v>814.36172873000021</v>
      </c>
      <c r="C14" s="12">
        <f>SUM('Total Revenue and Grants'!$B$51:$B$54)</f>
        <v>840.32247316999997</v>
      </c>
      <c r="D14" s="12">
        <f>SUM('Expenditure Current'!$B$51:$B$54)</f>
        <v>707.63349533999985</v>
      </c>
      <c r="E14" s="27">
        <f>SUM('Total Expenditure'!$B$51:$B$54)</f>
        <v>852.13213559999986</v>
      </c>
    </row>
    <row r="15" spans="1:5" x14ac:dyDescent="0.25">
      <c r="A15" s="11">
        <v>2013</v>
      </c>
      <c r="B15" s="12">
        <f>SUM('Revenue Current'!$B$55:$B$58)</f>
        <v>865.90432022999994</v>
      </c>
      <c r="C15" s="12">
        <f>SUM('Total Revenue and Grants'!$B$55:$B$58)</f>
        <v>943.25443187000019</v>
      </c>
      <c r="D15" s="12">
        <f>SUM('Expenditure Current'!$B$55:$B$58)</f>
        <v>777.38761579000004</v>
      </c>
      <c r="E15" s="27">
        <f>SUM('Total Expenditure'!$B$55:$B$58)</f>
        <v>999.67230408</v>
      </c>
    </row>
    <row r="16" spans="1:5" x14ac:dyDescent="0.25">
      <c r="A16" s="11">
        <v>2014</v>
      </c>
      <c r="B16" s="12">
        <f>SUM('Revenue Current'!$B$59:$B$62)</f>
        <v>960.80008016099998</v>
      </c>
      <c r="C16" s="12">
        <f>SUM('Total Revenue and Grants'!$B$59:$B$62)</f>
        <v>1005.5941812609999</v>
      </c>
      <c r="D16" s="12">
        <f>SUM('Expenditure Current'!$B$59:$B$62)</f>
        <v>839.99212650000004</v>
      </c>
      <c r="E16" s="27">
        <f>SUM('Total Expenditure'!$B$59:$B$62)</f>
        <v>1136.3720733600001</v>
      </c>
    </row>
    <row r="17" spans="1:5" x14ac:dyDescent="0.25">
      <c r="A17" s="11">
        <v>2015</v>
      </c>
      <c r="B17" s="12">
        <f>SUM('Revenue Current'!$B$63:$B$66)</f>
        <v>972.88620311</v>
      </c>
      <c r="C17" s="12">
        <f>SUM('Total Revenue and Grants'!$B$63:$B$66)</f>
        <v>1000.7241056299997</v>
      </c>
      <c r="D17" s="12">
        <f>SUM('Expenditure Current'!$B$63:$B$66)</f>
        <v>912.43928128000039</v>
      </c>
      <c r="E17" s="27">
        <f>SUM('Total Expenditure'!$B$63:$B$66)</f>
        <v>1262.6756146999999</v>
      </c>
    </row>
    <row r="18" spans="1:5" x14ac:dyDescent="0.25">
      <c r="A18" s="11">
        <v>2016</v>
      </c>
      <c r="B18" s="12">
        <f>SUM('Revenue Current'!$B$67:$B$70)</f>
        <v>1004.0287535799998</v>
      </c>
      <c r="C18" s="12">
        <f>SUM('Total Revenue and Grants'!$B$67:$B$70)</f>
        <v>1052.1325670799999</v>
      </c>
      <c r="D18" s="12">
        <f>SUM('Expenditure Current'!$B$67:$B$70)</f>
        <v>970.60293389000003</v>
      </c>
      <c r="E18" s="27">
        <f>SUM('Total Expenditure'!$B$67:$B$70)</f>
        <v>1197.91634675</v>
      </c>
    </row>
    <row r="19" spans="1:5" x14ac:dyDescent="0.25">
      <c r="A19" s="11">
        <v>2017</v>
      </c>
      <c r="B19" s="12">
        <f>SUM('Revenue Current'!$B$71:$B$74)</f>
        <v>1087.9859353200002</v>
      </c>
      <c r="C19" s="12">
        <f>SUM('Total Revenue and Grants'!$B$71:$B$74)</f>
        <v>1119.6448917099999</v>
      </c>
      <c r="D19" s="12">
        <f>SUM('Expenditure Current'!$B$71:$B$74)</f>
        <v>1020.5418203499996</v>
      </c>
      <c r="E19" s="27">
        <f>SUM('Total Expenditure'!$B$71:$B$74)</f>
        <v>1172.4193964200001</v>
      </c>
    </row>
    <row r="20" spans="1:5" x14ac:dyDescent="0.25">
      <c r="A20" s="11">
        <v>2018</v>
      </c>
      <c r="B20" s="12">
        <f>SUM('Revenue Current'!$B$75:$B$78)</f>
        <v>1144.1160055400001</v>
      </c>
      <c r="C20" s="12">
        <f>SUM('Total Revenue and Grants'!$B$75:$B$78)</f>
        <v>1186.7892890700002</v>
      </c>
      <c r="D20" s="12">
        <f>SUM('Expenditure Current'!$B$75:$B$78)</f>
        <v>1058.2177182489665</v>
      </c>
      <c r="E20" s="27">
        <f>SUM('Total Expenditure'!$B$75:$B$78)</f>
        <v>1226.6347248889665</v>
      </c>
    </row>
    <row r="21" spans="1:5" x14ac:dyDescent="0.25">
      <c r="A21" s="11">
        <v>2019</v>
      </c>
      <c r="B21" s="12">
        <f>SUM('Revenue Current'!$B$79:$B$82)</f>
        <v>1141.9491431699998</v>
      </c>
      <c r="C21" s="12">
        <f>SUM('Total Revenue and Grants'!$B$79:$B$82)</f>
        <v>1167.8966808600001</v>
      </c>
      <c r="D21" s="12">
        <f>SUM('Expenditure Current'!$B$79:$B$82)</f>
        <v>1094.2717905499999</v>
      </c>
      <c r="E21" s="27">
        <f>SUM('Total Expenditure'!$B$79:$B$82)</f>
        <v>1346.7050314299997</v>
      </c>
    </row>
    <row r="22" spans="1:5" x14ac:dyDescent="0.25">
      <c r="A22" s="11">
        <v>2020</v>
      </c>
      <c r="B22" s="12">
        <f>SUM('Revenue Current'!$B$83:$B$86)</f>
        <v>874.59354385999995</v>
      </c>
      <c r="C22" s="12">
        <f>SUM('Total Revenue and Grants'!$B$83:$B$86)</f>
        <v>917.25747535999983</v>
      </c>
      <c r="D22" s="12">
        <f>SUM('Expenditure Current'!$B$83:$B$86)</f>
        <v>954.64279659000022</v>
      </c>
      <c r="E22" s="27">
        <f>SUM('Total Expenditure'!$B$83:$B$86)</f>
        <v>1280.0619914200001</v>
      </c>
    </row>
    <row r="23" spans="1:5" x14ac:dyDescent="0.25">
      <c r="A23" s="11">
        <v>2021</v>
      </c>
      <c r="B23" s="12">
        <f>SUM('Revenue Current'!$B$87:$B$90)</f>
        <v>1164.9753499599999</v>
      </c>
      <c r="C23" s="12">
        <f>SUM('Total Revenue and Grants'!$B$87:$B$90)</f>
        <v>1180.1695412600002</v>
      </c>
      <c r="D23" s="12">
        <f>SUM('Expenditure Current'!$B$87:$B$90)</f>
        <v>947.44959620999987</v>
      </c>
      <c r="E23" s="27">
        <f>SUM('Total Expenditure'!$B$87:$B$90)</f>
        <v>1198.38383834</v>
      </c>
    </row>
    <row r="24" spans="1:5" x14ac:dyDescent="0.25">
      <c r="A24" s="13">
        <v>2022</v>
      </c>
      <c r="B24" s="9">
        <f>SUM('Revenue Current'!$B$91:$B$94)</f>
        <v>1220.0970610729307</v>
      </c>
      <c r="C24" s="9">
        <f>SUM('Total Revenue and Grants'!$B$91:$B$94)</f>
        <v>1304.9350303075016</v>
      </c>
      <c r="D24" s="9">
        <f>SUM('Expenditure Current'!$B$91:$B$94)</f>
        <v>942.56556265646827</v>
      </c>
      <c r="E24" s="15">
        <f>SUM('Total Expenditure'!$B$91:$B$94)</f>
        <v>1233.2315983765502</v>
      </c>
    </row>
    <row r="25" spans="1:5" x14ac:dyDescent="0.25">
      <c r="A25" s="13">
        <v>2023</v>
      </c>
      <c r="B25" s="9">
        <f>SUM('Revenue Current'!$B$95:$B$98)</f>
        <v>1291.0773702930728</v>
      </c>
      <c r="C25" s="9">
        <f>SUM('Total Revenue and Grants'!$B$95:$B$98)</f>
        <v>1381.9986751463186</v>
      </c>
      <c r="D25" s="9">
        <f>SUM('Expenditure Current'!$B$95:$B$98)</f>
        <v>991.97367483273854</v>
      </c>
      <c r="E25" s="15">
        <f>SUM('Total Expenditure'!$B$95:$B$98)</f>
        <v>1271.279473405295</v>
      </c>
    </row>
    <row r="26" spans="1:5" x14ac:dyDescent="0.25">
      <c r="A26" s="13">
        <v>2024</v>
      </c>
      <c r="B26" s="9">
        <f>SUM('Revenue Current'!$B$99:$B$102)</f>
        <v>1363.957623438894</v>
      </c>
      <c r="C26" s="9">
        <f>SUM('Total Revenue and Grants'!$B$99:$B$102)</f>
        <v>1452.600911671635</v>
      </c>
      <c r="D26" s="9">
        <f>SUM('Expenditure Current'!$B$99:$B$102)</f>
        <v>1042.296504780594</v>
      </c>
      <c r="E26" s="15">
        <f>SUM('Total Expenditure'!$B$99:$B$102)</f>
        <v>1314.7591084349483</v>
      </c>
    </row>
    <row r="27" spans="1:5" x14ac:dyDescent="0.25">
      <c r="A27" s="13">
        <v>2025</v>
      </c>
      <c r="B27" s="9">
        <f>SUM('Revenue Current'!$B$103:$B$106)</f>
        <v>1442.2107850635657</v>
      </c>
      <c r="C27" s="9">
        <f>SUM('Total Revenue and Grants'!$B$103:$B$106)</f>
        <v>1525.7274004249075</v>
      </c>
      <c r="D27" s="9">
        <f>SUM('Expenditure Current'!$B$103:$B$106)</f>
        <v>1095.0039782797107</v>
      </c>
      <c r="E27" s="15">
        <f>SUM('Total Expenditure'!$B$103:$B$106)</f>
        <v>1359.7130539733491</v>
      </c>
    </row>
    <row r="28" spans="1:5" x14ac:dyDescent="0.25">
      <c r="A28" s="13">
        <v>2026</v>
      </c>
      <c r="B28" s="9">
        <f>SUM('Revenue Current'!$B$107:$B$110)</f>
        <v>1525.5594289730946</v>
      </c>
      <c r="C28" s="9">
        <f>SUM('Total Revenue and Grants'!$B$107:$B$110)</f>
        <v>1602.4038332815869</v>
      </c>
      <c r="D28" s="9">
        <f>SUM('Expenditure Current'!$B$107:$B$110)</f>
        <v>1150.3546858480504</v>
      </c>
      <c r="E28" s="15">
        <f>SUM('Total Expenditure'!$B$107:$B$110)</f>
        <v>1403.926780852807</v>
      </c>
    </row>
    <row r="29" spans="1:5" x14ac:dyDescent="0.25">
      <c r="A29" s="13">
        <v>2027</v>
      </c>
      <c r="B29" s="9">
        <f>SUM('Revenue Current'!$B$111:$B$114)</f>
        <v>1613.9805777277602</v>
      </c>
      <c r="C29" s="9">
        <f>SUM('Total Revenue and Grants'!$B$111:$B$114)</f>
        <v>1682.8738087712659</v>
      </c>
      <c r="D29" s="9">
        <f>SUM('Expenditure Current'!$B$111:$B$114)</f>
        <v>1208.4197861394498</v>
      </c>
      <c r="E29" s="15">
        <f>SUM('Total Expenditure'!$B$111:$B$114)</f>
        <v>1451.4166685618638</v>
      </c>
    </row>
    <row r="30" spans="1:5" x14ac:dyDescent="0.25">
      <c r="A30" s="13">
        <v>2028</v>
      </c>
      <c r="B30" s="9">
        <f>SUM('Revenue Current'!$B$115:$B$118)</f>
        <v>1707.6285298262592</v>
      </c>
      <c r="C30" s="9">
        <f>SUM('Total Revenue and Grants'!$B$115:$B$118)</f>
        <v>1767.3445570747749</v>
      </c>
      <c r="D30" s="9">
        <f>SUM('Expenditure Current'!$B$115:$B$118)</f>
        <v>1269.3253052050964</v>
      </c>
      <c r="E30" s="15">
        <f>SUM('Total Expenditure'!$B$115:$B$118)</f>
        <v>1499.871197115297</v>
      </c>
    </row>
    <row r="31" spans="1:5" x14ac:dyDescent="0.25">
      <c r="A31" s="13">
        <v>2029</v>
      </c>
      <c r="B31" s="9">
        <f>SUM('Revenue Current'!$B$119:$B$122)</f>
        <v>1806.748300837671</v>
      </c>
      <c r="C31" s="9">
        <f>SUM('Total Revenue and Grants'!$B$119:$B$122)</f>
        <v>1856.0276823150716</v>
      </c>
      <c r="D31" s="9">
        <f>SUM('Expenditure Current'!$B$119:$B$122)</f>
        <v>1333.2373379834321</v>
      </c>
      <c r="E31" s="15">
        <f>SUM('Total Expenditure'!$B$119:$B$122)</f>
        <v>1550.1042183733041</v>
      </c>
    </row>
    <row r="32" spans="1:5" x14ac:dyDescent="0.25">
      <c r="A32" s="13">
        <v>2030</v>
      </c>
      <c r="B32" s="9">
        <f>SUM('Revenue Current'!$B$123:$B$126)</f>
        <v>1911.6345225206412</v>
      </c>
      <c r="C32" s="9">
        <f>SUM('Total Revenue and Grants'!$B$123:$B$126)</f>
        <v>1949.1415315070294</v>
      </c>
      <c r="D32" s="9">
        <f>SUM('Expenditure Current'!$B$123:$B$126)</f>
        <v>1400.3311804771422</v>
      </c>
      <c r="E32" s="15">
        <f>SUM('Total Expenditure'!$B$123:$B$126)</f>
        <v>1602.0723259417618</v>
      </c>
    </row>
    <row r="33" spans="1:5" x14ac:dyDescent="0.25">
      <c r="A33" s="13">
        <v>2031</v>
      </c>
      <c r="B33" s="9">
        <f>SUM('Revenue Current'!B127:B130)</f>
        <v>2022.6134910635112</v>
      </c>
      <c r="C33" s="9">
        <f>SUM('Total Revenue and Grants'!B127:B130)</f>
        <v>2046.913331861447</v>
      </c>
      <c r="D33" s="9">
        <f>SUM('Expenditure Current'!B127:B130)</f>
        <v>1470.7822509549253</v>
      </c>
      <c r="E33" s="15">
        <f>SUM('Total Expenditure'!B127:B130)</f>
        <v>1655.7801208322758</v>
      </c>
    </row>
    <row r="34" spans="1:5" x14ac:dyDescent="0.25">
      <c r="A34" s="13">
        <v>2032</v>
      </c>
      <c r="B34" s="9">
        <f>SUM('Revenue Current'!B131:B134)</f>
        <v>2140.0360909354908</v>
      </c>
      <c r="C34" s="9">
        <f>SUM('Revenue Current'!B131:B134)</f>
        <v>2140.0360909354908</v>
      </c>
      <c r="D34" s="9">
        <f>SUM('Expenditure Current'!B131:B134)</f>
        <v>1544.7676592966632</v>
      </c>
      <c r="E34" s="15">
        <f>SUM('Total Expenditure'!B131:B134)</f>
        <v>1711.3090722059992</v>
      </c>
    </row>
    <row r="35" spans="1:5" x14ac:dyDescent="0.25">
      <c r="A35" s="20">
        <v>2033</v>
      </c>
      <c r="B35" s="21">
        <f>SUM('Revenue Current'!B135:B138)</f>
        <v>2264.2756074695508</v>
      </c>
      <c r="C35" s="21">
        <f>SUM('Revenue Current'!B135:B138)</f>
        <v>2264.2756074695508</v>
      </c>
      <c r="D35" s="21">
        <f>SUM('Expenditure Current'!B135:B138)</f>
        <v>1622.4693957078734</v>
      </c>
      <c r="E35" s="22">
        <f>SUM('Total Expenditure'!B135:B138)</f>
        <v>1768.710736504614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B3BD9-D9D9-411A-BFE7-DE787F2A6341}">
  <sheetPr>
    <tabColor theme="7" tint="0.59999389629810485"/>
  </sheetPr>
  <dimension ref="A1:D35"/>
  <sheetViews>
    <sheetView workbookViewId="0">
      <selection activeCell="D138" sqref="D138:D149"/>
    </sheetView>
  </sheetViews>
  <sheetFormatPr defaultRowHeight="14.3" x14ac:dyDescent="0.25"/>
  <cols>
    <col min="1" max="1" width="9.125" style="2"/>
    <col min="2" max="2" width="17.375" style="2" customWidth="1"/>
    <col min="3" max="4" width="14.375" style="2" customWidth="1"/>
  </cols>
  <sheetData>
    <row r="1" spans="1:4" x14ac:dyDescent="0.25">
      <c r="A1" s="28" t="s">
        <v>111</v>
      </c>
      <c r="B1" s="29" t="s">
        <v>112</v>
      </c>
      <c r="C1" s="29" t="s">
        <v>113</v>
      </c>
      <c r="D1" s="30" t="s">
        <v>114</v>
      </c>
    </row>
    <row r="2" spans="1:4" x14ac:dyDescent="0.25">
      <c r="A2" s="11">
        <v>2000</v>
      </c>
      <c r="B2" s="12">
        <f>Table6[[#This Row],[Revenue Current]]</f>
        <v>338.78899999999999</v>
      </c>
      <c r="C2" s="12" t="e">
        <v>#N/A</v>
      </c>
      <c r="D2" s="27" t="e">
        <v>#N/A</v>
      </c>
    </row>
    <row r="3" spans="1:4" x14ac:dyDescent="0.25">
      <c r="A3" s="11">
        <v>2001</v>
      </c>
      <c r="B3" s="12">
        <f>Table6[[#This Row],[Revenue Current]]</f>
        <v>402.37299999999999</v>
      </c>
      <c r="C3" s="12" t="e">
        <v>#N/A</v>
      </c>
      <c r="D3" s="27" t="e">
        <v>#N/A</v>
      </c>
    </row>
    <row r="4" spans="1:4" x14ac:dyDescent="0.25">
      <c r="A4" s="11">
        <v>2002</v>
      </c>
      <c r="B4" s="12">
        <f>Table6[[#This Row],[Revenue Current]]</f>
        <v>411.66599999999994</v>
      </c>
      <c r="C4" s="12" t="e">
        <v>#N/A</v>
      </c>
      <c r="D4" s="27" t="e">
        <v>#N/A</v>
      </c>
    </row>
    <row r="5" spans="1:4" x14ac:dyDescent="0.25">
      <c r="A5" s="11">
        <v>2003</v>
      </c>
      <c r="B5" s="12">
        <f>Table6[[#This Row],[Revenue Current]]</f>
        <v>433.37099999999998</v>
      </c>
      <c r="C5" s="12" t="e">
        <v>#N/A</v>
      </c>
      <c r="D5" s="27" t="e">
        <v>#N/A</v>
      </c>
    </row>
    <row r="6" spans="1:4" x14ac:dyDescent="0.25">
      <c r="A6" s="11">
        <v>2004</v>
      </c>
      <c r="B6" s="12">
        <f>Table6[[#This Row],[Revenue Current]]</f>
        <v>456.22800000000007</v>
      </c>
      <c r="C6" s="12" t="e">
        <v>#N/A</v>
      </c>
      <c r="D6" s="27" t="e">
        <v>#N/A</v>
      </c>
    </row>
    <row r="7" spans="1:4" x14ac:dyDescent="0.25">
      <c r="A7" s="11">
        <v>2005</v>
      </c>
      <c r="B7" s="12">
        <f>Table6[[#This Row],[Revenue Current]]</f>
        <v>529.82000000000005</v>
      </c>
      <c r="C7" s="12" t="e">
        <v>#N/A</v>
      </c>
      <c r="D7" s="27" t="e">
        <v>#N/A</v>
      </c>
    </row>
    <row r="8" spans="1:4" x14ac:dyDescent="0.25">
      <c r="A8" s="11">
        <v>2006</v>
      </c>
      <c r="B8" s="12">
        <f>Table6[[#This Row],[Revenue Current]]</f>
        <v>586.46500000000003</v>
      </c>
      <c r="C8" s="12" t="e">
        <v>#N/A</v>
      </c>
      <c r="D8" s="27" t="e">
        <v>#N/A</v>
      </c>
    </row>
    <row r="9" spans="1:4" x14ac:dyDescent="0.25">
      <c r="A9" s="11">
        <v>2007</v>
      </c>
      <c r="B9" s="12">
        <f>Table6[[#This Row],[Revenue Current]]</f>
        <v>672.29900000000009</v>
      </c>
      <c r="C9" s="12" t="e">
        <v>#N/A</v>
      </c>
      <c r="D9" s="27" t="e">
        <v>#N/A</v>
      </c>
    </row>
    <row r="10" spans="1:4" x14ac:dyDescent="0.25">
      <c r="A10" s="11">
        <v>2008</v>
      </c>
      <c r="B10" s="12">
        <f>Table6[[#This Row],[Revenue Current]]</f>
        <v>712.60169927999993</v>
      </c>
      <c r="C10" s="12" t="e">
        <v>#N/A</v>
      </c>
      <c r="D10" s="27" t="e">
        <v>#N/A</v>
      </c>
    </row>
    <row r="11" spans="1:4" x14ac:dyDescent="0.25">
      <c r="A11" s="11">
        <v>2009</v>
      </c>
      <c r="B11" s="12">
        <f>Table6[[#This Row],[Revenue Current]]</f>
        <v>696.73216238000009</v>
      </c>
      <c r="C11" s="12" t="e">
        <v>#N/A</v>
      </c>
      <c r="D11" s="27" t="e">
        <v>#N/A</v>
      </c>
    </row>
    <row r="12" spans="1:4" x14ac:dyDescent="0.25">
      <c r="A12" s="11">
        <v>2010</v>
      </c>
      <c r="B12" s="12">
        <f>Table6[[#This Row],[Revenue Current]]</f>
        <v>766.15637277488065</v>
      </c>
      <c r="C12" s="12" t="e">
        <v>#N/A</v>
      </c>
      <c r="D12" s="27" t="e">
        <v>#N/A</v>
      </c>
    </row>
    <row r="13" spans="1:4" x14ac:dyDescent="0.25">
      <c r="A13" s="11">
        <v>2011</v>
      </c>
      <c r="B13" s="12">
        <f>Table6[[#This Row],[Revenue Current]]</f>
        <v>795.86856776000013</v>
      </c>
      <c r="C13" s="12" t="e">
        <v>#N/A</v>
      </c>
      <c r="D13" s="27" t="e">
        <v>#N/A</v>
      </c>
    </row>
    <row r="14" spans="1:4" x14ac:dyDescent="0.25">
      <c r="A14" s="11">
        <v>2012</v>
      </c>
      <c r="B14" s="12">
        <f>Table6[[#This Row],[Revenue Current]]</f>
        <v>814.36172873000021</v>
      </c>
      <c r="C14" s="12" t="e">
        <v>#N/A</v>
      </c>
      <c r="D14" s="27" t="e">
        <v>#N/A</v>
      </c>
    </row>
    <row r="15" spans="1:4" x14ac:dyDescent="0.25">
      <c r="A15" s="11">
        <v>2013</v>
      </c>
      <c r="B15" s="12">
        <f>Table6[[#This Row],[Revenue Current]]</f>
        <v>865.90432022999994</v>
      </c>
      <c r="C15" s="12" t="e">
        <v>#N/A</v>
      </c>
      <c r="D15" s="27" t="e">
        <v>#N/A</v>
      </c>
    </row>
    <row r="16" spans="1:4" x14ac:dyDescent="0.25">
      <c r="A16" s="11">
        <v>2014</v>
      </c>
      <c r="B16" s="12">
        <f>Table6[[#This Row],[Revenue Current]]</f>
        <v>960.80008016099998</v>
      </c>
      <c r="C16" s="12" t="e">
        <v>#N/A</v>
      </c>
      <c r="D16" s="27" t="e">
        <v>#N/A</v>
      </c>
    </row>
    <row r="17" spans="1:4" x14ac:dyDescent="0.25">
      <c r="A17" s="11">
        <v>2015</v>
      </c>
      <c r="B17" s="12">
        <f>Table6[[#This Row],[Revenue Current]]</f>
        <v>972.88620311</v>
      </c>
      <c r="C17" s="12" t="e">
        <v>#N/A</v>
      </c>
      <c r="D17" s="27" t="e">
        <v>#N/A</v>
      </c>
    </row>
    <row r="18" spans="1:4" x14ac:dyDescent="0.25">
      <c r="A18" s="11">
        <v>2016</v>
      </c>
      <c r="B18" s="12">
        <f>Table6[[#This Row],[Revenue Current]]</f>
        <v>1004.0287535799998</v>
      </c>
      <c r="C18" s="12" t="e">
        <v>#N/A</v>
      </c>
      <c r="D18" s="27" t="e">
        <v>#N/A</v>
      </c>
    </row>
    <row r="19" spans="1:4" x14ac:dyDescent="0.25">
      <c r="A19" s="11">
        <v>2017</v>
      </c>
      <c r="B19" s="12">
        <f>Table6[[#This Row],[Revenue Current]]</f>
        <v>1087.9859353200002</v>
      </c>
      <c r="C19" s="12" t="e">
        <v>#N/A</v>
      </c>
      <c r="D19" s="27" t="e">
        <v>#N/A</v>
      </c>
    </row>
    <row r="20" spans="1:4" x14ac:dyDescent="0.25">
      <c r="A20" s="11">
        <v>2018</v>
      </c>
      <c r="B20" s="12">
        <f>Table6[[#This Row],[Revenue Current]]</f>
        <v>1144.1160055400001</v>
      </c>
      <c r="C20" s="12" t="e">
        <v>#N/A</v>
      </c>
      <c r="D20" s="27" t="e">
        <v>#N/A</v>
      </c>
    </row>
    <row r="21" spans="1:4" x14ac:dyDescent="0.25">
      <c r="A21" s="11">
        <v>2019</v>
      </c>
      <c r="B21" s="12">
        <f>Table6[[#This Row],[Revenue Current]]</f>
        <v>1141.9491431699998</v>
      </c>
      <c r="C21" s="12" t="e">
        <v>#N/A</v>
      </c>
      <c r="D21" s="27" t="e">
        <v>#N/A</v>
      </c>
    </row>
    <row r="22" spans="1:4" x14ac:dyDescent="0.25">
      <c r="A22" s="11">
        <v>2020</v>
      </c>
      <c r="B22" s="12">
        <f>Table6[[#This Row],[Revenue Current]]</f>
        <v>874.59354385999995</v>
      </c>
      <c r="C22" s="12" t="e">
        <v>#N/A</v>
      </c>
      <c r="D22" s="27" t="e">
        <v>#N/A</v>
      </c>
    </row>
    <row r="23" spans="1:4" x14ac:dyDescent="0.25">
      <c r="A23" s="11">
        <v>2021</v>
      </c>
      <c r="B23" s="12">
        <f>Table6[[#This Row],[Revenue Current]]</f>
        <v>1164.9753499599999</v>
      </c>
      <c r="C23" s="12">
        <f>B23</f>
        <v>1164.9753499599999</v>
      </c>
      <c r="D23" s="27">
        <f>B23</f>
        <v>1164.9753499599999</v>
      </c>
    </row>
    <row r="24" spans="1:4" x14ac:dyDescent="0.25">
      <c r="A24" s="13">
        <v>2022</v>
      </c>
      <c r="B24" s="9">
        <f>Table6[[#This Row],[Revenue Current]]</f>
        <v>1220.0970610729307</v>
      </c>
      <c r="C24" s="9">
        <f>SUM('Revenue Current'!C91:C94)</f>
        <v>1039.7624759128767</v>
      </c>
      <c r="D24" s="15">
        <f>SUM('Revenue Current'!D91:D94)</f>
        <v>1446.3883675295842</v>
      </c>
    </row>
    <row r="25" spans="1:4" x14ac:dyDescent="0.25">
      <c r="A25" s="13">
        <v>2023</v>
      </c>
      <c r="B25" s="9">
        <f>Table6[[#This Row],[Revenue Current]]</f>
        <v>1291.0773702930728</v>
      </c>
      <c r="C25" s="9">
        <f>SUM('Revenue Current'!C95:C98)</f>
        <v>917.53912826059468</v>
      </c>
      <c r="D25" s="15">
        <f>SUM('Revenue Current'!D95:D98)</f>
        <v>1818.4669533145827</v>
      </c>
    </row>
    <row r="26" spans="1:4" x14ac:dyDescent="0.25">
      <c r="A26" s="13">
        <v>2024</v>
      </c>
      <c r="B26" s="9">
        <f>Table6[[#This Row],[Revenue Current]]</f>
        <v>1363.957623438894</v>
      </c>
      <c r="C26" s="9">
        <f>SUM('Revenue Current'!C99:C102)</f>
        <v>878.69844137546238</v>
      </c>
      <c r="D26" s="15">
        <f>SUM('Revenue Current'!D99:D102)</f>
        <v>2118.4193719347136</v>
      </c>
    </row>
    <row r="27" spans="1:4" x14ac:dyDescent="0.25">
      <c r="A27" s="13">
        <v>2025</v>
      </c>
      <c r="B27" s="9">
        <f>Table6[[#This Row],[Revenue Current]]</f>
        <v>1442.2107850635657</v>
      </c>
      <c r="C27" s="9">
        <f>SUM('Revenue Current'!C103:C106)</f>
        <v>858.32135749773727</v>
      </c>
      <c r="D27" s="15">
        <f>SUM('Revenue Current'!D103:D106)</f>
        <v>2424.3030217832079</v>
      </c>
    </row>
    <row r="28" spans="1:4" x14ac:dyDescent="0.25">
      <c r="A28" s="13">
        <v>2026</v>
      </c>
      <c r="B28" s="9">
        <f>Table6[[#This Row],[Revenue Current]]</f>
        <v>1525.5594289730946</v>
      </c>
      <c r="C28" s="9">
        <f>SUM('Revenue Current'!C107:C110)</f>
        <v>847.8112162811517</v>
      </c>
      <c r="D28" s="15">
        <f>SUM('Revenue Current'!D107:D110)</f>
        <v>2745.9924557127283</v>
      </c>
    </row>
    <row r="29" spans="1:4" x14ac:dyDescent="0.25">
      <c r="A29" s="13">
        <v>2027</v>
      </c>
      <c r="B29" s="9">
        <f>Table6[[#This Row],[Revenue Current]]</f>
        <v>1613.9805777277602</v>
      </c>
      <c r="C29" s="9">
        <f>SUM('Revenue Current'!C111:C114)</f>
        <v>843.6496833535557</v>
      </c>
      <c r="D29" s="15">
        <f>SUM('Revenue Current'!D111:D114)</f>
        <v>3088.5144868649309</v>
      </c>
    </row>
    <row r="30" spans="1:4" x14ac:dyDescent="0.25">
      <c r="A30" s="13">
        <v>2028</v>
      </c>
      <c r="B30" s="9">
        <f>Table6[[#This Row],[Revenue Current]]</f>
        <v>1707.6285298262592</v>
      </c>
      <c r="C30" s="9">
        <f>SUM('Revenue Current'!C115:C118)</f>
        <v>844.04158527730692</v>
      </c>
      <c r="D30" s="15">
        <f>SUM('Revenue Current'!D115:D118)</f>
        <v>3455.5777308191132</v>
      </c>
    </row>
    <row r="31" spans="1:4" x14ac:dyDescent="0.25">
      <c r="A31" s="13">
        <v>2029</v>
      </c>
      <c r="B31" s="9">
        <f>Table6[[#This Row],[Revenue Current]]</f>
        <v>1806.748300837671</v>
      </c>
      <c r="C31" s="9">
        <f>SUM('Revenue Current'!C119:C122)</f>
        <v>847.95016471216127</v>
      </c>
      <c r="D31" s="15">
        <f>SUM('Revenue Current'!D119:D122)</f>
        <v>3850.4350253414905</v>
      </c>
    </row>
    <row r="32" spans="1:4" x14ac:dyDescent="0.25">
      <c r="A32" s="13">
        <v>2030</v>
      </c>
      <c r="B32" s="9">
        <f>Table6[[#This Row],[Revenue Current]]</f>
        <v>1911.6345225206412</v>
      </c>
      <c r="C32" s="9">
        <f>SUM('Revenue Current'!C123:C126)</f>
        <v>854.72625752636372</v>
      </c>
      <c r="D32" s="15">
        <f>SUM('Revenue Current'!D123:D126)</f>
        <v>4276.196043620419</v>
      </c>
    </row>
    <row r="33" spans="1:4" x14ac:dyDescent="0.25">
      <c r="A33" s="13">
        <v>2031</v>
      </c>
      <c r="B33" s="9">
        <f>Table6[[#This Row],[Revenue Current]]</f>
        <v>2022.6134910635112</v>
      </c>
      <c r="C33" s="9">
        <f>SUM('Revenue Current'!C127:C130)</f>
        <v>863.94014901329228</v>
      </c>
      <c r="D33" s="15">
        <f>SUM('Revenue Current'!D127:D130)</f>
        <v>4735.9731735718697</v>
      </c>
    </row>
    <row r="34" spans="1:4" x14ac:dyDescent="0.25">
      <c r="A34" s="13">
        <v>2032</v>
      </c>
      <c r="B34" s="9">
        <f>Table6[[#This Row],[Revenue Current]]</f>
        <v>2140.0360909354908</v>
      </c>
      <c r="C34" s="9">
        <f>SUM('Revenue Current'!C131:C134)</f>
        <v>875.29639015841644</v>
      </c>
      <c r="D34" s="15">
        <f>SUM('Revenue Current'!D131:D134)</f>
        <v>5232.9646091808809</v>
      </c>
    </row>
    <row r="35" spans="1:4" x14ac:dyDescent="0.25">
      <c r="A35" s="20">
        <v>2033</v>
      </c>
      <c r="B35" s="21">
        <f>Table6[[#This Row],[Revenue Current]]</f>
        <v>2264.2756074695508</v>
      </c>
      <c r="C35" s="21">
        <f>SUM('Revenue Current'!C135:C138)</f>
        <v>888.58686617595663</v>
      </c>
      <c r="D35" s="22">
        <f>SUM('Revenue Current'!D135:D138)</f>
        <v>5770.50965856318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A7D2A-0085-44C6-974D-1E6E00F6E585}">
  <sheetPr>
    <tabColor theme="7" tint="0.59999389629810485"/>
  </sheetPr>
  <dimension ref="A1:D35"/>
  <sheetViews>
    <sheetView workbookViewId="0">
      <selection activeCell="D138" sqref="D138:D149"/>
    </sheetView>
  </sheetViews>
  <sheetFormatPr defaultRowHeight="14.3" x14ac:dyDescent="0.25"/>
  <cols>
    <col min="1" max="1" width="9.125" style="2"/>
    <col min="2" max="2" width="25.125" style="2" customWidth="1"/>
    <col min="3" max="4" width="14.375" style="2" customWidth="1"/>
  </cols>
  <sheetData>
    <row r="1" spans="1:4" x14ac:dyDescent="0.25">
      <c r="A1" s="28" t="s">
        <v>111</v>
      </c>
      <c r="B1" s="29" t="s">
        <v>108</v>
      </c>
      <c r="C1" s="29" t="s">
        <v>113</v>
      </c>
      <c r="D1" s="30" t="s">
        <v>114</v>
      </c>
    </row>
    <row r="2" spans="1:4" x14ac:dyDescent="0.25">
      <c r="A2" s="11">
        <v>2000</v>
      </c>
      <c r="B2" s="12">
        <f>Table6[[#This Row],[Total Revenue and Grants]]</f>
        <v>434.26800000000003</v>
      </c>
      <c r="C2" s="12" t="e">
        <v>#N/A</v>
      </c>
      <c r="D2" s="27" t="e">
        <v>#N/A</v>
      </c>
    </row>
    <row r="3" spans="1:4" x14ac:dyDescent="0.25">
      <c r="A3" s="11">
        <v>2001</v>
      </c>
      <c r="B3" s="12">
        <f>Table6[[#This Row],[Total Revenue and Grants]]</f>
        <v>441.68299999999999</v>
      </c>
      <c r="C3" s="12" t="e">
        <v>#N/A</v>
      </c>
      <c r="D3" s="27" t="e">
        <v>#N/A</v>
      </c>
    </row>
    <row r="4" spans="1:4" x14ac:dyDescent="0.25">
      <c r="A4" s="11">
        <v>2002</v>
      </c>
      <c r="B4" s="12">
        <f>Table6[[#This Row],[Total Revenue and Grants]]</f>
        <v>452.07799999999997</v>
      </c>
      <c r="C4" s="12" t="e">
        <v>#N/A</v>
      </c>
      <c r="D4" s="27" t="e">
        <v>#N/A</v>
      </c>
    </row>
    <row r="5" spans="1:4" x14ac:dyDescent="0.25">
      <c r="A5" s="11">
        <v>2003</v>
      </c>
      <c r="B5" s="12">
        <f>Table6[[#This Row],[Total Revenue and Grants]]</f>
        <v>494.7109999999999</v>
      </c>
      <c r="C5" s="12" t="e">
        <v>#N/A</v>
      </c>
      <c r="D5" s="27" t="e">
        <v>#N/A</v>
      </c>
    </row>
    <row r="6" spans="1:4" x14ac:dyDescent="0.25">
      <c r="A6" s="11">
        <v>2004</v>
      </c>
      <c r="B6" s="12">
        <f>Table6[[#This Row],[Total Revenue and Grants]]</f>
        <v>482.30299999999988</v>
      </c>
      <c r="C6" s="12" t="e">
        <v>#N/A</v>
      </c>
      <c r="D6" s="27" t="e">
        <v>#N/A</v>
      </c>
    </row>
    <row r="7" spans="1:4" x14ac:dyDescent="0.25">
      <c r="A7" s="11">
        <v>2005</v>
      </c>
      <c r="B7" s="12">
        <f>Table6[[#This Row],[Total Revenue and Grants]]</f>
        <v>559.88799999999992</v>
      </c>
      <c r="C7" s="12" t="e">
        <v>#N/A</v>
      </c>
      <c r="D7" s="27" t="e">
        <v>#N/A</v>
      </c>
    </row>
    <row r="8" spans="1:4" x14ac:dyDescent="0.25">
      <c r="A8" s="11">
        <v>2006</v>
      </c>
      <c r="B8" s="12">
        <f>Table6[[#This Row],[Total Revenue and Grants]]</f>
        <v>634.60799999999995</v>
      </c>
      <c r="C8" s="12" t="e">
        <v>#N/A</v>
      </c>
      <c r="D8" s="27" t="e">
        <v>#N/A</v>
      </c>
    </row>
    <row r="9" spans="1:4" x14ac:dyDescent="0.25">
      <c r="A9" s="11">
        <v>2007</v>
      </c>
      <c r="B9" s="12">
        <f>Table6[[#This Row],[Total Revenue and Grants]]</f>
        <v>767.68299999999977</v>
      </c>
      <c r="C9" s="12" t="e">
        <v>#N/A</v>
      </c>
      <c r="D9" s="27" t="e">
        <v>#N/A</v>
      </c>
    </row>
    <row r="10" spans="1:4" x14ac:dyDescent="0.25">
      <c r="A10" s="11">
        <v>2008</v>
      </c>
      <c r="B10" s="12">
        <f>Table6[[#This Row],[Total Revenue and Grants]]</f>
        <v>784.02697795000017</v>
      </c>
      <c r="C10" s="12" t="e">
        <v>#N/A</v>
      </c>
      <c r="D10" s="27" t="e">
        <v>#N/A</v>
      </c>
    </row>
    <row r="11" spans="1:4" x14ac:dyDescent="0.25">
      <c r="A11" s="11">
        <v>2009</v>
      </c>
      <c r="B11" s="12">
        <f>Table6[[#This Row],[Total Revenue and Grants]]</f>
        <v>735.16709847000016</v>
      </c>
      <c r="C11" s="12" t="e">
        <v>#N/A</v>
      </c>
      <c r="D11" s="27" t="e">
        <v>#N/A</v>
      </c>
    </row>
    <row r="12" spans="1:4" x14ac:dyDescent="0.25">
      <c r="A12" s="11">
        <v>2010</v>
      </c>
      <c r="B12" s="12">
        <f>Table6[[#This Row],[Total Revenue and Grants]]</f>
        <v>782.97575311488072</v>
      </c>
      <c r="C12" s="12" t="e">
        <v>#N/A</v>
      </c>
      <c r="D12" s="27" t="e">
        <v>#N/A</v>
      </c>
    </row>
    <row r="13" spans="1:4" x14ac:dyDescent="0.25">
      <c r="A13" s="11">
        <v>2011</v>
      </c>
      <c r="B13" s="12">
        <f>Table6[[#This Row],[Total Revenue and Grants]]</f>
        <v>846.24377912000011</v>
      </c>
      <c r="C13" s="12" t="e">
        <v>#N/A</v>
      </c>
      <c r="D13" s="27" t="e">
        <v>#N/A</v>
      </c>
    </row>
    <row r="14" spans="1:4" x14ac:dyDescent="0.25">
      <c r="A14" s="11">
        <v>2012</v>
      </c>
      <c r="B14" s="12">
        <f>Table6[[#This Row],[Total Revenue and Grants]]</f>
        <v>840.32247316999997</v>
      </c>
      <c r="C14" s="12" t="e">
        <v>#N/A</v>
      </c>
      <c r="D14" s="27" t="e">
        <v>#N/A</v>
      </c>
    </row>
    <row r="15" spans="1:4" x14ac:dyDescent="0.25">
      <c r="A15" s="11">
        <v>2013</v>
      </c>
      <c r="B15" s="12">
        <f>Table6[[#This Row],[Total Revenue and Grants]]</f>
        <v>943.25443187000019</v>
      </c>
      <c r="C15" s="12" t="e">
        <v>#N/A</v>
      </c>
      <c r="D15" s="27" t="e">
        <v>#N/A</v>
      </c>
    </row>
    <row r="16" spans="1:4" x14ac:dyDescent="0.25">
      <c r="A16" s="11">
        <v>2014</v>
      </c>
      <c r="B16" s="12">
        <f>Table6[[#This Row],[Total Revenue and Grants]]</f>
        <v>1005.5941812609999</v>
      </c>
      <c r="C16" s="12" t="e">
        <v>#N/A</v>
      </c>
      <c r="D16" s="27" t="e">
        <v>#N/A</v>
      </c>
    </row>
    <row r="17" spans="1:4" x14ac:dyDescent="0.25">
      <c r="A17" s="11">
        <v>2015</v>
      </c>
      <c r="B17" s="12">
        <f>Table6[[#This Row],[Total Revenue and Grants]]</f>
        <v>1000.7241056299997</v>
      </c>
      <c r="C17" s="12" t="e">
        <v>#N/A</v>
      </c>
      <c r="D17" s="27" t="e">
        <v>#N/A</v>
      </c>
    </row>
    <row r="18" spans="1:4" x14ac:dyDescent="0.25">
      <c r="A18" s="11">
        <v>2016</v>
      </c>
      <c r="B18" s="12">
        <f>Table6[[#This Row],[Total Revenue and Grants]]</f>
        <v>1052.1325670799999</v>
      </c>
      <c r="C18" s="12" t="e">
        <v>#N/A</v>
      </c>
      <c r="D18" s="27" t="e">
        <v>#N/A</v>
      </c>
    </row>
    <row r="19" spans="1:4" x14ac:dyDescent="0.25">
      <c r="A19" s="11">
        <v>2017</v>
      </c>
      <c r="B19" s="12">
        <f>Table6[[#This Row],[Total Revenue and Grants]]</f>
        <v>1119.6448917099999</v>
      </c>
      <c r="C19" s="12" t="e">
        <v>#N/A</v>
      </c>
      <c r="D19" s="27" t="e">
        <v>#N/A</v>
      </c>
    </row>
    <row r="20" spans="1:4" x14ac:dyDescent="0.25">
      <c r="A20" s="11">
        <v>2018</v>
      </c>
      <c r="B20" s="12">
        <f>Table6[[#This Row],[Total Revenue and Grants]]</f>
        <v>1186.7892890700002</v>
      </c>
      <c r="C20" s="12" t="e">
        <v>#N/A</v>
      </c>
      <c r="D20" s="27" t="e">
        <v>#N/A</v>
      </c>
    </row>
    <row r="21" spans="1:4" x14ac:dyDescent="0.25">
      <c r="A21" s="11">
        <v>2019</v>
      </c>
      <c r="B21" s="12">
        <f>Table6[[#This Row],[Total Revenue and Grants]]</f>
        <v>1167.8966808600001</v>
      </c>
      <c r="C21" s="12" t="e">
        <v>#N/A</v>
      </c>
      <c r="D21" s="27" t="e">
        <v>#N/A</v>
      </c>
    </row>
    <row r="22" spans="1:4" x14ac:dyDescent="0.25">
      <c r="A22" s="11">
        <v>2020</v>
      </c>
      <c r="B22" s="12">
        <f>Table6[[#This Row],[Total Revenue and Grants]]</f>
        <v>917.25747535999983</v>
      </c>
      <c r="C22" s="12" t="e">
        <v>#N/A</v>
      </c>
      <c r="D22" s="27" t="e">
        <v>#N/A</v>
      </c>
    </row>
    <row r="23" spans="1:4" x14ac:dyDescent="0.25">
      <c r="A23" s="11">
        <v>2021</v>
      </c>
      <c r="B23" s="12">
        <f>Table6[[#This Row],[Total Revenue and Grants]]</f>
        <v>1180.1695412600002</v>
      </c>
      <c r="C23" s="12">
        <f>B23</f>
        <v>1180.1695412600002</v>
      </c>
      <c r="D23" s="27">
        <f>B23</f>
        <v>1180.1695412600002</v>
      </c>
    </row>
    <row r="24" spans="1:4" x14ac:dyDescent="0.25">
      <c r="A24" s="13">
        <v>2022</v>
      </c>
      <c r="B24" s="31">
        <f>Table6[[#This Row],[Total Revenue and Grants]]</f>
        <v>1304.9350303075016</v>
      </c>
      <c r="C24" s="31">
        <f>SUM('Total Revenue and Grants'!C91:C94)</f>
        <v>1102.7204655343292</v>
      </c>
      <c r="D24" s="32">
        <f>SUM('Total Revenue and Grants'!D91:D94)</f>
        <v>1507.1495950806739</v>
      </c>
    </row>
    <row r="25" spans="1:4" x14ac:dyDescent="0.25">
      <c r="A25" s="13">
        <v>2023</v>
      </c>
      <c r="B25" s="31">
        <f>Table6[[#This Row],[Total Revenue and Grants]]</f>
        <v>1381.9986751463186</v>
      </c>
      <c r="C25" s="31">
        <f>SUM('Total Revenue and Grants'!C95:C98)</f>
        <v>1098.7452545639887</v>
      </c>
      <c r="D25" s="32">
        <f>SUM('Total Revenue and Grants'!D95:D98)</f>
        <v>1665.2520957286486</v>
      </c>
    </row>
    <row r="26" spans="1:4" x14ac:dyDescent="0.25">
      <c r="A26" s="13">
        <v>2024</v>
      </c>
      <c r="B26" s="31">
        <f>Table6[[#This Row],[Total Revenue and Grants]]</f>
        <v>1452.600911671635</v>
      </c>
      <c r="C26" s="31">
        <f>SUM('Total Revenue and Grants'!C99:C102)</f>
        <v>1152.2737337035123</v>
      </c>
      <c r="D26" s="32">
        <f>SUM('Total Revenue and Grants'!D99:D102)</f>
        <v>1752.9280896397574</v>
      </c>
    </row>
    <row r="27" spans="1:4" x14ac:dyDescent="0.25">
      <c r="A27" s="13">
        <v>2025</v>
      </c>
      <c r="B27" s="31">
        <f>Table6[[#This Row],[Total Revenue and Grants]]</f>
        <v>1525.7274004249075</v>
      </c>
      <c r="C27" s="31">
        <f>SUM('Total Revenue and Grants'!C103:C106)</f>
        <v>1207.0117939403135</v>
      </c>
      <c r="D27" s="32">
        <f>SUM('Total Revenue and Grants'!D103:D106)</f>
        <v>1844.4430069095015</v>
      </c>
    </row>
    <row r="28" spans="1:4" x14ac:dyDescent="0.25">
      <c r="A28" s="13">
        <v>2026</v>
      </c>
      <c r="B28" s="31">
        <f>Table6[[#This Row],[Total Revenue and Grants]]</f>
        <v>1602.4038332815869</v>
      </c>
      <c r="C28" s="31">
        <f>SUM('Total Revenue and Grants'!C107:C110)</f>
        <v>1263.9922372026533</v>
      </c>
      <c r="D28" s="32">
        <f>SUM('Total Revenue and Grants'!D107:D110)</f>
        <v>1940.8154293605205</v>
      </c>
    </row>
    <row r="29" spans="1:4" x14ac:dyDescent="0.25">
      <c r="A29" s="13">
        <v>2027</v>
      </c>
      <c r="B29" s="31">
        <f>Table6[[#This Row],[Total Revenue and Grants]]</f>
        <v>1682.8738087712659</v>
      </c>
      <c r="C29" s="31">
        <f>SUM('Total Revenue and Grants'!C111:C114)</f>
        <v>1323.4520082655536</v>
      </c>
      <c r="D29" s="32">
        <f>SUM('Total Revenue and Grants'!D111:D114)</f>
        <v>2042.2956092769787</v>
      </c>
    </row>
    <row r="30" spans="1:4" x14ac:dyDescent="0.25">
      <c r="A30" s="13">
        <v>2028</v>
      </c>
      <c r="B30" s="31">
        <f>Table6[[#This Row],[Total Revenue and Grants]]</f>
        <v>1767.3445570747749</v>
      </c>
      <c r="C30" s="31">
        <f>SUM('Total Revenue and Grants'!C115:C118)</f>
        <v>1385.5858843392286</v>
      </c>
      <c r="D30" s="32">
        <f>SUM('Total Revenue and Grants'!D115:D118)</f>
        <v>2149.1032298103205</v>
      </c>
    </row>
    <row r="31" spans="1:4" x14ac:dyDescent="0.25">
      <c r="A31" s="13">
        <v>2029</v>
      </c>
      <c r="B31" s="31">
        <f>Table6[[#This Row],[Total Revenue and Grants]]</f>
        <v>1856.0276823150716</v>
      </c>
      <c r="C31" s="31">
        <f>SUM('Total Revenue and Grants'!C119:C122)</f>
        <v>1450.5861603566511</v>
      </c>
      <c r="D31" s="32">
        <f>SUM('Total Revenue and Grants'!D119:D122)</f>
        <v>2261.4692042734919</v>
      </c>
    </row>
    <row r="32" spans="1:4" x14ac:dyDescent="0.25">
      <c r="A32" s="13">
        <v>2030</v>
      </c>
      <c r="B32" s="31">
        <f>Table6[[#This Row],[Total Revenue and Grants]]</f>
        <v>1949.1415315070294</v>
      </c>
      <c r="C32" s="31">
        <f>SUM('Total Revenue and Grants'!C123:C126)</f>
        <v>1518.6450142601211</v>
      </c>
      <c r="D32" s="32">
        <f>SUM('Total Revenue and Grants'!D123:D126)</f>
        <v>2379.6380487539377</v>
      </c>
    </row>
    <row r="33" spans="1:4" x14ac:dyDescent="0.25">
      <c r="A33" s="13">
        <v>2031</v>
      </c>
      <c r="B33" s="31">
        <f>Table6[[#This Row],[Total Revenue and Grants]]</f>
        <v>2046.913331861447</v>
      </c>
      <c r="C33" s="31">
        <f>SUM('Total Revenue and Grants'!C127:C130)</f>
        <v>1589.9569299685415</v>
      </c>
      <c r="D33" s="32">
        <f>SUM('Total Revenue and Grants'!D127:D130)</f>
        <v>2503.8697337543526</v>
      </c>
    </row>
    <row r="34" spans="1:4" x14ac:dyDescent="0.25">
      <c r="A34" s="13">
        <v>2032</v>
      </c>
      <c r="B34" s="31">
        <f>Table6[[#This Row],[Total Revenue and Grants]]</f>
        <v>2140.0360909354908</v>
      </c>
      <c r="C34" s="31">
        <f>SUM('Total Revenue and Grants'!C131:C134)</f>
        <v>1664.7200633641069</v>
      </c>
      <c r="D34" s="32">
        <f>SUM('Total Revenue and Grants'!D131:D134)</f>
        <v>2634.4402901232129</v>
      </c>
    </row>
    <row r="35" spans="1:4" x14ac:dyDescent="0.25">
      <c r="A35" s="20">
        <v>2033</v>
      </c>
      <c r="B35" s="33">
        <f>Table6[[#This Row],[Total Revenue and Grants]]</f>
        <v>2264.2756074695508</v>
      </c>
      <c r="C35" s="33">
        <f>SUM('Total Revenue and Grants'!C135:C138)</f>
        <v>1743.1375552839593</v>
      </c>
      <c r="D35" s="34">
        <f>SUM('Total Revenue and Grants'!D135:D138)</f>
        <v>2771.6424001741761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E5342-B4E2-43A6-AE60-EDF98511EA1F}">
  <sheetPr>
    <tabColor theme="7" tint="0.59999389629810485"/>
  </sheetPr>
  <dimension ref="A1:D35"/>
  <sheetViews>
    <sheetView workbookViewId="0">
      <selection activeCell="C24" sqref="C24:C35"/>
    </sheetView>
  </sheetViews>
  <sheetFormatPr defaultRowHeight="14.3" x14ac:dyDescent="0.25"/>
  <cols>
    <col min="1" max="1" width="9.125" style="2"/>
    <col min="2" max="2" width="24.125" style="2" bestFit="1" customWidth="1"/>
    <col min="3" max="4" width="14.375" style="2" customWidth="1"/>
  </cols>
  <sheetData>
    <row r="1" spans="1:4" x14ac:dyDescent="0.25">
      <c r="A1" s="28" t="s">
        <v>111</v>
      </c>
      <c r="B1" s="29" t="s">
        <v>109</v>
      </c>
      <c r="C1" s="29" t="s">
        <v>113</v>
      </c>
      <c r="D1" s="30" t="s">
        <v>114</v>
      </c>
    </row>
    <row r="2" spans="1:4" x14ac:dyDescent="0.25">
      <c r="A2" s="11">
        <v>2000</v>
      </c>
      <c r="B2" s="12">
        <f>Table6[[#This Row],[Expenditure Current]]</f>
        <v>295.76200000000006</v>
      </c>
      <c r="C2" s="12" t="e">
        <v>#N/A</v>
      </c>
      <c r="D2" s="27" t="e">
        <v>#N/A</v>
      </c>
    </row>
    <row r="3" spans="1:4" x14ac:dyDescent="0.25">
      <c r="A3" s="11">
        <v>2001</v>
      </c>
      <c r="B3" s="12">
        <f>Table6[[#This Row],[Expenditure Current]]</f>
        <v>338.07599999999996</v>
      </c>
      <c r="C3" s="12" t="e">
        <v>#N/A</v>
      </c>
      <c r="D3" s="27" t="e">
        <v>#N/A</v>
      </c>
    </row>
    <row r="4" spans="1:4" x14ac:dyDescent="0.25">
      <c r="A4" s="11">
        <v>2002</v>
      </c>
      <c r="B4" s="12">
        <f>Table6[[#This Row],[Expenditure Current]]</f>
        <v>352.23200000000003</v>
      </c>
      <c r="C4" s="12" t="e">
        <v>#N/A</v>
      </c>
      <c r="D4" s="27" t="e">
        <v>#N/A</v>
      </c>
    </row>
    <row r="5" spans="1:4" x14ac:dyDescent="0.25">
      <c r="A5" s="11">
        <v>2003</v>
      </c>
      <c r="B5" s="12">
        <f>Table6[[#This Row],[Expenditure Current]]</f>
        <v>408.16900000000004</v>
      </c>
      <c r="C5" s="12" t="e">
        <v>#N/A</v>
      </c>
      <c r="D5" s="27" t="e">
        <v>#N/A</v>
      </c>
    </row>
    <row r="6" spans="1:4" x14ac:dyDescent="0.25">
      <c r="A6" s="11">
        <v>2004</v>
      </c>
      <c r="B6" s="12">
        <f>Table6[[#This Row],[Expenditure Current]]</f>
        <v>502.75000000000011</v>
      </c>
      <c r="C6" s="12" t="e">
        <v>#N/A</v>
      </c>
      <c r="D6" s="27" t="e">
        <v>#N/A</v>
      </c>
    </row>
    <row r="7" spans="1:4" x14ac:dyDescent="0.25">
      <c r="A7" s="11">
        <v>2005</v>
      </c>
      <c r="B7" s="12">
        <f>Table6[[#This Row],[Expenditure Current]]</f>
        <v>548.43100000000004</v>
      </c>
      <c r="C7" s="12" t="e">
        <v>#N/A</v>
      </c>
      <c r="D7" s="27" t="e">
        <v>#N/A</v>
      </c>
    </row>
    <row r="8" spans="1:4" x14ac:dyDescent="0.25">
      <c r="A8" s="11">
        <v>2006</v>
      </c>
      <c r="B8" s="12">
        <f>Table6[[#This Row],[Expenditure Current]]</f>
        <v>620.74500000000012</v>
      </c>
      <c r="C8" s="12" t="e">
        <v>#N/A</v>
      </c>
      <c r="D8" s="27" t="e">
        <v>#N/A</v>
      </c>
    </row>
    <row r="9" spans="1:4" x14ac:dyDescent="0.25">
      <c r="A9" s="11">
        <v>2007</v>
      </c>
      <c r="B9" s="12">
        <f>Table6[[#This Row],[Expenditure Current]]</f>
        <v>597.279</v>
      </c>
      <c r="C9" s="12" t="e">
        <v>#N/A</v>
      </c>
      <c r="D9" s="27" t="e">
        <v>#N/A</v>
      </c>
    </row>
    <row r="10" spans="1:4" x14ac:dyDescent="0.25">
      <c r="A10" s="11">
        <v>2008</v>
      </c>
      <c r="B10" s="12">
        <f>Table6[[#This Row],[Expenditure Current]]</f>
        <v>633.91687484999989</v>
      </c>
      <c r="C10" s="12" t="e">
        <v>#N/A</v>
      </c>
      <c r="D10" s="27" t="e">
        <v>#N/A</v>
      </c>
    </row>
    <row r="11" spans="1:4" x14ac:dyDescent="0.25">
      <c r="A11" s="11">
        <v>2009</v>
      </c>
      <c r="B11" s="12">
        <f>Table6[[#This Row],[Expenditure Current]]</f>
        <v>669.39383190000001</v>
      </c>
      <c r="C11" s="12" t="e">
        <v>#N/A</v>
      </c>
      <c r="D11" s="27" t="e">
        <v>#N/A</v>
      </c>
    </row>
    <row r="12" spans="1:4" x14ac:dyDescent="0.25">
      <c r="A12" s="11">
        <v>2010</v>
      </c>
      <c r="B12" s="12">
        <f>Table6[[#This Row],[Expenditure Current]]</f>
        <v>689.82361603499987</v>
      </c>
      <c r="C12" s="12" t="e">
        <v>#N/A</v>
      </c>
      <c r="D12" s="27" t="e">
        <v>#N/A</v>
      </c>
    </row>
    <row r="13" spans="1:4" x14ac:dyDescent="0.25">
      <c r="A13" s="11">
        <v>2011</v>
      </c>
      <c r="B13" s="12">
        <f>Table6[[#This Row],[Expenditure Current]]</f>
        <v>729.10427373832454</v>
      </c>
      <c r="C13" s="12" t="e">
        <v>#N/A</v>
      </c>
      <c r="D13" s="27" t="e">
        <v>#N/A</v>
      </c>
    </row>
    <row r="14" spans="1:4" x14ac:dyDescent="0.25">
      <c r="A14" s="11">
        <v>2012</v>
      </c>
      <c r="B14" s="12">
        <f>Table6[[#This Row],[Expenditure Current]]</f>
        <v>707.63349533999985</v>
      </c>
      <c r="C14" s="12" t="e">
        <v>#N/A</v>
      </c>
      <c r="D14" s="27" t="e">
        <v>#N/A</v>
      </c>
    </row>
    <row r="15" spans="1:4" x14ac:dyDescent="0.25">
      <c r="A15" s="11">
        <v>2013</v>
      </c>
      <c r="B15" s="12">
        <f>Table6[[#This Row],[Expenditure Current]]</f>
        <v>777.38761579000004</v>
      </c>
      <c r="C15" s="12" t="e">
        <v>#N/A</v>
      </c>
      <c r="D15" s="27" t="e">
        <v>#N/A</v>
      </c>
    </row>
    <row r="16" spans="1:4" x14ac:dyDescent="0.25">
      <c r="A16" s="11">
        <v>2014</v>
      </c>
      <c r="B16" s="12">
        <f>Table6[[#This Row],[Expenditure Current]]</f>
        <v>839.99212650000004</v>
      </c>
      <c r="C16" s="12" t="e">
        <v>#N/A</v>
      </c>
      <c r="D16" s="27" t="e">
        <v>#N/A</v>
      </c>
    </row>
    <row r="17" spans="1:4" x14ac:dyDescent="0.25">
      <c r="A17" s="11">
        <v>2015</v>
      </c>
      <c r="B17" s="12">
        <f>Table6[[#This Row],[Expenditure Current]]</f>
        <v>912.43928128000039</v>
      </c>
      <c r="C17" s="12" t="e">
        <v>#N/A</v>
      </c>
      <c r="D17" s="27" t="e">
        <v>#N/A</v>
      </c>
    </row>
    <row r="18" spans="1:4" x14ac:dyDescent="0.25">
      <c r="A18" s="11">
        <v>2016</v>
      </c>
      <c r="B18" s="12">
        <f>Table6[[#This Row],[Expenditure Current]]</f>
        <v>970.60293389000003</v>
      </c>
      <c r="C18" s="12" t="e">
        <v>#N/A</v>
      </c>
      <c r="D18" s="27" t="e">
        <v>#N/A</v>
      </c>
    </row>
    <row r="19" spans="1:4" x14ac:dyDescent="0.25">
      <c r="A19" s="11">
        <v>2017</v>
      </c>
      <c r="B19" s="12">
        <f>Table6[[#This Row],[Expenditure Current]]</f>
        <v>1020.5418203499996</v>
      </c>
      <c r="C19" s="12" t="e">
        <v>#N/A</v>
      </c>
      <c r="D19" s="27" t="e">
        <v>#N/A</v>
      </c>
    </row>
    <row r="20" spans="1:4" x14ac:dyDescent="0.25">
      <c r="A20" s="11">
        <v>2018</v>
      </c>
      <c r="B20" s="12">
        <f>Table6[[#This Row],[Expenditure Current]]</f>
        <v>1058.2177182489665</v>
      </c>
      <c r="C20" s="12" t="e">
        <v>#N/A</v>
      </c>
      <c r="D20" s="27" t="e">
        <v>#N/A</v>
      </c>
    </row>
    <row r="21" spans="1:4" x14ac:dyDescent="0.25">
      <c r="A21" s="11">
        <v>2019</v>
      </c>
      <c r="B21" s="12">
        <f>Table6[[#This Row],[Expenditure Current]]</f>
        <v>1094.2717905499999</v>
      </c>
      <c r="C21" s="12" t="e">
        <v>#N/A</v>
      </c>
      <c r="D21" s="27" t="e">
        <v>#N/A</v>
      </c>
    </row>
    <row r="22" spans="1:4" x14ac:dyDescent="0.25">
      <c r="A22" s="11">
        <v>2020</v>
      </c>
      <c r="B22" s="12">
        <f>Table6[[#This Row],[Expenditure Current]]</f>
        <v>954.64279659000022</v>
      </c>
      <c r="C22" s="12" t="e">
        <v>#N/A</v>
      </c>
      <c r="D22" s="27" t="e">
        <v>#N/A</v>
      </c>
    </row>
    <row r="23" spans="1:4" x14ac:dyDescent="0.25">
      <c r="A23" s="11">
        <v>2021</v>
      </c>
      <c r="B23" s="12">
        <f>Table6[[#This Row],[Expenditure Current]]</f>
        <v>947.44959620999987</v>
      </c>
      <c r="C23" s="12">
        <f>B23</f>
        <v>947.44959620999987</v>
      </c>
      <c r="D23" s="27">
        <f>B23</f>
        <v>947.44959620999987</v>
      </c>
    </row>
    <row r="24" spans="1:4" x14ac:dyDescent="0.25">
      <c r="A24" s="13">
        <v>2022</v>
      </c>
      <c r="B24" s="9">
        <f>Table6[[#This Row],[Expenditure Current]]</f>
        <v>942.56556265646827</v>
      </c>
      <c r="C24" s="31">
        <f>SUM('Expenditure Current'!C91:C94)</f>
        <v>820.21143022933063</v>
      </c>
      <c r="D24" s="32">
        <f>SUM('Expenditure Current'!D91:D94)</f>
        <v>1090.234120521294</v>
      </c>
    </row>
    <row r="25" spans="1:4" x14ac:dyDescent="0.25">
      <c r="A25" s="13">
        <v>2023</v>
      </c>
      <c r="B25" s="9">
        <f>Table6[[#This Row],[Expenditure Current]]</f>
        <v>991.97367483273854</v>
      </c>
      <c r="C25" s="31">
        <f>SUM('Expenditure Current'!C95:C98)</f>
        <v>766.9943515256557</v>
      </c>
      <c r="D25" s="32">
        <f>SUM('Expenditure Current'!D95:D98)</f>
        <v>1283.6089983693003</v>
      </c>
    </row>
    <row r="26" spans="1:4" x14ac:dyDescent="0.25">
      <c r="A26" s="13">
        <v>2024</v>
      </c>
      <c r="B26" s="9">
        <f>Table6[[#This Row],[Expenditure Current]]</f>
        <v>1042.296504780594</v>
      </c>
      <c r="C26" s="31">
        <f>SUM('Expenditure Current'!C99:C102)</f>
        <v>759.25541515526515</v>
      </c>
      <c r="D26" s="32">
        <f>SUM('Expenditure Current'!D99:D102)</f>
        <v>1431.2003802533704</v>
      </c>
    </row>
    <row r="27" spans="1:4" x14ac:dyDescent="0.25">
      <c r="A27" s="13">
        <v>2025</v>
      </c>
      <c r="B27" s="9">
        <f>Table6[[#This Row],[Expenditure Current]]</f>
        <v>1095.0039782797107</v>
      </c>
      <c r="C27" s="31">
        <f>SUM('Expenditure Current'!C103:C106)</f>
        <v>760.67052462108541</v>
      </c>
      <c r="D27" s="32">
        <f>SUM('Expenditure Current'!D103:D106)</f>
        <v>1576.5406144486844</v>
      </c>
    </row>
    <row r="28" spans="1:4" x14ac:dyDescent="0.25">
      <c r="A28" s="13">
        <v>2026</v>
      </c>
      <c r="B28" s="9">
        <f>Table6[[#This Row],[Expenditure Current]]</f>
        <v>1150.3546858480504</v>
      </c>
      <c r="C28" s="31">
        <f>SUM('Expenditure Current'!C107:C110)</f>
        <v>766.76402462735439</v>
      </c>
      <c r="D28" s="32">
        <f>SUM('Expenditure Current'!D107:D110)</f>
        <v>1726.0592834634297</v>
      </c>
    </row>
    <row r="29" spans="1:4" x14ac:dyDescent="0.25">
      <c r="A29" s="13">
        <v>2027</v>
      </c>
      <c r="B29" s="9">
        <f>Table6[[#This Row],[Expenditure Current]]</f>
        <v>1208.4197861394498</v>
      </c>
      <c r="C29" s="31">
        <f>SUM('Expenditure Current'!C111:C114)</f>
        <v>775.94956473745344</v>
      </c>
      <c r="D29" s="32">
        <f>SUM('Expenditure Current'!D111:D114)</f>
        <v>1882.1158111184145</v>
      </c>
    </row>
    <row r="30" spans="1:4" x14ac:dyDescent="0.25">
      <c r="A30" s="13">
        <v>2028</v>
      </c>
      <c r="B30" s="9">
        <f>Table6[[#This Row],[Expenditure Current]]</f>
        <v>1269.3253052050964</v>
      </c>
      <c r="C30" s="31">
        <f>SUM('Expenditure Current'!C115:C118)</f>
        <v>787.51238790983916</v>
      </c>
      <c r="D30" s="32">
        <f>SUM('Expenditure Current'!D115:D118)</f>
        <v>2046.0964914100989</v>
      </c>
    </row>
    <row r="31" spans="1:4" x14ac:dyDescent="0.25">
      <c r="A31" s="13">
        <v>2029</v>
      </c>
      <c r="B31" s="9">
        <f>Table6[[#This Row],[Expenditure Current]]</f>
        <v>1333.2373379834321</v>
      </c>
      <c r="C31" s="31">
        <f>SUM('Expenditure Current'!C119:C122)</f>
        <v>801.07291222774211</v>
      </c>
      <c r="D31" s="32">
        <f>SUM('Expenditure Current'!D119:D122)</f>
        <v>2219.0942440766953</v>
      </c>
    </row>
    <row r="32" spans="1:4" x14ac:dyDescent="0.25">
      <c r="A32" s="13">
        <v>2030</v>
      </c>
      <c r="B32" s="9">
        <f>Table6[[#This Row],[Expenditure Current]]</f>
        <v>1400.3311804771422</v>
      </c>
      <c r="C32" s="31">
        <f>SUM('Expenditure Current'!C123:C126)</f>
        <v>816.40040863931665</v>
      </c>
      <c r="D32" s="32">
        <f>SUM('Expenditure Current'!D123:D126)</f>
        <v>2402.0802357891444</v>
      </c>
    </row>
    <row r="33" spans="1:4" x14ac:dyDescent="0.25">
      <c r="A33" s="13">
        <v>2031</v>
      </c>
      <c r="B33" s="9">
        <f>Table6[[#This Row],[Expenditure Current]]</f>
        <v>1470.7822509549253</v>
      </c>
      <c r="C33" s="31">
        <f>SUM('Expenditure Current'!C127:C130)</f>
        <v>833.34261713670412</v>
      </c>
      <c r="D33" s="32">
        <f>SUM('Expenditure Current'!D127:D130)</f>
        <v>2595.9688280672431</v>
      </c>
    </row>
    <row r="34" spans="1:4" x14ac:dyDescent="0.25">
      <c r="A34" s="13">
        <v>2032</v>
      </c>
      <c r="B34" s="9">
        <f>Table6[[#This Row],[Expenditure Current]]</f>
        <v>1544.7676592966632</v>
      </c>
      <c r="C34" s="31">
        <f>SUM('Expenditure Current'!C131:C134)</f>
        <v>851.79602885728514</v>
      </c>
      <c r="D34" s="32">
        <f>SUM('Expenditure Current'!D131:D134)</f>
        <v>2801.6550718889084</v>
      </c>
    </row>
    <row r="35" spans="1:4" x14ac:dyDescent="0.25">
      <c r="A35" s="20">
        <v>2033</v>
      </c>
      <c r="B35" s="21">
        <f>Table6[[#This Row],[Expenditure Current]]</f>
        <v>1622.4693957078734</v>
      </c>
      <c r="C35" s="33">
        <f>SUM('Expenditure Current'!C135:C138)</f>
        <v>871.69073559881394</v>
      </c>
      <c r="D35" s="34">
        <f>SUM('Expenditure Current'!D135:D138)</f>
        <v>3020.0391048480546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FFC21-10E3-4D87-95C6-8106DC0C8D0D}">
  <sheetPr>
    <tabColor theme="7" tint="0.59999389629810485"/>
  </sheetPr>
  <dimension ref="A1:D35"/>
  <sheetViews>
    <sheetView workbookViewId="0">
      <selection activeCell="O11" sqref="O11"/>
    </sheetView>
  </sheetViews>
  <sheetFormatPr defaultRowHeight="14.3" x14ac:dyDescent="0.25"/>
  <cols>
    <col min="1" max="1" width="9.125" style="2"/>
    <col min="2" max="2" width="24.125" style="2" bestFit="1" customWidth="1"/>
    <col min="3" max="4" width="14.375" style="2" customWidth="1"/>
  </cols>
  <sheetData>
    <row r="1" spans="1:4" x14ac:dyDescent="0.25">
      <c r="A1" s="28" t="s">
        <v>111</v>
      </c>
      <c r="B1" s="29" t="s">
        <v>110</v>
      </c>
      <c r="C1" s="29" t="s">
        <v>113</v>
      </c>
      <c r="D1" s="30" t="s">
        <v>114</v>
      </c>
    </row>
    <row r="2" spans="1:4" x14ac:dyDescent="0.25">
      <c r="A2" s="11">
        <v>2000</v>
      </c>
      <c r="B2" s="12">
        <f>Table6[[#This Row],[Total Expenditure]]</f>
        <v>527.18600000000015</v>
      </c>
      <c r="C2" s="12" t="e">
        <v>#N/A</v>
      </c>
      <c r="D2" s="27" t="e">
        <v>#N/A</v>
      </c>
    </row>
    <row r="3" spans="1:4" x14ac:dyDescent="0.25">
      <c r="A3" s="11">
        <v>2001</v>
      </c>
      <c r="B3" s="12">
        <f>Table6[[#This Row],[Total Expenditure]]</f>
        <v>606.10300000000007</v>
      </c>
      <c r="C3" s="12" t="e">
        <v>#N/A</v>
      </c>
      <c r="D3" s="27" t="e">
        <v>#N/A</v>
      </c>
    </row>
    <row r="4" spans="1:4" x14ac:dyDescent="0.25">
      <c r="A4" s="11">
        <v>2002</v>
      </c>
      <c r="B4" s="12">
        <f>Table6[[#This Row],[Total Expenditure]]</f>
        <v>588.75900000000013</v>
      </c>
      <c r="C4" s="12" t="e">
        <v>#N/A</v>
      </c>
      <c r="D4" s="27" t="e">
        <v>#N/A</v>
      </c>
    </row>
    <row r="5" spans="1:4" x14ac:dyDescent="0.25">
      <c r="A5" s="11">
        <v>2003</v>
      </c>
      <c r="B5" s="12">
        <f>Table6[[#This Row],[Total Expenditure]]</f>
        <v>649.04300000000001</v>
      </c>
      <c r="C5" s="12" t="e">
        <v>#N/A</v>
      </c>
      <c r="D5" s="27" t="e">
        <v>#N/A</v>
      </c>
    </row>
    <row r="6" spans="1:4" x14ac:dyDescent="0.25">
      <c r="A6" s="11">
        <v>2004</v>
      </c>
      <c r="B6" s="12">
        <f>Table6[[#This Row],[Total Expenditure]]</f>
        <v>662.66100000000006</v>
      </c>
      <c r="C6" s="12" t="e">
        <v>#N/A</v>
      </c>
      <c r="D6" s="27" t="e">
        <v>#N/A</v>
      </c>
    </row>
    <row r="7" spans="1:4" x14ac:dyDescent="0.25">
      <c r="A7" s="11">
        <v>2005</v>
      </c>
      <c r="B7" s="12">
        <f>Table6[[#This Row],[Total Expenditure]]</f>
        <v>640.04800000000012</v>
      </c>
      <c r="C7" s="12" t="e">
        <v>#N/A</v>
      </c>
      <c r="D7" s="27" t="e">
        <v>#N/A</v>
      </c>
    </row>
    <row r="8" spans="1:4" x14ac:dyDescent="0.25">
      <c r="A8" s="11">
        <v>2006</v>
      </c>
      <c r="B8" s="12">
        <f>Table6[[#This Row],[Total Expenditure]]</f>
        <v>735.26299999999992</v>
      </c>
      <c r="C8" s="12" t="e">
        <v>#N/A</v>
      </c>
      <c r="D8" s="27" t="e">
        <v>#N/A</v>
      </c>
    </row>
    <row r="9" spans="1:4" x14ac:dyDescent="0.25">
      <c r="A9" s="11">
        <v>2007</v>
      </c>
      <c r="B9" s="12">
        <f>Table6[[#This Row],[Total Expenditure]]</f>
        <v>771.69299999999987</v>
      </c>
      <c r="C9" s="12" t="e">
        <v>#N/A</v>
      </c>
      <c r="D9" s="27" t="e">
        <v>#N/A</v>
      </c>
    </row>
    <row r="10" spans="1:4" x14ac:dyDescent="0.25">
      <c r="A10" s="11">
        <v>2008</v>
      </c>
      <c r="B10" s="12">
        <f>Table6[[#This Row],[Total Expenditure]]</f>
        <v>767.55381584999986</v>
      </c>
      <c r="C10" s="12" t="e">
        <v>#N/A</v>
      </c>
      <c r="D10" s="27" t="e">
        <v>#N/A</v>
      </c>
    </row>
    <row r="11" spans="1:4" x14ac:dyDescent="0.25">
      <c r="A11" s="11">
        <v>2009</v>
      </c>
      <c r="B11" s="12">
        <f>Table6[[#This Row],[Total Expenditure]]</f>
        <v>768.02195972999994</v>
      </c>
      <c r="C11" s="12" t="e">
        <v>#N/A</v>
      </c>
      <c r="D11" s="27" t="e">
        <v>#N/A</v>
      </c>
    </row>
    <row r="12" spans="1:4" x14ac:dyDescent="0.25">
      <c r="A12" s="11">
        <v>2010</v>
      </c>
      <c r="B12" s="12">
        <f>Table6[[#This Row],[Total Expenditure]]</f>
        <v>817.09597832500015</v>
      </c>
      <c r="C12" s="12" t="e">
        <v>#N/A</v>
      </c>
      <c r="D12" s="27" t="e">
        <v>#N/A</v>
      </c>
    </row>
    <row r="13" spans="1:4" x14ac:dyDescent="0.25">
      <c r="A13" s="11">
        <v>2011</v>
      </c>
      <c r="B13" s="12">
        <f>Table6[[#This Row],[Total Expenditure]]</f>
        <v>889.29559805832446</v>
      </c>
      <c r="C13" s="12" t="e">
        <v>#N/A</v>
      </c>
      <c r="D13" s="27" t="e">
        <v>#N/A</v>
      </c>
    </row>
    <row r="14" spans="1:4" x14ac:dyDescent="0.25">
      <c r="A14" s="11">
        <v>2012</v>
      </c>
      <c r="B14" s="12">
        <f>Table6[[#This Row],[Total Expenditure]]</f>
        <v>852.13213559999986</v>
      </c>
      <c r="C14" s="12" t="e">
        <v>#N/A</v>
      </c>
      <c r="D14" s="27" t="e">
        <v>#N/A</v>
      </c>
    </row>
    <row r="15" spans="1:4" x14ac:dyDescent="0.25">
      <c r="A15" s="11">
        <v>2013</v>
      </c>
      <c r="B15" s="12">
        <f>Table6[[#This Row],[Total Expenditure]]</f>
        <v>999.67230408</v>
      </c>
      <c r="C15" s="12" t="e">
        <v>#N/A</v>
      </c>
      <c r="D15" s="27" t="e">
        <v>#N/A</v>
      </c>
    </row>
    <row r="16" spans="1:4" x14ac:dyDescent="0.25">
      <c r="A16" s="11">
        <v>2014</v>
      </c>
      <c r="B16" s="12">
        <f>Table6[[#This Row],[Total Expenditure]]</f>
        <v>1136.3720733600001</v>
      </c>
      <c r="C16" s="12" t="e">
        <v>#N/A</v>
      </c>
      <c r="D16" s="27" t="e">
        <v>#N/A</v>
      </c>
    </row>
    <row r="17" spans="1:4" x14ac:dyDescent="0.25">
      <c r="A17" s="11">
        <v>2015</v>
      </c>
      <c r="B17" s="12">
        <f>Table6[[#This Row],[Total Expenditure]]</f>
        <v>1262.6756146999999</v>
      </c>
      <c r="C17" s="12" t="e">
        <v>#N/A</v>
      </c>
      <c r="D17" s="27" t="e">
        <v>#N/A</v>
      </c>
    </row>
    <row r="18" spans="1:4" x14ac:dyDescent="0.25">
      <c r="A18" s="11">
        <v>2016</v>
      </c>
      <c r="B18" s="12">
        <f>Table6[[#This Row],[Total Expenditure]]</f>
        <v>1197.91634675</v>
      </c>
      <c r="C18" s="12" t="e">
        <v>#N/A</v>
      </c>
      <c r="D18" s="27" t="e">
        <v>#N/A</v>
      </c>
    </row>
    <row r="19" spans="1:4" x14ac:dyDescent="0.25">
      <c r="A19" s="11">
        <v>2017</v>
      </c>
      <c r="B19" s="12">
        <f>Table6[[#This Row],[Total Expenditure]]</f>
        <v>1172.4193964200001</v>
      </c>
      <c r="C19" s="12" t="e">
        <v>#N/A</v>
      </c>
      <c r="D19" s="27" t="e">
        <v>#N/A</v>
      </c>
    </row>
    <row r="20" spans="1:4" x14ac:dyDescent="0.25">
      <c r="A20" s="11">
        <v>2018</v>
      </c>
      <c r="B20" s="12">
        <f>Table6[[#This Row],[Total Expenditure]]</f>
        <v>1226.6347248889665</v>
      </c>
      <c r="C20" s="12" t="e">
        <v>#N/A</v>
      </c>
      <c r="D20" s="27" t="e">
        <v>#N/A</v>
      </c>
    </row>
    <row r="21" spans="1:4" x14ac:dyDescent="0.25">
      <c r="A21" s="11">
        <v>2019</v>
      </c>
      <c r="B21" s="12">
        <f>Table6[[#This Row],[Total Expenditure]]</f>
        <v>1346.7050314299997</v>
      </c>
      <c r="C21" s="12" t="e">
        <v>#N/A</v>
      </c>
      <c r="D21" s="27" t="e">
        <v>#N/A</v>
      </c>
    </row>
    <row r="22" spans="1:4" x14ac:dyDescent="0.25">
      <c r="A22" s="11">
        <v>2020</v>
      </c>
      <c r="B22" s="12">
        <f>Table6[[#This Row],[Total Expenditure]]</f>
        <v>1280.0619914200001</v>
      </c>
      <c r="C22" s="12" t="e">
        <v>#N/A</v>
      </c>
      <c r="D22" s="27" t="e">
        <v>#N/A</v>
      </c>
    </row>
    <row r="23" spans="1:4" x14ac:dyDescent="0.25">
      <c r="A23" s="11">
        <v>2021</v>
      </c>
      <c r="B23" s="12">
        <f>Table6[[#This Row],[Total Expenditure]]</f>
        <v>1198.38383834</v>
      </c>
      <c r="C23" s="12">
        <f>B23</f>
        <v>1198.38383834</v>
      </c>
      <c r="D23" s="27">
        <f>B23</f>
        <v>1198.38383834</v>
      </c>
    </row>
    <row r="24" spans="1:4" x14ac:dyDescent="0.25">
      <c r="A24" s="13">
        <v>2022</v>
      </c>
      <c r="B24" s="9">
        <f>Table6[[#This Row],[Total Expenditure]]</f>
        <v>1233.2315983765502</v>
      </c>
      <c r="C24" s="31">
        <f>SUM('Total Expenditure'!C91:C94)</f>
        <v>1022.4046611452275</v>
      </c>
      <c r="D24" s="32">
        <f>SUM('Total Expenditure'!D91:D94)</f>
        <v>1444.0585356078732</v>
      </c>
    </row>
    <row r="25" spans="1:4" x14ac:dyDescent="0.25">
      <c r="A25" s="13">
        <v>2023</v>
      </c>
      <c r="B25" s="9">
        <f>Table6[[#This Row],[Total Expenditure]]</f>
        <v>1271.279473405295</v>
      </c>
      <c r="C25" s="31">
        <f>SUM('Total Expenditure'!C95:C98)</f>
        <v>987.23360469426063</v>
      </c>
      <c r="D25" s="32">
        <f>SUM('Total Expenditure'!D95:D98)</f>
        <v>1555.3253421163295</v>
      </c>
    </row>
    <row r="26" spans="1:4" x14ac:dyDescent="0.25">
      <c r="A26" s="13">
        <v>2024</v>
      </c>
      <c r="B26" s="9">
        <f>Table6[[#This Row],[Total Expenditure]]</f>
        <v>1314.7591084349483</v>
      </c>
      <c r="C26" s="31">
        <f>SUM('Total Expenditure'!C99:C102)</f>
        <v>1026.912025036761</v>
      </c>
      <c r="D26" s="32">
        <f>SUM('Total Expenditure'!D99:D102)</f>
        <v>1602.6061918331357</v>
      </c>
    </row>
    <row r="27" spans="1:4" x14ac:dyDescent="0.25">
      <c r="A27" s="13">
        <v>2025</v>
      </c>
      <c r="B27" s="9">
        <f>Table6[[#This Row],[Total Expenditure]]</f>
        <v>1359.7130539733491</v>
      </c>
      <c r="C27" s="31">
        <f>SUM('Total Expenditure'!C103:C106)</f>
        <v>1066.9713041183902</v>
      </c>
      <c r="D27" s="32">
        <f>SUM('Total Expenditure'!D103:D106)</f>
        <v>1652.4548038283083</v>
      </c>
    </row>
    <row r="28" spans="1:4" x14ac:dyDescent="0.25">
      <c r="A28" s="13">
        <v>2026</v>
      </c>
      <c r="B28" s="9">
        <f>Table6[[#This Row],[Total Expenditure]]</f>
        <v>1403.926780852807</v>
      </c>
      <c r="C28" s="31">
        <f>SUM('Total Expenditure'!C107:C110)</f>
        <v>1105.3378645524972</v>
      </c>
      <c r="D28" s="32">
        <f>SUM('Total Expenditure'!D107:D110)</f>
        <v>1702.5156971531171</v>
      </c>
    </row>
    <row r="29" spans="1:4" x14ac:dyDescent="0.25">
      <c r="A29" s="13">
        <v>2027</v>
      </c>
      <c r="B29" s="9">
        <f>Table6[[#This Row],[Total Expenditure]]</f>
        <v>1451.4166685618638</v>
      </c>
      <c r="C29" s="31">
        <f>SUM('Total Expenditure'!C111:C114)</f>
        <v>1145.9899084192548</v>
      </c>
      <c r="D29" s="32">
        <f>SUM('Total Expenditure'!D111:D114)</f>
        <v>1756.8434287044731</v>
      </c>
    </row>
    <row r="30" spans="1:4" x14ac:dyDescent="0.25">
      <c r="A30" s="13">
        <v>2028</v>
      </c>
      <c r="B30" s="9">
        <f>Table6[[#This Row],[Total Expenditure]]</f>
        <v>1499.871197115297</v>
      </c>
      <c r="C30" s="31">
        <f>SUM('Total Expenditure'!C115:C118)</f>
        <v>1186.636067695742</v>
      </c>
      <c r="D30" s="32">
        <f>SUM('Total Expenditure'!D115:D118)</f>
        <v>1813.1063265348523</v>
      </c>
    </row>
    <row r="31" spans="1:4" x14ac:dyDescent="0.25">
      <c r="A31" s="13">
        <v>2029</v>
      </c>
      <c r="B31" s="9">
        <f>Table6[[#This Row],[Total Expenditure]]</f>
        <v>1550.1042183733041</v>
      </c>
      <c r="C31" s="31">
        <f>SUM('Total Expenditure'!C119:C122)</f>
        <v>1228.1053504958529</v>
      </c>
      <c r="D31" s="32">
        <f>SUM('Total Expenditure'!D119:D122)</f>
        <v>1872.1030862507555</v>
      </c>
    </row>
    <row r="32" spans="1:4" x14ac:dyDescent="0.25">
      <c r="A32" s="13">
        <v>2030</v>
      </c>
      <c r="B32" s="9">
        <f>Table6[[#This Row],[Total Expenditure]]</f>
        <v>1602.0723259417618</v>
      </c>
      <c r="C32" s="31">
        <f>SUM('Total Expenditure'!C123:C126)</f>
        <v>1270.3662496880913</v>
      </c>
      <c r="D32" s="32">
        <f>SUM('Total Expenditure'!D123:D126)</f>
        <v>1933.7784021954321</v>
      </c>
    </row>
    <row r="33" spans="1:4" x14ac:dyDescent="0.25">
      <c r="A33" s="13">
        <v>2031</v>
      </c>
      <c r="B33" s="9">
        <f>Table6[[#This Row],[Total Expenditure]]</f>
        <v>1655.7801208322758</v>
      </c>
      <c r="C33" s="31">
        <f>SUM('Total Expenditure'!C127:C130)</f>
        <v>1313.4423843271084</v>
      </c>
      <c r="D33" s="32">
        <f>SUM('Total Expenditure'!D127:D130)</f>
        <v>1998.1178573374432</v>
      </c>
    </row>
    <row r="34" spans="1:4" x14ac:dyDescent="0.25">
      <c r="A34" s="13">
        <v>2032</v>
      </c>
      <c r="B34" s="9">
        <f>Table6[[#This Row],[Total Expenditure]]</f>
        <v>1711.3090722059992</v>
      </c>
      <c r="C34" s="31">
        <f>SUM('Total Expenditure'!C131:C134)</f>
        <v>1357.4308883048068</v>
      </c>
      <c r="D34" s="32">
        <f>SUM('Total Expenditure'!D131:D134)</f>
        <v>2065.1872561071918</v>
      </c>
    </row>
    <row r="35" spans="1:4" x14ac:dyDescent="0.25">
      <c r="A35" s="20">
        <v>2033</v>
      </c>
      <c r="B35" s="21">
        <f>Table6[[#This Row],[Total Expenditure]]</f>
        <v>1768.710736504614</v>
      </c>
      <c r="C35" s="33">
        <f>SUM('Total Expenditure'!C135:C138)</f>
        <v>1402.399164097694</v>
      </c>
      <c r="D35" s="34">
        <f>SUM('Total Expenditure'!D135:D138)</f>
        <v>2135.0223089115334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E350A-F753-449F-A425-C17F505031E3}">
  <sheetPr>
    <tabColor theme="4" tint="-0.249977111117893"/>
  </sheetPr>
  <dimension ref="A1:M35"/>
  <sheetViews>
    <sheetView workbookViewId="0">
      <selection activeCell="E24" sqref="E24:E35"/>
    </sheetView>
  </sheetViews>
  <sheetFormatPr defaultRowHeight="14.3" x14ac:dyDescent="0.25"/>
  <cols>
    <col min="1" max="1" width="9" style="36"/>
    <col min="2" max="3" width="17.375" style="36" customWidth="1"/>
    <col min="4" max="5" width="14.375" style="36" customWidth="1"/>
    <col min="6" max="6" width="9" style="35"/>
    <col min="7" max="7" width="9.75" style="35" customWidth="1"/>
    <col min="8" max="16384" width="9" style="35"/>
  </cols>
  <sheetData>
    <row r="1" spans="1:13" x14ac:dyDescent="0.25">
      <c r="A1" s="49" t="s">
        <v>111</v>
      </c>
      <c r="B1" s="48" t="s">
        <v>112</v>
      </c>
      <c r="C1" s="48" t="s">
        <v>151</v>
      </c>
      <c r="D1" s="48" t="s">
        <v>113</v>
      </c>
      <c r="E1" s="48" t="s">
        <v>114</v>
      </c>
      <c r="F1" s="48" t="s">
        <v>150</v>
      </c>
      <c r="G1" s="47" t="s">
        <v>149</v>
      </c>
      <c r="L1" s="35" t="s">
        <v>148</v>
      </c>
      <c r="M1" s="35">
        <v>9</v>
      </c>
    </row>
    <row r="2" spans="1:13" x14ac:dyDescent="0.25">
      <c r="A2" s="46">
        <v>2000</v>
      </c>
      <c r="B2" s="38">
        <f>Table7[[#This Row],[Revenue Current]]</f>
        <v>338.78899999999999</v>
      </c>
      <c r="C2" s="38"/>
      <c r="D2" s="38">
        <v>0</v>
      </c>
      <c r="E2" s="38">
        <v>0</v>
      </c>
      <c r="F2" s="38">
        <f>Table216[[#This Row],[Revenue Current]]+Table216[[#This Row],[Lower Bound]]</f>
        <v>338.78899999999999</v>
      </c>
      <c r="G2" s="37">
        <f>(Table216[[#This Row],[Upper Bound]]-Table216[[#This Row],[Lower Bound]])/$M$1</f>
        <v>0</v>
      </c>
    </row>
    <row r="3" spans="1:13" x14ac:dyDescent="0.25">
      <c r="A3" s="46">
        <v>2001</v>
      </c>
      <c r="B3" s="38">
        <f>Table7[[#This Row],[Revenue Current]]</f>
        <v>402.37299999999999</v>
      </c>
      <c r="C3" s="38"/>
      <c r="D3" s="38">
        <v>0</v>
      </c>
      <c r="E3" s="38">
        <v>0</v>
      </c>
      <c r="F3" s="38">
        <f>Table216[[#This Row],[Revenue Current]]+Table216[[#This Row],[Lower Bound]]</f>
        <v>402.37299999999999</v>
      </c>
      <c r="G3" s="37">
        <f>(Table216[[#This Row],[Upper Bound]]-Table216[[#This Row],[Lower Bound]])/$M$1</f>
        <v>0</v>
      </c>
    </row>
    <row r="4" spans="1:13" x14ac:dyDescent="0.25">
      <c r="A4" s="46">
        <v>2002</v>
      </c>
      <c r="B4" s="38">
        <f>Table7[[#This Row],[Revenue Current]]</f>
        <v>411.66599999999994</v>
      </c>
      <c r="C4" s="38"/>
      <c r="D4" s="38">
        <v>0</v>
      </c>
      <c r="E4" s="38">
        <v>0</v>
      </c>
      <c r="F4" s="38">
        <f>Table216[[#This Row],[Revenue Current]]+Table216[[#This Row],[Lower Bound]]</f>
        <v>411.66599999999994</v>
      </c>
      <c r="G4" s="37">
        <f>(Table216[[#This Row],[Upper Bound]]-Table216[[#This Row],[Lower Bound]])/$M$1</f>
        <v>0</v>
      </c>
    </row>
    <row r="5" spans="1:13" x14ac:dyDescent="0.25">
      <c r="A5" s="46">
        <v>2003</v>
      </c>
      <c r="B5" s="38">
        <f>Table7[[#This Row],[Revenue Current]]</f>
        <v>433.37099999999998</v>
      </c>
      <c r="C5" s="38"/>
      <c r="D5" s="38">
        <v>0</v>
      </c>
      <c r="E5" s="38">
        <v>0</v>
      </c>
      <c r="F5" s="38">
        <f>Table216[[#This Row],[Revenue Current]]+Table216[[#This Row],[Lower Bound]]</f>
        <v>433.37099999999998</v>
      </c>
      <c r="G5" s="37">
        <f>(Table216[[#This Row],[Upper Bound]]-Table216[[#This Row],[Lower Bound]])/$M$1</f>
        <v>0</v>
      </c>
    </row>
    <row r="6" spans="1:13" x14ac:dyDescent="0.25">
      <c r="A6" s="46">
        <v>2004</v>
      </c>
      <c r="B6" s="38">
        <f>Table7[[#This Row],[Revenue Current]]</f>
        <v>456.22800000000007</v>
      </c>
      <c r="C6" s="38"/>
      <c r="D6" s="38">
        <v>0</v>
      </c>
      <c r="E6" s="38">
        <v>0</v>
      </c>
      <c r="F6" s="38">
        <f>Table216[[#This Row],[Revenue Current]]+Table216[[#This Row],[Lower Bound]]</f>
        <v>456.22800000000007</v>
      </c>
      <c r="G6" s="37">
        <f>(Table216[[#This Row],[Upper Bound]]-Table216[[#This Row],[Lower Bound]])/$M$1</f>
        <v>0</v>
      </c>
    </row>
    <row r="7" spans="1:13" x14ac:dyDescent="0.25">
      <c r="A7" s="46">
        <v>2005</v>
      </c>
      <c r="B7" s="38">
        <f>Table7[[#This Row],[Revenue Current]]</f>
        <v>529.82000000000005</v>
      </c>
      <c r="C7" s="38"/>
      <c r="D7" s="38">
        <v>0</v>
      </c>
      <c r="E7" s="38">
        <v>0</v>
      </c>
      <c r="F7" s="38">
        <f>Table216[[#This Row],[Revenue Current]]+Table216[[#This Row],[Lower Bound]]</f>
        <v>529.82000000000005</v>
      </c>
      <c r="G7" s="37">
        <f>(Table216[[#This Row],[Upper Bound]]-Table216[[#This Row],[Lower Bound]])/$M$1</f>
        <v>0</v>
      </c>
    </row>
    <row r="8" spans="1:13" x14ac:dyDescent="0.25">
      <c r="A8" s="46">
        <v>2006</v>
      </c>
      <c r="B8" s="38">
        <f>Table7[[#This Row],[Revenue Current]]</f>
        <v>586.46500000000003</v>
      </c>
      <c r="C8" s="38"/>
      <c r="D8" s="38">
        <v>0</v>
      </c>
      <c r="E8" s="38">
        <v>0</v>
      </c>
      <c r="F8" s="38">
        <f>Table216[[#This Row],[Revenue Current]]+Table216[[#This Row],[Lower Bound]]</f>
        <v>586.46500000000003</v>
      </c>
      <c r="G8" s="37">
        <f>(Table216[[#This Row],[Upper Bound]]-Table216[[#This Row],[Lower Bound]])/$M$1</f>
        <v>0</v>
      </c>
    </row>
    <row r="9" spans="1:13" x14ac:dyDescent="0.25">
      <c r="A9" s="46">
        <v>2007</v>
      </c>
      <c r="B9" s="38">
        <f>Table7[[#This Row],[Revenue Current]]</f>
        <v>672.29900000000009</v>
      </c>
      <c r="C9" s="38"/>
      <c r="D9" s="38">
        <v>0</v>
      </c>
      <c r="E9" s="38">
        <v>0</v>
      </c>
      <c r="F9" s="38">
        <f>Table216[[#This Row],[Revenue Current]]+Table216[[#This Row],[Lower Bound]]</f>
        <v>672.29900000000009</v>
      </c>
      <c r="G9" s="37">
        <f>(Table216[[#This Row],[Upper Bound]]-Table216[[#This Row],[Lower Bound]])/$M$1</f>
        <v>0</v>
      </c>
    </row>
    <row r="10" spans="1:13" x14ac:dyDescent="0.25">
      <c r="A10" s="46">
        <v>2008</v>
      </c>
      <c r="B10" s="38">
        <f>Table7[[#This Row],[Revenue Current]]</f>
        <v>712.60169927999993</v>
      </c>
      <c r="C10" s="38"/>
      <c r="D10" s="38">
        <v>0</v>
      </c>
      <c r="E10" s="38">
        <v>0</v>
      </c>
      <c r="F10" s="38">
        <f>Table216[[#This Row],[Revenue Current]]+Table216[[#This Row],[Lower Bound]]</f>
        <v>712.60169927999993</v>
      </c>
      <c r="G10" s="37">
        <f>(Table216[[#This Row],[Upper Bound]]-Table216[[#This Row],[Lower Bound]])/$M$1</f>
        <v>0</v>
      </c>
    </row>
    <row r="11" spans="1:13" x14ac:dyDescent="0.25">
      <c r="A11" s="46">
        <v>2009</v>
      </c>
      <c r="B11" s="38">
        <f>Table7[[#This Row],[Revenue Current]]</f>
        <v>696.73216238000009</v>
      </c>
      <c r="C11" s="38"/>
      <c r="D11" s="38">
        <v>0</v>
      </c>
      <c r="E11" s="38">
        <v>0</v>
      </c>
      <c r="F11" s="38">
        <f>Table216[[#This Row],[Revenue Current]]+Table216[[#This Row],[Lower Bound]]</f>
        <v>696.73216238000009</v>
      </c>
      <c r="G11" s="37">
        <f>(Table216[[#This Row],[Upper Bound]]-Table216[[#This Row],[Lower Bound]])/$M$1</f>
        <v>0</v>
      </c>
    </row>
    <row r="12" spans="1:13" x14ac:dyDescent="0.25">
      <c r="A12" s="46">
        <v>2010</v>
      </c>
      <c r="B12" s="38">
        <f>Table7[[#This Row],[Revenue Current]]</f>
        <v>766.15637277488065</v>
      </c>
      <c r="C12" s="38"/>
      <c r="D12" s="38">
        <v>0</v>
      </c>
      <c r="E12" s="38">
        <v>0</v>
      </c>
      <c r="F12" s="38">
        <f>Table216[[#This Row],[Revenue Current]]+Table216[[#This Row],[Lower Bound]]</f>
        <v>766.15637277488065</v>
      </c>
      <c r="G12" s="37">
        <f>(Table216[[#This Row],[Upper Bound]]-Table216[[#This Row],[Lower Bound]])/$M$1</f>
        <v>0</v>
      </c>
    </row>
    <row r="13" spans="1:13" x14ac:dyDescent="0.25">
      <c r="A13" s="46">
        <v>2011</v>
      </c>
      <c r="B13" s="38">
        <f>Table7[[#This Row],[Revenue Current]]</f>
        <v>795.86856776000013</v>
      </c>
      <c r="C13" s="38"/>
      <c r="D13" s="38">
        <v>0</v>
      </c>
      <c r="E13" s="38">
        <v>0</v>
      </c>
      <c r="F13" s="38">
        <f>Table216[[#This Row],[Revenue Current]]+Table216[[#This Row],[Lower Bound]]</f>
        <v>795.86856776000013</v>
      </c>
      <c r="G13" s="37">
        <f>(Table216[[#This Row],[Upper Bound]]-Table216[[#This Row],[Lower Bound]])/$M$1</f>
        <v>0</v>
      </c>
    </row>
    <row r="14" spans="1:13" x14ac:dyDescent="0.25">
      <c r="A14" s="46">
        <v>2012</v>
      </c>
      <c r="B14" s="38">
        <f>Table7[[#This Row],[Revenue Current]]</f>
        <v>814.36172873000021</v>
      </c>
      <c r="C14" s="38"/>
      <c r="D14" s="38">
        <v>0</v>
      </c>
      <c r="E14" s="38">
        <v>0</v>
      </c>
      <c r="F14" s="38">
        <f>Table216[[#This Row],[Revenue Current]]+Table216[[#This Row],[Lower Bound]]</f>
        <v>814.36172873000021</v>
      </c>
      <c r="G14" s="37">
        <f>(Table216[[#This Row],[Upper Bound]]-Table216[[#This Row],[Lower Bound]])/$M$1</f>
        <v>0</v>
      </c>
    </row>
    <row r="15" spans="1:13" x14ac:dyDescent="0.25">
      <c r="A15" s="46">
        <v>2013</v>
      </c>
      <c r="B15" s="38">
        <f>Table7[[#This Row],[Revenue Current]]</f>
        <v>865.90432022999994</v>
      </c>
      <c r="C15" s="38"/>
      <c r="D15" s="38">
        <v>0</v>
      </c>
      <c r="E15" s="38">
        <v>0</v>
      </c>
      <c r="F15" s="38">
        <f>Table216[[#This Row],[Revenue Current]]+Table216[[#This Row],[Lower Bound]]</f>
        <v>865.90432022999994</v>
      </c>
      <c r="G15" s="37">
        <f>(Table216[[#This Row],[Upper Bound]]-Table216[[#This Row],[Lower Bound]])/$M$1</f>
        <v>0</v>
      </c>
    </row>
    <row r="16" spans="1:13" x14ac:dyDescent="0.25">
      <c r="A16" s="46">
        <v>2014</v>
      </c>
      <c r="B16" s="38">
        <f>Table7[[#This Row],[Revenue Current]]</f>
        <v>960.80008016099998</v>
      </c>
      <c r="C16" s="38"/>
      <c r="D16" s="38">
        <v>0</v>
      </c>
      <c r="E16" s="38">
        <v>0</v>
      </c>
      <c r="F16" s="38">
        <f>Table216[[#This Row],[Revenue Current]]+Table216[[#This Row],[Lower Bound]]</f>
        <v>960.80008016099998</v>
      </c>
      <c r="G16" s="37">
        <f>(Table216[[#This Row],[Upper Bound]]-Table216[[#This Row],[Lower Bound]])/$M$1</f>
        <v>0</v>
      </c>
    </row>
    <row r="17" spans="1:9" x14ac:dyDescent="0.25">
      <c r="A17" s="46">
        <v>2015</v>
      </c>
      <c r="B17" s="38">
        <f>Table7[[#This Row],[Revenue Current]]</f>
        <v>972.88620311</v>
      </c>
      <c r="C17" s="38"/>
      <c r="D17" s="38">
        <v>0</v>
      </c>
      <c r="E17" s="38">
        <v>0</v>
      </c>
      <c r="F17" s="38">
        <f>Table216[[#This Row],[Revenue Current]]+Table216[[#This Row],[Lower Bound]]</f>
        <v>972.88620311</v>
      </c>
      <c r="G17" s="37">
        <f>(Table216[[#This Row],[Upper Bound]]-Table216[[#This Row],[Lower Bound]])/$M$1</f>
        <v>0</v>
      </c>
    </row>
    <row r="18" spans="1:9" x14ac:dyDescent="0.25">
      <c r="A18" s="46">
        <v>2016</v>
      </c>
      <c r="B18" s="38">
        <f>Table7[[#This Row],[Revenue Current]]</f>
        <v>1004.0287535799998</v>
      </c>
      <c r="C18" s="38"/>
      <c r="D18" s="38">
        <v>0</v>
      </c>
      <c r="E18" s="38">
        <v>0</v>
      </c>
      <c r="F18" s="38">
        <f>Table216[[#This Row],[Revenue Current]]+Table216[[#This Row],[Lower Bound]]</f>
        <v>1004.0287535799998</v>
      </c>
      <c r="G18" s="37">
        <f>(Table216[[#This Row],[Upper Bound]]-Table216[[#This Row],[Lower Bound]])/$M$1</f>
        <v>0</v>
      </c>
    </row>
    <row r="19" spans="1:9" x14ac:dyDescent="0.25">
      <c r="A19" s="46">
        <v>2017</v>
      </c>
      <c r="B19" s="38">
        <f>Table7[[#This Row],[Revenue Current]]</f>
        <v>1087.9859353200002</v>
      </c>
      <c r="C19" s="38"/>
      <c r="D19" s="38">
        <v>0</v>
      </c>
      <c r="E19" s="38">
        <v>0</v>
      </c>
      <c r="F19" s="38">
        <f>Table216[[#This Row],[Revenue Current]]+Table216[[#This Row],[Lower Bound]]</f>
        <v>1087.9859353200002</v>
      </c>
      <c r="G19" s="37">
        <f>(Table216[[#This Row],[Upper Bound]]-Table216[[#This Row],[Lower Bound]])/$M$1</f>
        <v>0</v>
      </c>
    </row>
    <row r="20" spans="1:9" x14ac:dyDescent="0.25">
      <c r="A20" s="46">
        <v>2018</v>
      </c>
      <c r="B20" s="38">
        <f>Table7[[#This Row],[Revenue Current]]</f>
        <v>1144.1160055400001</v>
      </c>
      <c r="C20" s="38"/>
      <c r="D20" s="38">
        <v>0</v>
      </c>
      <c r="E20" s="38">
        <v>0</v>
      </c>
      <c r="F20" s="38">
        <f>Table216[[#This Row],[Revenue Current]]+Table216[[#This Row],[Lower Bound]]</f>
        <v>1144.1160055400001</v>
      </c>
      <c r="G20" s="37">
        <f>(Table216[[#This Row],[Upper Bound]]-Table216[[#This Row],[Lower Bound]])/$M$1</f>
        <v>0</v>
      </c>
    </row>
    <row r="21" spans="1:9" x14ac:dyDescent="0.25">
      <c r="A21" s="46">
        <v>2019</v>
      </c>
      <c r="B21" s="38">
        <f>Table7[[#This Row],[Revenue Current]]</f>
        <v>1141.9491431699998</v>
      </c>
      <c r="C21" s="38"/>
      <c r="D21" s="38">
        <v>0</v>
      </c>
      <c r="E21" s="38">
        <v>0</v>
      </c>
      <c r="F21" s="38">
        <f>Table216[[#This Row],[Revenue Current]]+Table216[[#This Row],[Lower Bound]]</f>
        <v>1141.9491431699998</v>
      </c>
      <c r="G21" s="37">
        <f>(Table216[[#This Row],[Upper Bound]]-Table216[[#This Row],[Lower Bound]])/$M$1</f>
        <v>0</v>
      </c>
    </row>
    <row r="22" spans="1:9" x14ac:dyDescent="0.25">
      <c r="A22" s="46">
        <v>2020</v>
      </c>
      <c r="B22" s="38">
        <f>Table7[[#This Row],[Revenue Current]]</f>
        <v>874.59354385999995</v>
      </c>
      <c r="C22" s="38"/>
      <c r="D22" s="38">
        <v>0</v>
      </c>
      <c r="E22" s="38">
        <v>0</v>
      </c>
      <c r="F22" s="38">
        <f>Table216[[#This Row],[Revenue Current]]+Table216[[#This Row],[Lower Bound]]</f>
        <v>874.59354385999995</v>
      </c>
      <c r="G22" s="37">
        <f>(Table216[[#This Row],[Upper Bound]]-Table216[[#This Row],[Lower Bound]])/$M$1</f>
        <v>0</v>
      </c>
    </row>
    <row r="23" spans="1:9" x14ac:dyDescent="0.25">
      <c r="A23" s="46">
        <v>2021</v>
      </c>
      <c r="B23" s="38">
        <f>Table7[[#This Row],[Revenue Current]]</f>
        <v>1164.9753499599999</v>
      </c>
      <c r="C23" s="38"/>
      <c r="D23" s="38">
        <v>0</v>
      </c>
      <c r="E23" s="38">
        <v>0</v>
      </c>
      <c r="F23" s="38">
        <f>Table216[[#This Row],[Revenue Current]]+Table216[[#This Row],[Lower Bound]]</f>
        <v>1164.9753499599999</v>
      </c>
      <c r="G23" s="37">
        <f>(Table216[[#This Row],[Upper Bound]]-Table216[[#This Row],[Lower Bound]])/$M$1</f>
        <v>0</v>
      </c>
    </row>
    <row r="24" spans="1:9" x14ac:dyDescent="0.25">
      <c r="A24" s="40">
        <v>2022</v>
      </c>
      <c r="B24" s="39"/>
      <c r="C24" s="39">
        <f>Table7[[#This Row],[Revenue Current]]</f>
        <v>1220.0970610729307</v>
      </c>
      <c r="D24" s="39">
        <f>Table7[[#This Row],[Lower Bound]]</f>
        <v>1039.7624759128767</v>
      </c>
      <c r="E24" s="39">
        <f>Table7[[#This Row],[Upper Bound]]</f>
        <v>1446.3883675295842</v>
      </c>
      <c r="F24" s="38">
        <f>Table216[[#This Row],[Revenue Current]]+Table216[[#This Row],[Lower Bound]]</f>
        <v>1039.7624759128767</v>
      </c>
      <c r="G24" s="37">
        <f>(Table216[[#This Row],[Upper Bound]]-Table216[[#This Row],[Lower Bound]])/$M$1</f>
        <v>45.18065462407862</v>
      </c>
      <c r="I24" s="45"/>
    </row>
    <row r="25" spans="1:9" x14ac:dyDescent="0.25">
      <c r="A25" s="40">
        <v>2023</v>
      </c>
      <c r="B25" s="39"/>
      <c r="C25" s="39">
        <f>Table7[[#This Row],[Revenue Current]]</f>
        <v>1291.0773702930728</v>
      </c>
      <c r="D25" s="39">
        <f>Table7[[#This Row],[Lower Bound]]</f>
        <v>917.53912826059468</v>
      </c>
      <c r="E25" s="39">
        <f>Table7[[#This Row],[Upper Bound]]</f>
        <v>1818.4669533145827</v>
      </c>
      <c r="F25" s="38">
        <f>Table216[[#This Row],[Revenue Current]]+Table216[[#This Row],[Lower Bound]]</f>
        <v>917.53912826059468</v>
      </c>
      <c r="G25" s="37">
        <f>(Table216[[#This Row],[Upper Bound]]-Table216[[#This Row],[Lower Bound]])/$M$1</f>
        <v>100.10309167266534</v>
      </c>
      <c r="I25" s="45"/>
    </row>
    <row r="26" spans="1:9" x14ac:dyDescent="0.25">
      <c r="A26" s="40">
        <v>2024</v>
      </c>
      <c r="B26" s="39"/>
      <c r="C26" s="39">
        <f>Table7[[#This Row],[Revenue Current]]</f>
        <v>1363.957623438894</v>
      </c>
      <c r="D26" s="39">
        <f>Table7[[#This Row],[Lower Bound]]</f>
        <v>878.69844137546238</v>
      </c>
      <c r="E26" s="39">
        <f>Table7[[#This Row],[Upper Bound]]</f>
        <v>2118.4193719347136</v>
      </c>
      <c r="F26" s="38">
        <f>Table216[[#This Row],[Revenue Current]]+Table216[[#This Row],[Lower Bound]]</f>
        <v>878.69844137546238</v>
      </c>
      <c r="G26" s="37">
        <f>(Table216[[#This Row],[Upper Bound]]-Table216[[#This Row],[Lower Bound]])/$M$1</f>
        <v>137.74677006213903</v>
      </c>
      <c r="I26" s="45"/>
    </row>
    <row r="27" spans="1:9" x14ac:dyDescent="0.25">
      <c r="A27" s="40">
        <v>2025</v>
      </c>
      <c r="B27" s="39"/>
      <c r="C27" s="39">
        <f>Table7[[#This Row],[Revenue Current]]</f>
        <v>1442.2107850635657</v>
      </c>
      <c r="D27" s="39">
        <f>Table7[[#This Row],[Lower Bound]]</f>
        <v>858.32135749773727</v>
      </c>
      <c r="E27" s="39">
        <f>Table7[[#This Row],[Upper Bound]]</f>
        <v>2424.3030217832079</v>
      </c>
      <c r="F27" s="38">
        <f>Table216[[#This Row],[Revenue Current]]+Table216[[#This Row],[Lower Bound]]</f>
        <v>858.32135749773727</v>
      </c>
      <c r="G27" s="37">
        <f>(Table216[[#This Row],[Upper Bound]]-Table216[[#This Row],[Lower Bound]])/$M$1</f>
        <v>173.99796269838563</v>
      </c>
      <c r="I27" s="45"/>
    </row>
    <row r="28" spans="1:9" x14ac:dyDescent="0.25">
      <c r="A28" s="40">
        <v>2026</v>
      </c>
      <c r="B28" s="39"/>
      <c r="C28" s="39">
        <f>Table7[[#This Row],[Revenue Current]]</f>
        <v>1525.5594289730946</v>
      </c>
      <c r="D28" s="39">
        <f>Table7[[#This Row],[Lower Bound]]</f>
        <v>847.8112162811517</v>
      </c>
      <c r="E28" s="39">
        <f>Table7[[#This Row],[Upper Bound]]</f>
        <v>2745.9924557127283</v>
      </c>
      <c r="F28" s="38">
        <f>Table216[[#This Row],[Revenue Current]]+Table216[[#This Row],[Lower Bound]]</f>
        <v>847.8112162811517</v>
      </c>
      <c r="G28" s="37">
        <f>(Table216[[#This Row],[Upper Bound]]-Table216[[#This Row],[Lower Bound]])/$M$1</f>
        <v>210.90902660350852</v>
      </c>
      <c r="I28" s="45"/>
    </row>
    <row r="29" spans="1:9" x14ac:dyDescent="0.25">
      <c r="A29" s="40">
        <v>2027</v>
      </c>
      <c r="B29" s="39"/>
      <c r="C29" s="39">
        <f>Table7[[#This Row],[Revenue Current]]</f>
        <v>1613.9805777277602</v>
      </c>
      <c r="D29" s="39">
        <f>Table7[[#This Row],[Lower Bound]]</f>
        <v>843.6496833535557</v>
      </c>
      <c r="E29" s="39">
        <f>Table7[[#This Row],[Upper Bound]]</f>
        <v>3088.5144868649309</v>
      </c>
      <c r="F29" s="38">
        <f>Table216[[#This Row],[Revenue Current]]+Table216[[#This Row],[Lower Bound]]</f>
        <v>843.6496833535557</v>
      </c>
      <c r="G29" s="37">
        <f>(Table216[[#This Row],[Upper Bound]]-Table216[[#This Row],[Lower Bound]])/$M$1</f>
        <v>249.42942261237502</v>
      </c>
      <c r="I29" s="45"/>
    </row>
    <row r="30" spans="1:9" x14ac:dyDescent="0.25">
      <c r="A30" s="40">
        <v>2028</v>
      </c>
      <c r="B30" s="39"/>
      <c r="C30" s="39">
        <f>Table7[[#This Row],[Revenue Current]]</f>
        <v>1707.6285298262592</v>
      </c>
      <c r="D30" s="39">
        <f>Table7[[#This Row],[Lower Bound]]</f>
        <v>844.04158527730692</v>
      </c>
      <c r="E30" s="39">
        <f>Table7[[#This Row],[Upper Bound]]</f>
        <v>3455.5777308191132</v>
      </c>
      <c r="F30" s="38">
        <f>Table216[[#This Row],[Revenue Current]]+Table216[[#This Row],[Lower Bound]]</f>
        <v>844.04158527730692</v>
      </c>
      <c r="G30" s="37">
        <f>(Table216[[#This Row],[Upper Bound]]-Table216[[#This Row],[Lower Bound]])/$M$1</f>
        <v>290.17068283797846</v>
      </c>
      <c r="I30" s="45"/>
    </row>
    <row r="31" spans="1:9" x14ac:dyDescent="0.25">
      <c r="A31" s="40">
        <v>2029</v>
      </c>
      <c r="B31" s="39"/>
      <c r="C31" s="39">
        <f>Table7[[#This Row],[Revenue Current]]</f>
        <v>1806.748300837671</v>
      </c>
      <c r="D31" s="39">
        <f>Table7[[#This Row],[Lower Bound]]</f>
        <v>847.95016471216127</v>
      </c>
      <c r="E31" s="39">
        <f>Table7[[#This Row],[Upper Bound]]</f>
        <v>3850.4350253414905</v>
      </c>
      <c r="F31" s="38">
        <f>Table216[[#This Row],[Revenue Current]]+Table216[[#This Row],[Lower Bound]]</f>
        <v>847.95016471216127</v>
      </c>
      <c r="G31" s="37">
        <f>(Table216[[#This Row],[Upper Bound]]-Table216[[#This Row],[Lower Bound]])/$M$1</f>
        <v>333.60942895881431</v>
      </c>
      <c r="I31" s="45"/>
    </row>
    <row r="32" spans="1:9" x14ac:dyDescent="0.25">
      <c r="A32" s="44">
        <v>2030</v>
      </c>
      <c r="B32" s="43"/>
      <c r="C32" s="39">
        <f>Table7[[#This Row],[Revenue Current]]</f>
        <v>1911.6345225206412</v>
      </c>
      <c r="D32" s="39">
        <f>Table7[[#This Row],[Lower Bound]]</f>
        <v>854.72625752636372</v>
      </c>
      <c r="E32" s="39">
        <f>Table7[[#This Row],[Upper Bound]]</f>
        <v>4276.196043620419</v>
      </c>
      <c r="F32" s="42">
        <f>Table216[[#This Row],[Revenue Current]]+Table216[[#This Row],[Lower Bound]]</f>
        <v>854.72625752636372</v>
      </c>
      <c r="G32" s="41">
        <f>(Table216[[#This Row],[Upper Bound]]-Table216[[#This Row],[Lower Bound]])/$M$1</f>
        <v>380.16330956600609</v>
      </c>
      <c r="I32" s="45"/>
    </row>
    <row r="33" spans="1:7" x14ac:dyDescent="0.25">
      <c r="A33" s="40">
        <v>2031</v>
      </c>
      <c r="B33" s="39"/>
      <c r="C33" s="39">
        <f>Table7[[#This Row],[Revenue Current]]</f>
        <v>2022.6134910635112</v>
      </c>
      <c r="D33" s="39">
        <f>Table7[[#This Row],[Lower Bound]]</f>
        <v>863.94014901329228</v>
      </c>
      <c r="E33" s="39">
        <f>Table7[[#This Row],[Upper Bound]]</f>
        <v>4735.9731735718697</v>
      </c>
      <c r="F33" s="38">
        <f>Table216[[#This Row],[Revenue Current]]+Table216[[#This Row],[Lower Bound]]</f>
        <v>863.94014901329228</v>
      </c>
      <c r="G33" s="37">
        <f>(Table216[[#This Row],[Upper Bound]]-Table216[[#This Row],[Lower Bound]])/$M$1</f>
        <v>430.22589161761971</v>
      </c>
    </row>
    <row r="34" spans="1:7" x14ac:dyDescent="0.25">
      <c r="A34" s="44">
        <v>2032</v>
      </c>
      <c r="B34" s="43"/>
      <c r="C34" s="39">
        <f>Table7[[#This Row],[Revenue Current]]</f>
        <v>2140.0360909354908</v>
      </c>
      <c r="D34" s="39">
        <f>Table7[[#This Row],[Lower Bound]]</f>
        <v>875.29639015841644</v>
      </c>
      <c r="E34" s="39">
        <f>Table7[[#This Row],[Upper Bound]]</f>
        <v>5232.9646091808809</v>
      </c>
      <c r="F34" s="42">
        <f>Table216[[#This Row],[Revenue Current]]+Table216[[#This Row],[Lower Bound]]</f>
        <v>875.29639015841644</v>
      </c>
      <c r="G34" s="41">
        <f>(Table216[[#This Row],[Upper Bound]]-Table216[[#This Row],[Lower Bound]])/$M$1</f>
        <v>484.18535766916273</v>
      </c>
    </row>
    <row r="35" spans="1:7" x14ac:dyDescent="0.25">
      <c r="A35" s="40">
        <v>2033</v>
      </c>
      <c r="B35" s="39"/>
      <c r="C35" s="39">
        <f>Table7[[#This Row],[Revenue Current]]</f>
        <v>2264.2756074695508</v>
      </c>
      <c r="D35" s="39">
        <f>Table7[[#This Row],[Lower Bound]]</f>
        <v>888.58686617595663</v>
      </c>
      <c r="E35" s="39">
        <f>Table7[[#This Row],[Upper Bound]]</f>
        <v>5770.50965856318</v>
      </c>
      <c r="F35" s="38">
        <f>Table216[[#This Row],[Revenue Current]]+Table216[[#This Row],[Lower Bound]]</f>
        <v>888.58686617595663</v>
      </c>
      <c r="G35" s="37">
        <f>(Table216[[#This Row],[Upper Bound]]-Table216[[#This Row],[Lower Bound]])/$M$1</f>
        <v>542.43586582080252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F02DD-D77A-4E07-9C55-22EFDCB9FE65}">
  <sheetPr>
    <tabColor theme="4" tint="-0.249977111117893"/>
  </sheetPr>
  <dimension ref="A1:M35"/>
  <sheetViews>
    <sheetView workbookViewId="0">
      <selection activeCell="B2" sqref="B2"/>
    </sheetView>
  </sheetViews>
  <sheetFormatPr defaultRowHeight="14.3" x14ac:dyDescent="0.25"/>
  <cols>
    <col min="1" max="1" width="9" style="36"/>
    <col min="2" max="2" width="27.875" style="36" bestFit="1" customWidth="1"/>
    <col min="3" max="3" width="17.375" style="36" customWidth="1"/>
    <col min="4" max="5" width="14.375" style="36" customWidth="1"/>
    <col min="6" max="6" width="9" style="35"/>
    <col min="7" max="7" width="9.75" style="35" customWidth="1"/>
    <col min="8" max="16384" width="9" style="35"/>
  </cols>
  <sheetData>
    <row r="1" spans="1:13" x14ac:dyDescent="0.25">
      <c r="A1" s="49" t="s">
        <v>111</v>
      </c>
      <c r="B1" s="48" t="s">
        <v>108</v>
      </c>
      <c r="C1" s="48" t="s">
        <v>151</v>
      </c>
      <c r="D1" s="48" t="s">
        <v>113</v>
      </c>
      <c r="E1" s="48" t="s">
        <v>114</v>
      </c>
      <c r="F1" s="48" t="s">
        <v>150</v>
      </c>
      <c r="G1" s="47" t="s">
        <v>149</v>
      </c>
      <c r="L1" s="35" t="s">
        <v>148</v>
      </c>
      <c r="M1" s="35">
        <v>9</v>
      </c>
    </row>
    <row r="2" spans="1:13" x14ac:dyDescent="0.25">
      <c r="A2" s="46">
        <v>2000</v>
      </c>
      <c r="B2" s="38">
        <f>Table8[[#This Row],[Total Revenue and Grants]]</f>
        <v>434.26800000000003</v>
      </c>
      <c r="C2" s="38"/>
      <c r="D2" s="38">
        <v>0</v>
      </c>
      <c r="E2" s="38">
        <v>0</v>
      </c>
      <c r="F2" s="38">
        <f>Table21217[[#This Row],[Total Revenue and Grants]]+Table21217[[#This Row],[Lower Bound]]</f>
        <v>434.26800000000003</v>
      </c>
      <c r="G2" s="37">
        <f>(Table21217[[#This Row],[Upper Bound]]-Table21217[[#This Row],[Lower Bound]])/$M$1</f>
        <v>0</v>
      </c>
    </row>
    <row r="3" spans="1:13" x14ac:dyDescent="0.25">
      <c r="A3" s="46">
        <v>2001</v>
      </c>
      <c r="B3" s="38">
        <f>Table8[[#This Row],[Total Revenue and Grants]]</f>
        <v>441.68299999999999</v>
      </c>
      <c r="C3" s="38"/>
      <c r="D3" s="38">
        <v>0</v>
      </c>
      <c r="E3" s="38">
        <v>0</v>
      </c>
      <c r="F3" s="38">
        <f>Table21217[[#This Row],[Total Revenue and Grants]]+Table21217[[#This Row],[Lower Bound]]</f>
        <v>441.68299999999999</v>
      </c>
      <c r="G3" s="37">
        <f>(Table21217[[#This Row],[Upper Bound]]-Table21217[[#This Row],[Lower Bound]])/$M$1</f>
        <v>0</v>
      </c>
    </row>
    <row r="4" spans="1:13" x14ac:dyDescent="0.25">
      <c r="A4" s="46">
        <v>2002</v>
      </c>
      <c r="B4" s="38">
        <f>Table8[[#This Row],[Total Revenue and Grants]]</f>
        <v>452.07799999999997</v>
      </c>
      <c r="C4" s="38"/>
      <c r="D4" s="38">
        <v>0</v>
      </c>
      <c r="E4" s="38">
        <v>0</v>
      </c>
      <c r="F4" s="38">
        <f>Table21217[[#This Row],[Total Revenue and Grants]]+Table21217[[#This Row],[Lower Bound]]</f>
        <v>452.07799999999997</v>
      </c>
      <c r="G4" s="37">
        <f>(Table21217[[#This Row],[Upper Bound]]-Table21217[[#This Row],[Lower Bound]])/$M$1</f>
        <v>0</v>
      </c>
    </row>
    <row r="5" spans="1:13" x14ac:dyDescent="0.25">
      <c r="A5" s="46">
        <v>2003</v>
      </c>
      <c r="B5" s="38">
        <f>Table8[[#This Row],[Total Revenue and Grants]]</f>
        <v>494.7109999999999</v>
      </c>
      <c r="C5" s="38"/>
      <c r="D5" s="38">
        <v>0</v>
      </c>
      <c r="E5" s="38">
        <v>0</v>
      </c>
      <c r="F5" s="38">
        <f>Table21217[[#This Row],[Total Revenue and Grants]]+Table21217[[#This Row],[Lower Bound]]</f>
        <v>494.7109999999999</v>
      </c>
      <c r="G5" s="37">
        <f>(Table21217[[#This Row],[Upper Bound]]-Table21217[[#This Row],[Lower Bound]])/$M$1</f>
        <v>0</v>
      </c>
    </row>
    <row r="6" spans="1:13" x14ac:dyDescent="0.25">
      <c r="A6" s="46">
        <v>2004</v>
      </c>
      <c r="B6" s="38">
        <f>Table8[[#This Row],[Total Revenue and Grants]]</f>
        <v>482.30299999999988</v>
      </c>
      <c r="C6" s="38"/>
      <c r="D6" s="38">
        <v>0</v>
      </c>
      <c r="E6" s="38">
        <v>0</v>
      </c>
      <c r="F6" s="38">
        <f>Table21217[[#This Row],[Total Revenue and Grants]]+Table21217[[#This Row],[Lower Bound]]</f>
        <v>482.30299999999988</v>
      </c>
      <c r="G6" s="37">
        <f>(Table21217[[#This Row],[Upper Bound]]-Table21217[[#This Row],[Lower Bound]])/$M$1</f>
        <v>0</v>
      </c>
    </row>
    <row r="7" spans="1:13" x14ac:dyDescent="0.25">
      <c r="A7" s="46">
        <v>2005</v>
      </c>
      <c r="B7" s="38">
        <f>Table8[[#This Row],[Total Revenue and Grants]]</f>
        <v>559.88799999999992</v>
      </c>
      <c r="C7" s="38"/>
      <c r="D7" s="38">
        <v>0</v>
      </c>
      <c r="E7" s="38">
        <v>0</v>
      </c>
      <c r="F7" s="38">
        <f>Table21217[[#This Row],[Total Revenue and Grants]]+Table21217[[#This Row],[Lower Bound]]</f>
        <v>559.88799999999992</v>
      </c>
      <c r="G7" s="37">
        <f>(Table21217[[#This Row],[Upper Bound]]-Table21217[[#This Row],[Lower Bound]])/$M$1</f>
        <v>0</v>
      </c>
    </row>
    <row r="8" spans="1:13" x14ac:dyDescent="0.25">
      <c r="A8" s="46">
        <v>2006</v>
      </c>
      <c r="B8" s="38">
        <f>Table8[[#This Row],[Total Revenue and Grants]]</f>
        <v>634.60799999999995</v>
      </c>
      <c r="C8" s="38"/>
      <c r="D8" s="38">
        <v>0</v>
      </c>
      <c r="E8" s="38">
        <v>0</v>
      </c>
      <c r="F8" s="38">
        <f>Table21217[[#This Row],[Total Revenue and Grants]]+Table21217[[#This Row],[Lower Bound]]</f>
        <v>634.60799999999995</v>
      </c>
      <c r="G8" s="37">
        <f>(Table21217[[#This Row],[Upper Bound]]-Table21217[[#This Row],[Lower Bound]])/$M$1</f>
        <v>0</v>
      </c>
    </row>
    <row r="9" spans="1:13" x14ac:dyDescent="0.25">
      <c r="A9" s="46">
        <v>2007</v>
      </c>
      <c r="B9" s="38">
        <f>Table8[[#This Row],[Total Revenue and Grants]]</f>
        <v>767.68299999999977</v>
      </c>
      <c r="C9" s="38"/>
      <c r="D9" s="38">
        <v>0</v>
      </c>
      <c r="E9" s="38">
        <v>0</v>
      </c>
      <c r="F9" s="38">
        <f>Table21217[[#This Row],[Total Revenue and Grants]]+Table21217[[#This Row],[Lower Bound]]</f>
        <v>767.68299999999977</v>
      </c>
      <c r="G9" s="37">
        <f>(Table21217[[#This Row],[Upper Bound]]-Table21217[[#This Row],[Lower Bound]])/$M$1</f>
        <v>0</v>
      </c>
    </row>
    <row r="10" spans="1:13" x14ac:dyDescent="0.25">
      <c r="A10" s="46">
        <v>2008</v>
      </c>
      <c r="B10" s="38">
        <f>Table8[[#This Row],[Total Revenue and Grants]]</f>
        <v>784.02697795000017</v>
      </c>
      <c r="C10" s="38"/>
      <c r="D10" s="38">
        <v>0</v>
      </c>
      <c r="E10" s="38">
        <v>0</v>
      </c>
      <c r="F10" s="38">
        <f>Table21217[[#This Row],[Total Revenue and Grants]]+Table21217[[#This Row],[Lower Bound]]</f>
        <v>784.02697795000017</v>
      </c>
      <c r="G10" s="37">
        <f>(Table21217[[#This Row],[Upper Bound]]-Table21217[[#This Row],[Lower Bound]])/$M$1</f>
        <v>0</v>
      </c>
    </row>
    <row r="11" spans="1:13" x14ac:dyDescent="0.25">
      <c r="A11" s="46">
        <v>2009</v>
      </c>
      <c r="B11" s="38">
        <f>Table8[[#This Row],[Total Revenue and Grants]]</f>
        <v>735.16709847000016</v>
      </c>
      <c r="C11" s="38"/>
      <c r="D11" s="38">
        <v>0</v>
      </c>
      <c r="E11" s="38">
        <v>0</v>
      </c>
      <c r="F11" s="38">
        <f>Table21217[[#This Row],[Total Revenue and Grants]]+Table21217[[#This Row],[Lower Bound]]</f>
        <v>735.16709847000016</v>
      </c>
      <c r="G11" s="37">
        <f>(Table21217[[#This Row],[Upper Bound]]-Table21217[[#This Row],[Lower Bound]])/$M$1</f>
        <v>0</v>
      </c>
    </row>
    <row r="12" spans="1:13" x14ac:dyDescent="0.25">
      <c r="A12" s="46">
        <v>2010</v>
      </c>
      <c r="B12" s="38">
        <f>Table8[[#This Row],[Total Revenue and Grants]]</f>
        <v>782.97575311488072</v>
      </c>
      <c r="C12" s="38"/>
      <c r="D12" s="38">
        <v>0</v>
      </c>
      <c r="E12" s="38">
        <v>0</v>
      </c>
      <c r="F12" s="38">
        <f>Table21217[[#This Row],[Total Revenue and Grants]]+Table21217[[#This Row],[Lower Bound]]</f>
        <v>782.97575311488072</v>
      </c>
      <c r="G12" s="37">
        <f>(Table21217[[#This Row],[Upper Bound]]-Table21217[[#This Row],[Lower Bound]])/$M$1</f>
        <v>0</v>
      </c>
    </row>
    <row r="13" spans="1:13" x14ac:dyDescent="0.25">
      <c r="A13" s="46">
        <v>2011</v>
      </c>
      <c r="B13" s="38">
        <f>Table8[[#This Row],[Total Revenue and Grants]]</f>
        <v>846.24377912000011</v>
      </c>
      <c r="C13" s="38"/>
      <c r="D13" s="38">
        <v>0</v>
      </c>
      <c r="E13" s="38">
        <v>0</v>
      </c>
      <c r="F13" s="38">
        <f>Table21217[[#This Row],[Total Revenue and Grants]]+Table21217[[#This Row],[Lower Bound]]</f>
        <v>846.24377912000011</v>
      </c>
      <c r="G13" s="37">
        <f>(Table21217[[#This Row],[Upper Bound]]-Table21217[[#This Row],[Lower Bound]])/$M$1</f>
        <v>0</v>
      </c>
    </row>
    <row r="14" spans="1:13" x14ac:dyDescent="0.25">
      <c r="A14" s="46">
        <v>2012</v>
      </c>
      <c r="B14" s="38">
        <f>Table8[[#This Row],[Total Revenue and Grants]]</f>
        <v>840.32247316999997</v>
      </c>
      <c r="C14" s="38"/>
      <c r="D14" s="38">
        <v>0</v>
      </c>
      <c r="E14" s="38">
        <v>0</v>
      </c>
      <c r="F14" s="38">
        <f>Table21217[[#This Row],[Total Revenue and Grants]]+Table21217[[#This Row],[Lower Bound]]</f>
        <v>840.32247316999997</v>
      </c>
      <c r="G14" s="37">
        <f>(Table21217[[#This Row],[Upper Bound]]-Table21217[[#This Row],[Lower Bound]])/$M$1</f>
        <v>0</v>
      </c>
    </row>
    <row r="15" spans="1:13" x14ac:dyDescent="0.25">
      <c r="A15" s="46">
        <v>2013</v>
      </c>
      <c r="B15" s="38">
        <f>Table8[[#This Row],[Total Revenue and Grants]]</f>
        <v>943.25443187000019</v>
      </c>
      <c r="C15" s="38"/>
      <c r="D15" s="38">
        <v>0</v>
      </c>
      <c r="E15" s="38">
        <v>0</v>
      </c>
      <c r="F15" s="38">
        <f>Table21217[[#This Row],[Total Revenue and Grants]]+Table21217[[#This Row],[Lower Bound]]</f>
        <v>943.25443187000019</v>
      </c>
      <c r="G15" s="37">
        <f>(Table21217[[#This Row],[Upper Bound]]-Table21217[[#This Row],[Lower Bound]])/$M$1</f>
        <v>0</v>
      </c>
    </row>
    <row r="16" spans="1:13" x14ac:dyDescent="0.25">
      <c r="A16" s="46">
        <v>2014</v>
      </c>
      <c r="B16" s="38">
        <f>Table8[[#This Row],[Total Revenue and Grants]]</f>
        <v>1005.5941812609999</v>
      </c>
      <c r="C16" s="38"/>
      <c r="D16" s="38">
        <v>0</v>
      </c>
      <c r="E16" s="38">
        <v>0</v>
      </c>
      <c r="F16" s="38">
        <f>Table21217[[#This Row],[Total Revenue and Grants]]+Table21217[[#This Row],[Lower Bound]]</f>
        <v>1005.5941812609999</v>
      </c>
      <c r="G16" s="37">
        <f>(Table21217[[#This Row],[Upper Bound]]-Table21217[[#This Row],[Lower Bound]])/$M$1</f>
        <v>0</v>
      </c>
    </row>
    <row r="17" spans="1:9" x14ac:dyDescent="0.25">
      <c r="A17" s="46">
        <v>2015</v>
      </c>
      <c r="B17" s="38">
        <f>Table8[[#This Row],[Total Revenue and Grants]]</f>
        <v>1000.7241056299997</v>
      </c>
      <c r="C17" s="38"/>
      <c r="D17" s="38">
        <v>0</v>
      </c>
      <c r="E17" s="38">
        <v>0</v>
      </c>
      <c r="F17" s="38">
        <f>Table21217[[#This Row],[Total Revenue and Grants]]+Table21217[[#This Row],[Lower Bound]]</f>
        <v>1000.7241056299997</v>
      </c>
      <c r="G17" s="37">
        <f>(Table21217[[#This Row],[Upper Bound]]-Table21217[[#This Row],[Lower Bound]])/$M$1</f>
        <v>0</v>
      </c>
    </row>
    <row r="18" spans="1:9" x14ac:dyDescent="0.25">
      <c r="A18" s="46">
        <v>2016</v>
      </c>
      <c r="B18" s="38">
        <f>Table8[[#This Row],[Total Revenue and Grants]]</f>
        <v>1052.1325670799999</v>
      </c>
      <c r="C18" s="38"/>
      <c r="D18" s="38">
        <v>0</v>
      </c>
      <c r="E18" s="38">
        <v>0</v>
      </c>
      <c r="F18" s="38">
        <f>Table21217[[#This Row],[Total Revenue and Grants]]+Table21217[[#This Row],[Lower Bound]]</f>
        <v>1052.1325670799999</v>
      </c>
      <c r="G18" s="37">
        <f>(Table21217[[#This Row],[Upper Bound]]-Table21217[[#This Row],[Lower Bound]])/$M$1</f>
        <v>0</v>
      </c>
    </row>
    <row r="19" spans="1:9" x14ac:dyDescent="0.25">
      <c r="A19" s="46">
        <v>2017</v>
      </c>
      <c r="B19" s="38">
        <f>Table8[[#This Row],[Total Revenue and Grants]]</f>
        <v>1119.6448917099999</v>
      </c>
      <c r="C19" s="38"/>
      <c r="D19" s="38">
        <v>0</v>
      </c>
      <c r="E19" s="38">
        <v>0</v>
      </c>
      <c r="F19" s="38">
        <f>Table21217[[#This Row],[Total Revenue and Grants]]+Table21217[[#This Row],[Lower Bound]]</f>
        <v>1119.6448917099999</v>
      </c>
      <c r="G19" s="37">
        <f>(Table21217[[#This Row],[Upper Bound]]-Table21217[[#This Row],[Lower Bound]])/$M$1</f>
        <v>0</v>
      </c>
    </row>
    <row r="20" spans="1:9" x14ac:dyDescent="0.25">
      <c r="A20" s="46">
        <v>2018</v>
      </c>
      <c r="B20" s="38">
        <f>Table8[[#This Row],[Total Revenue and Grants]]</f>
        <v>1186.7892890700002</v>
      </c>
      <c r="C20" s="38"/>
      <c r="D20" s="38">
        <v>0</v>
      </c>
      <c r="E20" s="38">
        <v>0</v>
      </c>
      <c r="F20" s="38">
        <f>Table21217[[#This Row],[Total Revenue and Grants]]+Table21217[[#This Row],[Lower Bound]]</f>
        <v>1186.7892890700002</v>
      </c>
      <c r="G20" s="37">
        <f>(Table21217[[#This Row],[Upper Bound]]-Table21217[[#This Row],[Lower Bound]])/$M$1</f>
        <v>0</v>
      </c>
    </row>
    <row r="21" spans="1:9" x14ac:dyDescent="0.25">
      <c r="A21" s="46">
        <v>2019</v>
      </c>
      <c r="B21" s="38">
        <f>Table8[[#This Row],[Total Revenue and Grants]]</f>
        <v>1167.8966808600001</v>
      </c>
      <c r="C21" s="38"/>
      <c r="D21" s="38">
        <v>0</v>
      </c>
      <c r="E21" s="38">
        <v>0</v>
      </c>
      <c r="F21" s="38">
        <f>Table21217[[#This Row],[Total Revenue and Grants]]+Table21217[[#This Row],[Lower Bound]]</f>
        <v>1167.8966808600001</v>
      </c>
      <c r="G21" s="37">
        <f>(Table21217[[#This Row],[Upper Bound]]-Table21217[[#This Row],[Lower Bound]])/$M$1</f>
        <v>0</v>
      </c>
    </row>
    <row r="22" spans="1:9" x14ac:dyDescent="0.25">
      <c r="A22" s="46">
        <v>2020</v>
      </c>
      <c r="B22" s="38">
        <f>Table8[[#This Row],[Total Revenue and Grants]]</f>
        <v>917.25747535999983</v>
      </c>
      <c r="C22" s="38"/>
      <c r="D22" s="38">
        <v>0</v>
      </c>
      <c r="E22" s="38">
        <v>0</v>
      </c>
      <c r="F22" s="38">
        <f>Table21217[[#This Row],[Total Revenue and Grants]]+Table21217[[#This Row],[Lower Bound]]</f>
        <v>917.25747535999983</v>
      </c>
      <c r="G22" s="37">
        <f>(Table21217[[#This Row],[Upper Bound]]-Table21217[[#This Row],[Lower Bound]])/$M$1</f>
        <v>0</v>
      </c>
    </row>
    <row r="23" spans="1:9" x14ac:dyDescent="0.25">
      <c r="A23" s="46">
        <v>2021</v>
      </c>
      <c r="B23" s="38">
        <f>Table8[[#This Row],[Total Revenue and Grants]]</f>
        <v>1180.1695412600002</v>
      </c>
      <c r="C23" s="38"/>
      <c r="D23" s="38">
        <v>0</v>
      </c>
      <c r="E23" s="38">
        <v>0</v>
      </c>
      <c r="F23" s="38">
        <f>Table21217[[#This Row],[Total Revenue and Grants]]+Table21217[[#This Row],[Lower Bound]]</f>
        <v>1180.1695412600002</v>
      </c>
      <c r="G23" s="37">
        <f>(Table21217[[#This Row],[Upper Bound]]-Table21217[[#This Row],[Lower Bound]])/$M$1</f>
        <v>0</v>
      </c>
    </row>
    <row r="24" spans="1:9" x14ac:dyDescent="0.25">
      <c r="A24" s="40">
        <v>2022</v>
      </c>
      <c r="B24" s="39"/>
      <c r="C24" s="39">
        <f>Table8[[#This Row],[Total Revenue and Grants]]</f>
        <v>1304.9350303075016</v>
      </c>
      <c r="D24" s="39">
        <f>Table8[[#This Row],[Lower Bound]]</f>
        <v>1102.7204655343292</v>
      </c>
      <c r="E24" s="39">
        <f>Table8[[#This Row],[Upper Bound]]</f>
        <v>1507.1495950806739</v>
      </c>
      <c r="F24" s="38">
        <f>Table21217[[#This Row],[Total Revenue and Grants]]+Table21217[[#This Row],[Lower Bound]]</f>
        <v>1102.7204655343292</v>
      </c>
      <c r="G24" s="37">
        <f>(Table21217[[#This Row],[Upper Bound]]-Table21217[[#This Row],[Lower Bound]])/$M$1</f>
        <v>44.93656994959386</v>
      </c>
      <c r="I24" s="45"/>
    </row>
    <row r="25" spans="1:9" x14ac:dyDescent="0.25">
      <c r="A25" s="40">
        <v>2023</v>
      </c>
      <c r="B25" s="39"/>
      <c r="C25" s="39">
        <f>Table8[[#This Row],[Total Revenue and Grants]]</f>
        <v>1381.9986751463186</v>
      </c>
      <c r="D25" s="39">
        <f>Table8[[#This Row],[Lower Bound]]</f>
        <v>1098.7452545639887</v>
      </c>
      <c r="E25" s="39">
        <f>Table8[[#This Row],[Upper Bound]]</f>
        <v>1665.2520957286486</v>
      </c>
      <c r="F25" s="38">
        <f>Table21217[[#This Row],[Total Revenue and Grants]]+Table21217[[#This Row],[Lower Bound]]</f>
        <v>1098.7452545639887</v>
      </c>
      <c r="G25" s="37">
        <f>(Table21217[[#This Row],[Upper Bound]]-Table21217[[#This Row],[Lower Bound]])/$M$1</f>
        <v>62.945204573851093</v>
      </c>
      <c r="I25" s="45"/>
    </row>
    <row r="26" spans="1:9" x14ac:dyDescent="0.25">
      <c r="A26" s="40">
        <v>2024</v>
      </c>
      <c r="B26" s="39"/>
      <c r="C26" s="39">
        <f>Table8[[#This Row],[Total Revenue and Grants]]</f>
        <v>1452.600911671635</v>
      </c>
      <c r="D26" s="39">
        <f>Table8[[#This Row],[Lower Bound]]</f>
        <v>1152.2737337035123</v>
      </c>
      <c r="E26" s="39">
        <f>Table8[[#This Row],[Upper Bound]]</f>
        <v>1752.9280896397574</v>
      </c>
      <c r="F26" s="38">
        <f>Table21217[[#This Row],[Total Revenue and Grants]]+Table21217[[#This Row],[Lower Bound]]</f>
        <v>1152.2737337035123</v>
      </c>
      <c r="G26" s="37">
        <f>(Table21217[[#This Row],[Upper Bound]]-Table21217[[#This Row],[Lower Bound]])/$M$1</f>
        <v>66.739372881805011</v>
      </c>
      <c r="I26" s="45"/>
    </row>
    <row r="27" spans="1:9" x14ac:dyDescent="0.25">
      <c r="A27" s="40">
        <v>2025</v>
      </c>
      <c r="B27" s="39"/>
      <c r="C27" s="39">
        <f>Table8[[#This Row],[Total Revenue and Grants]]</f>
        <v>1525.7274004249075</v>
      </c>
      <c r="D27" s="39">
        <f>Table8[[#This Row],[Lower Bound]]</f>
        <v>1207.0117939403135</v>
      </c>
      <c r="E27" s="39">
        <f>Table8[[#This Row],[Upper Bound]]</f>
        <v>1844.4430069095015</v>
      </c>
      <c r="F27" s="38">
        <f>Table21217[[#This Row],[Total Revenue and Grants]]+Table21217[[#This Row],[Lower Bound]]</f>
        <v>1207.0117939403135</v>
      </c>
      <c r="G27" s="37">
        <f>(Table21217[[#This Row],[Upper Bound]]-Table21217[[#This Row],[Lower Bound]])/$M$1</f>
        <v>70.825690329909776</v>
      </c>
      <c r="I27" s="45"/>
    </row>
    <row r="28" spans="1:9" x14ac:dyDescent="0.25">
      <c r="A28" s="40">
        <v>2026</v>
      </c>
      <c r="B28" s="39"/>
      <c r="C28" s="39">
        <f>Table8[[#This Row],[Total Revenue and Grants]]</f>
        <v>1602.4038332815869</v>
      </c>
      <c r="D28" s="39">
        <f>Table8[[#This Row],[Lower Bound]]</f>
        <v>1263.9922372026533</v>
      </c>
      <c r="E28" s="39">
        <f>Table8[[#This Row],[Upper Bound]]</f>
        <v>1940.8154293605205</v>
      </c>
      <c r="F28" s="38">
        <f>Table21217[[#This Row],[Total Revenue and Grants]]+Table21217[[#This Row],[Lower Bound]]</f>
        <v>1263.9922372026533</v>
      </c>
      <c r="G28" s="37">
        <f>(Table21217[[#This Row],[Upper Bound]]-Table21217[[#This Row],[Lower Bound]])/$M$1</f>
        <v>75.202576906429684</v>
      </c>
      <c r="I28" s="45"/>
    </row>
    <row r="29" spans="1:9" x14ac:dyDescent="0.25">
      <c r="A29" s="40">
        <v>2027</v>
      </c>
      <c r="B29" s="39"/>
      <c r="C29" s="39">
        <f>Table8[[#This Row],[Total Revenue and Grants]]</f>
        <v>1682.8738087712659</v>
      </c>
      <c r="D29" s="39">
        <f>Table8[[#This Row],[Lower Bound]]</f>
        <v>1323.4520082655536</v>
      </c>
      <c r="E29" s="39">
        <f>Table8[[#This Row],[Upper Bound]]</f>
        <v>2042.2956092769787</v>
      </c>
      <c r="F29" s="38">
        <f>Table21217[[#This Row],[Total Revenue and Grants]]+Table21217[[#This Row],[Lower Bound]]</f>
        <v>1323.4520082655536</v>
      </c>
      <c r="G29" s="37">
        <f>(Table21217[[#This Row],[Upper Bound]]-Table21217[[#This Row],[Lower Bound]])/$M$1</f>
        <v>79.87151122349168</v>
      </c>
      <c r="I29" s="45"/>
    </row>
    <row r="30" spans="1:9" x14ac:dyDescent="0.25">
      <c r="A30" s="40">
        <v>2028</v>
      </c>
      <c r="B30" s="39"/>
      <c r="C30" s="39">
        <f>Table8[[#This Row],[Total Revenue and Grants]]</f>
        <v>1767.3445570747749</v>
      </c>
      <c r="D30" s="39">
        <f>Table8[[#This Row],[Lower Bound]]</f>
        <v>1385.5858843392286</v>
      </c>
      <c r="E30" s="39">
        <f>Table8[[#This Row],[Upper Bound]]</f>
        <v>2149.1032298103205</v>
      </c>
      <c r="F30" s="38">
        <f>Table21217[[#This Row],[Total Revenue and Grants]]+Table21217[[#This Row],[Lower Bound]]</f>
        <v>1385.5858843392286</v>
      </c>
      <c r="G30" s="37">
        <f>(Table21217[[#This Row],[Upper Bound]]-Table21217[[#This Row],[Lower Bound]])/$M$1</f>
        <v>84.835260607899102</v>
      </c>
      <c r="I30" s="45"/>
    </row>
    <row r="31" spans="1:9" x14ac:dyDescent="0.25">
      <c r="A31" s="40">
        <v>2029</v>
      </c>
      <c r="B31" s="39"/>
      <c r="C31" s="39">
        <f>Table8[[#This Row],[Total Revenue and Grants]]</f>
        <v>1856.0276823150716</v>
      </c>
      <c r="D31" s="39">
        <f>Table8[[#This Row],[Lower Bound]]</f>
        <v>1450.5861603566511</v>
      </c>
      <c r="E31" s="39">
        <f>Table8[[#This Row],[Upper Bound]]</f>
        <v>2261.4692042734919</v>
      </c>
      <c r="F31" s="38">
        <f>Table21217[[#This Row],[Total Revenue and Grants]]+Table21217[[#This Row],[Lower Bound]]</f>
        <v>1450.5861603566511</v>
      </c>
      <c r="G31" s="37">
        <f>(Table21217[[#This Row],[Upper Bound]]-Table21217[[#This Row],[Lower Bound]])/$M$1</f>
        <v>90.098115990760078</v>
      </c>
      <c r="I31" s="45"/>
    </row>
    <row r="32" spans="1:9" x14ac:dyDescent="0.25">
      <c r="A32" s="44">
        <v>2030</v>
      </c>
      <c r="B32" s="43"/>
      <c r="C32" s="39">
        <f>Table8[[#This Row],[Total Revenue and Grants]]</f>
        <v>1949.1415315070294</v>
      </c>
      <c r="D32" s="39">
        <f>Table8[[#This Row],[Lower Bound]]</f>
        <v>1518.6450142601211</v>
      </c>
      <c r="E32" s="39">
        <f>Table8[[#This Row],[Upper Bound]]</f>
        <v>2379.6380487539377</v>
      </c>
      <c r="F32" s="42">
        <f>Table21217[[#This Row],[Total Revenue and Grants]]+Table21217[[#This Row],[Lower Bound]]</f>
        <v>1518.6450142601211</v>
      </c>
      <c r="G32" s="41">
        <f>(Table21217[[#This Row],[Upper Bound]]-Table21217[[#This Row],[Lower Bound]])/$M$1</f>
        <v>95.665892721535172</v>
      </c>
      <c r="I32" s="45"/>
    </row>
    <row r="33" spans="1:7" x14ac:dyDescent="0.25">
      <c r="A33" s="40">
        <v>2031</v>
      </c>
      <c r="B33" s="39"/>
      <c r="C33" s="39">
        <f>Table8[[#This Row],[Total Revenue and Grants]]</f>
        <v>2046.913331861447</v>
      </c>
      <c r="D33" s="39">
        <f>Table8[[#This Row],[Lower Bound]]</f>
        <v>1589.9569299685415</v>
      </c>
      <c r="E33" s="39">
        <f>Table8[[#This Row],[Upper Bound]]</f>
        <v>2503.8697337543526</v>
      </c>
      <c r="F33" s="38">
        <f>Table21217[[#This Row],[Total Revenue and Grants]]+Table21217[[#This Row],[Lower Bound]]</f>
        <v>1589.9569299685415</v>
      </c>
      <c r="G33" s="37">
        <f>(Table21217[[#This Row],[Upper Bound]]-Table21217[[#This Row],[Lower Bound]])/$M$1</f>
        <v>101.54586708731235</v>
      </c>
    </row>
    <row r="34" spans="1:7" x14ac:dyDescent="0.25">
      <c r="A34" s="44">
        <v>2032</v>
      </c>
      <c r="B34" s="43"/>
      <c r="C34" s="39">
        <f>Table8[[#This Row],[Total Revenue and Grants]]</f>
        <v>2140.0360909354908</v>
      </c>
      <c r="D34" s="39">
        <f>Table8[[#This Row],[Lower Bound]]</f>
        <v>1664.7200633641069</v>
      </c>
      <c r="E34" s="39">
        <f>Table8[[#This Row],[Upper Bound]]</f>
        <v>2634.4402901232129</v>
      </c>
      <c r="F34" s="42">
        <f>Table21217[[#This Row],[Total Revenue and Grants]]+Table21217[[#This Row],[Lower Bound]]</f>
        <v>1664.7200633641069</v>
      </c>
      <c r="G34" s="41">
        <f>(Table21217[[#This Row],[Upper Bound]]-Table21217[[#This Row],[Lower Bound]])/$M$1</f>
        <v>107.74669186212289</v>
      </c>
    </row>
    <row r="35" spans="1:7" x14ac:dyDescent="0.25">
      <c r="A35" s="40">
        <v>2033</v>
      </c>
      <c r="B35" s="39"/>
      <c r="C35" s="39">
        <f>Table8[[#This Row],[Total Revenue and Grants]]</f>
        <v>2264.2756074695508</v>
      </c>
      <c r="D35" s="39">
        <f>Table8[[#This Row],[Lower Bound]]</f>
        <v>1743.1375552839593</v>
      </c>
      <c r="E35" s="39">
        <f>Table8[[#This Row],[Upper Bound]]</f>
        <v>2771.6424001741761</v>
      </c>
      <c r="F35" s="38">
        <f>Table21217[[#This Row],[Total Revenue and Grants]]+Table21217[[#This Row],[Lower Bound]]</f>
        <v>1743.1375552839593</v>
      </c>
      <c r="G35" s="37">
        <f>(Table21217[[#This Row],[Upper Bound]]-Table21217[[#This Row],[Lower Bound]])/$M$1</f>
        <v>114.27831609891298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1CD69-6D09-430A-A897-1383666A7B44}">
  <sheetPr>
    <tabColor theme="4" tint="-0.249977111117893"/>
  </sheetPr>
  <dimension ref="A1:M35"/>
  <sheetViews>
    <sheetView workbookViewId="0">
      <selection activeCell="E24" sqref="E24:E35"/>
    </sheetView>
  </sheetViews>
  <sheetFormatPr defaultRowHeight="14.3" x14ac:dyDescent="0.25"/>
  <cols>
    <col min="1" max="1" width="9" style="36"/>
    <col min="2" max="2" width="23" style="36" bestFit="1" customWidth="1"/>
    <col min="3" max="3" width="17.375" style="36" customWidth="1"/>
    <col min="4" max="5" width="14.375" style="36" customWidth="1"/>
    <col min="6" max="6" width="9" style="35"/>
    <col min="7" max="7" width="9.75" style="35" customWidth="1"/>
    <col min="8" max="16384" width="9" style="35"/>
  </cols>
  <sheetData>
    <row r="1" spans="1:13" x14ac:dyDescent="0.25">
      <c r="A1" s="49" t="s">
        <v>111</v>
      </c>
      <c r="B1" s="48" t="s">
        <v>109</v>
      </c>
      <c r="C1" s="48" t="s">
        <v>151</v>
      </c>
      <c r="D1" s="48" t="s">
        <v>113</v>
      </c>
      <c r="E1" s="48" t="s">
        <v>114</v>
      </c>
      <c r="F1" s="48" t="s">
        <v>150</v>
      </c>
      <c r="G1" s="47" t="s">
        <v>149</v>
      </c>
      <c r="L1" s="35" t="s">
        <v>148</v>
      </c>
      <c r="M1" s="35">
        <v>9</v>
      </c>
    </row>
    <row r="2" spans="1:13" x14ac:dyDescent="0.25">
      <c r="A2" s="46">
        <v>2000</v>
      </c>
      <c r="B2" s="38">
        <f>Table9[[#This Row],[Expenditure Current]]</f>
        <v>295.76200000000006</v>
      </c>
      <c r="C2" s="38"/>
      <c r="D2" s="38">
        <v>0</v>
      </c>
      <c r="E2" s="38">
        <v>0</v>
      </c>
      <c r="F2" s="38">
        <f>Table21318[[#This Row],[Expenditure Current]]+Table21318[[#This Row],[Lower Bound]]</f>
        <v>295.76200000000006</v>
      </c>
      <c r="G2" s="37">
        <f>(Table21318[[#This Row],[Upper Bound]]-Table21318[[#This Row],[Lower Bound]])/$M$1</f>
        <v>0</v>
      </c>
    </row>
    <row r="3" spans="1:13" x14ac:dyDescent="0.25">
      <c r="A3" s="46">
        <v>2001</v>
      </c>
      <c r="B3" s="38">
        <f>Table9[[#This Row],[Expenditure Current]]</f>
        <v>338.07599999999996</v>
      </c>
      <c r="C3" s="38"/>
      <c r="D3" s="38">
        <v>0</v>
      </c>
      <c r="E3" s="38">
        <v>0</v>
      </c>
      <c r="F3" s="38">
        <f>Table21318[[#This Row],[Expenditure Current]]+Table21318[[#This Row],[Lower Bound]]</f>
        <v>338.07599999999996</v>
      </c>
      <c r="G3" s="37">
        <f>(Table21318[[#This Row],[Upper Bound]]-Table21318[[#This Row],[Lower Bound]])/$M$1</f>
        <v>0</v>
      </c>
    </row>
    <row r="4" spans="1:13" x14ac:dyDescent="0.25">
      <c r="A4" s="46">
        <v>2002</v>
      </c>
      <c r="B4" s="38">
        <f>Table9[[#This Row],[Expenditure Current]]</f>
        <v>352.23200000000003</v>
      </c>
      <c r="C4" s="38"/>
      <c r="D4" s="38">
        <v>0</v>
      </c>
      <c r="E4" s="38">
        <v>0</v>
      </c>
      <c r="F4" s="38">
        <f>Table21318[[#This Row],[Expenditure Current]]+Table21318[[#This Row],[Lower Bound]]</f>
        <v>352.23200000000003</v>
      </c>
      <c r="G4" s="37">
        <f>(Table21318[[#This Row],[Upper Bound]]-Table21318[[#This Row],[Lower Bound]])/$M$1</f>
        <v>0</v>
      </c>
    </row>
    <row r="5" spans="1:13" x14ac:dyDescent="0.25">
      <c r="A5" s="46">
        <v>2003</v>
      </c>
      <c r="B5" s="38">
        <f>Table9[[#This Row],[Expenditure Current]]</f>
        <v>408.16900000000004</v>
      </c>
      <c r="C5" s="38"/>
      <c r="D5" s="38">
        <v>0</v>
      </c>
      <c r="E5" s="38">
        <v>0</v>
      </c>
      <c r="F5" s="38">
        <f>Table21318[[#This Row],[Expenditure Current]]+Table21318[[#This Row],[Lower Bound]]</f>
        <v>408.16900000000004</v>
      </c>
      <c r="G5" s="37">
        <f>(Table21318[[#This Row],[Upper Bound]]-Table21318[[#This Row],[Lower Bound]])/$M$1</f>
        <v>0</v>
      </c>
    </row>
    <row r="6" spans="1:13" x14ac:dyDescent="0.25">
      <c r="A6" s="46">
        <v>2004</v>
      </c>
      <c r="B6" s="38">
        <f>Table9[[#This Row],[Expenditure Current]]</f>
        <v>502.75000000000011</v>
      </c>
      <c r="C6" s="38"/>
      <c r="D6" s="38">
        <v>0</v>
      </c>
      <c r="E6" s="38">
        <v>0</v>
      </c>
      <c r="F6" s="38">
        <f>Table21318[[#This Row],[Expenditure Current]]+Table21318[[#This Row],[Lower Bound]]</f>
        <v>502.75000000000011</v>
      </c>
      <c r="G6" s="37">
        <f>(Table21318[[#This Row],[Upper Bound]]-Table21318[[#This Row],[Lower Bound]])/$M$1</f>
        <v>0</v>
      </c>
    </row>
    <row r="7" spans="1:13" x14ac:dyDescent="0.25">
      <c r="A7" s="46">
        <v>2005</v>
      </c>
      <c r="B7" s="38">
        <f>Table9[[#This Row],[Expenditure Current]]</f>
        <v>548.43100000000004</v>
      </c>
      <c r="C7" s="38"/>
      <c r="D7" s="38">
        <v>0</v>
      </c>
      <c r="E7" s="38">
        <v>0</v>
      </c>
      <c r="F7" s="38">
        <f>Table21318[[#This Row],[Expenditure Current]]+Table21318[[#This Row],[Lower Bound]]</f>
        <v>548.43100000000004</v>
      </c>
      <c r="G7" s="37">
        <f>(Table21318[[#This Row],[Upper Bound]]-Table21318[[#This Row],[Lower Bound]])/$M$1</f>
        <v>0</v>
      </c>
    </row>
    <row r="8" spans="1:13" x14ac:dyDescent="0.25">
      <c r="A8" s="46">
        <v>2006</v>
      </c>
      <c r="B8" s="38">
        <f>Table9[[#This Row],[Expenditure Current]]</f>
        <v>620.74500000000012</v>
      </c>
      <c r="C8" s="38"/>
      <c r="D8" s="38">
        <v>0</v>
      </c>
      <c r="E8" s="38">
        <v>0</v>
      </c>
      <c r="F8" s="38">
        <f>Table21318[[#This Row],[Expenditure Current]]+Table21318[[#This Row],[Lower Bound]]</f>
        <v>620.74500000000012</v>
      </c>
      <c r="G8" s="37">
        <f>(Table21318[[#This Row],[Upper Bound]]-Table21318[[#This Row],[Lower Bound]])/$M$1</f>
        <v>0</v>
      </c>
    </row>
    <row r="9" spans="1:13" x14ac:dyDescent="0.25">
      <c r="A9" s="46">
        <v>2007</v>
      </c>
      <c r="B9" s="38">
        <f>Table9[[#This Row],[Expenditure Current]]</f>
        <v>597.279</v>
      </c>
      <c r="C9" s="38"/>
      <c r="D9" s="38">
        <v>0</v>
      </c>
      <c r="E9" s="38">
        <v>0</v>
      </c>
      <c r="F9" s="38">
        <f>Table21318[[#This Row],[Expenditure Current]]+Table21318[[#This Row],[Lower Bound]]</f>
        <v>597.279</v>
      </c>
      <c r="G9" s="37">
        <f>(Table21318[[#This Row],[Upper Bound]]-Table21318[[#This Row],[Lower Bound]])/$M$1</f>
        <v>0</v>
      </c>
    </row>
    <row r="10" spans="1:13" x14ac:dyDescent="0.25">
      <c r="A10" s="46">
        <v>2008</v>
      </c>
      <c r="B10" s="38">
        <f>Table9[[#This Row],[Expenditure Current]]</f>
        <v>633.91687484999989</v>
      </c>
      <c r="C10" s="38"/>
      <c r="D10" s="38">
        <v>0</v>
      </c>
      <c r="E10" s="38">
        <v>0</v>
      </c>
      <c r="F10" s="38">
        <f>Table21318[[#This Row],[Expenditure Current]]+Table21318[[#This Row],[Lower Bound]]</f>
        <v>633.91687484999989</v>
      </c>
      <c r="G10" s="37">
        <f>(Table21318[[#This Row],[Upper Bound]]-Table21318[[#This Row],[Lower Bound]])/$M$1</f>
        <v>0</v>
      </c>
    </row>
    <row r="11" spans="1:13" x14ac:dyDescent="0.25">
      <c r="A11" s="46">
        <v>2009</v>
      </c>
      <c r="B11" s="38">
        <f>Table9[[#This Row],[Expenditure Current]]</f>
        <v>669.39383190000001</v>
      </c>
      <c r="C11" s="38"/>
      <c r="D11" s="38">
        <v>0</v>
      </c>
      <c r="E11" s="38">
        <v>0</v>
      </c>
      <c r="F11" s="38">
        <f>Table21318[[#This Row],[Expenditure Current]]+Table21318[[#This Row],[Lower Bound]]</f>
        <v>669.39383190000001</v>
      </c>
      <c r="G11" s="37">
        <f>(Table21318[[#This Row],[Upper Bound]]-Table21318[[#This Row],[Lower Bound]])/$M$1</f>
        <v>0</v>
      </c>
    </row>
    <row r="12" spans="1:13" x14ac:dyDescent="0.25">
      <c r="A12" s="46">
        <v>2010</v>
      </c>
      <c r="B12" s="38">
        <f>Table9[[#This Row],[Expenditure Current]]</f>
        <v>689.82361603499987</v>
      </c>
      <c r="C12" s="38"/>
      <c r="D12" s="38">
        <v>0</v>
      </c>
      <c r="E12" s="38">
        <v>0</v>
      </c>
      <c r="F12" s="38">
        <f>Table21318[[#This Row],[Expenditure Current]]+Table21318[[#This Row],[Lower Bound]]</f>
        <v>689.82361603499987</v>
      </c>
      <c r="G12" s="37">
        <f>(Table21318[[#This Row],[Upper Bound]]-Table21318[[#This Row],[Lower Bound]])/$M$1</f>
        <v>0</v>
      </c>
    </row>
    <row r="13" spans="1:13" x14ac:dyDescent="0.25">
      <c r="A13" s="46">
        <v>2011</v>
      </c>
      <c r="B13" s="38">
        <f>Table9[[#This Row],[Expenditure Current]]</f>
        <v>729.10427373832454</v>
      </c>
      <c r="C13" s="38"/>
      <c r="D13" s="38">
        <v>0</v>
      </c>
      <c r="E13" s="38">
        <v>0</v>
      </c>
      <c r="F13" s="38">
        <f>Table21318[[#This Row],[Expenditure Current]]+Table21318[[#This Row],[Lower Bound]]</f>
        <v>729.10427373832454</v>
      </c>
      <c r="G13" s="37">
        <f>(Table21318[[#This Row],[Upper Bound]]-Table21318[[#This Row],[Lower Bound]])/$M$1</f>
        <v>0</v>
      </c>
    </row>
    <row r="14" spans="1:13" x14ac:dyDescent="0.25">
      <c r="A14" s="46">
        <v>2012</v>
      </c>
      <c r="B14" s="38">
        <f>Table9[[#This Row],[Expenditure Current]]</f>
        <v>707.63349533999985</v>
      </c>
      <c r="C14" s="38"/>
      <c r="D14" s="38">
        <v>0</v>
      </c>
      <c r="E14" s="38">
        <v>0</v>
      </c>
      <c r="F14" s="38">
        <f>Table21318[[#This Row],[Expenditure Current]]+Table21318[[#This Row],[Lower Bound]]</f>
        <v>707.63349533999985</v>
      </c>
      <c r="G14" s="37">
        <f>(Table21318[[#This Row],[Upper Bound]]-Table21318[[#This Row],[Lower Bound]])/$M$1</f>
        <v>0</v>
      </c>
    </row>
    <row r="15" spans="1:13" x14ac:dyDescent="0.25">
      <c r="A15" s="46">
        <v>2013</v>
      </c>
      <c r="B15" s="38">
        <f>Table9[[#This Row],[Expenditure Current]]</f>
        <v>777.38761579000004</v>
      </c>
      <c r="C15" s="38"/>
      <c r="D15" s="38">
        <v>0</v>
      </c>
      <c r="E15" s="38">
        <v>0</v>
      </c>
      <c r="F15" s="38">
        <f>Table21318[[#This Row],[Expenditure Current]]+Table21318[[#This Row],[Lower Bound]]</f>
        <v>777.38761579000004</v>
      </c>
      <c r="G15" s="37">
        <f>(Table21318[[#This Row],[Upper Bound]]-Table21318[[#This Row],[Lower Bound]])/$M$1</f>
        <v>0</v>
      </c>
    </row>
    <row r="16" spans="1:13" x14ac:dyDescent="0.25">
      <c r="A16" s="46">
        <v>2014</v>
      </c>
      <c r="B16" s="38">
        <f>Table9[[#This Row],[Expenditure Current]]</f>
        <v>839.99212650000004</v>
      </c>
      <c r="C16" s="38"/>
      <c r="D16" s="38">
        <v>0</v>
      </c>
      <c r="E16" s="38">
        <v>0</v>
      </c>
      <c r="F16" s="38">
        <f>Table21318[[#This Row],[Expenditure Current]]+Table21318[[#This Row],[Lower Bound]]</f>
        <v>839.99212650000004</v>
      </c>
      <c r="G16" s="37">
        <f>(Table21318[[#This Row],[Upper Bound]]-Table21318[[#This Row],[Lower Bound]])/$M$1</f>
        <v>0</v>
      </c>
    </row>
    <row r="17" spans="1:9" x14ac:dyDescent="0.25">
      <c r="A17" s="46">
        <v>2015</v>
      </c>
      <c r="B17" s="38">
        <f>Table9[[#This Row],[Expenditure Current]]</f>
        <v>912.43928128000039</v>
      </c>
      <c r="C17" s="38"/>
      <c r="D17" s="38">
        <v>0</v>
      </c>
      <c r="E17" s="38">
        <v>0</v>
      </c>
      <c r="F17" s="38">
        <f>Table21318[[#This Row],[Expenditure Current]]+Table21318[[#This Row],[Lower Bound]]</f>
        <v>912.43928128000039</v>
      </c>
      <c r="G17" s="37">
        <f>(Table21318[[#This Row],[Upper Bound]]-Table21318[[#This Row],[Lower Bound]])/$M$1</f>
        <v>0</v>
      </c>
    </row>
    <row r="18" spans="1:9" x14ac:dyDescent="0.25">
      <c r="A18" s="46">
        <v>2016</v>
      </c>
      <c r="B18" s="38">
        <f>Table9[[#This Row],[Expenditure Current]]</f>
        <v>970.60293389000003</v>
      </c>
      <c r="C18" s="38"/>
      <c r="D18" s="38">
        <v>0</v>
      </c>
      <c r="E18" s="38">
        <v>0</v>
      </c>
      <c r="F18" s="38">
        <f>Table21318[[#This Row],[Expenditure Current]]+Table21318[[#This Row],[Lower Bound]]</f>
        <v>970.60293389000003</v>
      </c>
      <c r="G18" s="37">
        <f>(Table21318[[#This Row],[Upper Bound]]-Table21318[[#This Row],[Lower Bound]])/$M$1</f>
        <v>0</v>
      </c>
    </row>
    <row r="19" spans="1:9" x14ac:dyDescent="0.25">
      <c r="A19" s="46">
        <v>2017</v>
      </c>
      <c r="B19" s="38">
        <f>Table9[[#This Row],[Expenditure Current]]</f>
        <v>1020.5418203499996</v>
      </c>
      <c r="C19" s="38"/>
      <c r="D19" s="38">
        <v>0</v>
      </c>
      <c r="E19" s="38">
        <v>0</v>
      </c>
      <c r="F19" s="38">
        <f>Table21318[[#This Row],[Expenditure Current]]+Table21318[[#This Row],[Lower Bound]]</f>
        <v>1020.5418203499996</v>
      </c>
      <c r="G19" s="37">
        <f>(Table21318[[#This Row],[Upper Bound]]-Table21318[[#This Row],[Lower Bound]])/$M$1</f>
        <v>0</v>
      </c>
    </row>
    <row r="20" spans="1:9" x14ac:dyDescent="0.25">
      <c r="A20" s="46">
        <v>2018</v>
      </c>
      <c r="B20" s="38">
        <f>Table9[[#This Row],[Expenditure Current]]</f>
        <v>1058.2177182489665</v>
      </c>
      <c r="C20" s="38"/>
      <c r="D20" s="38">
        <v>0</v>
      </c>
      <c r="E20" s="38">
        <v>0</v>
      </c>
      <c r="F20" s="38">
        <f>Table21318[[#This Row],[Expenditure Current]]+Table21318[[#This Row],[Lower Bound]]</f>
        <v>1058.2177182489665</v>
      </c>
      <c r="G20" s="37">
        <f>(Table21318[[#This Row],[Upper Bound]]-Table21318[[#This Row],[Lower Bound]])/$M$1</f>
        <v>0</v>
      </c>
    </row>
    <row r="21" spans="1:9" x14ac:dyDescent="0.25">
      <c r="A21" s="46">
        <v>2019</v>
      </c>
      <c r="B21" s="38">
        <f>Table9[[#This Row],[Expenditure Current]]</f>
        <v>1094.2717905499999</v>
      </c>
      <c r="C21" s="38"/>
      <c r="D21" s="38">
        <v>0</v>
      </c>
      <c r="E21" s="38">
        <v>0</v>
      </c>
      <c r="F21" s="38">
        <f>Table21318[[#This Row],[Expenditure Current]]+Table21318[[#This Row],[Lower Bound]]</f>
        <v>1094.2717905499999</v>
      </c>
      <c r="G21" s="37">
        <f>(Table21318[[#This Row],[Upper Bound]]-Table21318[[#This Row],[Lower Bound]])/$M$1</f>
        <v>0</v>
      </c>
    </row>
    <row r="22" spans="1:9" x14ac:dyDescent="0.25">
      <c r="A22" s="46">
        <v>2020</v>
      </c>
      <c r="B22" s="38">
        <f>Table9[[#This Row],[Expenditure Current]]</f>
        <v>954.64279659000022</v>
      </c>
      <c r="C22" s="38"/>
      <c r="D22" s="38">
        <v>0</v>
      </c>
      <c r="E22" s="38">
        <v>0</v>
      </c>
      <c r="F22" s="38">
        <f>Table21318[[#This Row],[Expenditure Current]]+Table21318[[#This Row],[Lower Bound]]</f>
        <v>954.64279659000022</v>
      </c>
      <c r="G22" s="37">
        <f>(Table21318[[#This Row],[Upper Bound]]-Table21318[[#This Row],[Lower Bound]])/$M$1</f>
        <v>0</v>
      </c>
    </row>
    <row r="23" spans="1:9" x14ac:dyDescent="0.25">
      <c r="A23" s="46">
        <v>2021</v>
      </c>
      <c r="B23" s="38">
        <f>Table9[[#This Row],[Expenditure Current]]</f>
        <v>947.44959620999987</v>
      </c>
      <c r="C23" s="38"/>
      <c r="D23" s="38">
        <v>0</v>
      </c>
      <c r="E23" s="38">
        <v>0</v>
      </c>
      <c r="F23" s="38">
        <f>Table21318[[#This Row],[Expenditure Current]]+Table21318[[#This Row],[Lower Bound]]</f>
        <v>947.44959620999987</v>
      </c>
      <c r="G23" s="37">
        <f>(Table21318[[#This Row],[Upper Bound]]-Table21318[[#This Row],[Lower Bound]])/$M$1</f>
        <v>0</v>
      </c>
    </row>
    <row r="24" spans="1:9" x14ac:dyDescent="0.25">
      <c r="A24" s="40">
        <v>2022</v>
      </c>
      <c r="B24" s="39"/>
      <c r="C24" s="39">
        <f>Table9[[#This Row],[Expenditure Current]]</f>
        <v>942.56556265646827</v>
      </c>
      <c r="D24" s="39">
        <f>Table9[[#This Row],[Lower Bound]]</f>
        <v>820.21143022933063</v>
      </c>
      <c r="E24" s="39">
        <f>Table9[[#This Row],[Upper Bound]]</f>
        <v>1090.234120521294</v>
      </c>
      <c r="F24" s="38">
        <f>Table21318[[#This Row],[Expenditure Current]]+Table21318[[#This Row],[Lower Bound]]</f>
        <v>820.21143022933063</v>
      </c>
      <c r="G24" s="37">
        <f>(Table21318[[#This Row],[Upper Bound]]-Table21318[[#This Row],[Lower Bound]])/$M$1</f>
        <v>30.002521143551487</v>
      </c>
      <c r="I24" s="45"/>
    </row>
    <row r="25" spans="1:9" x14ac:dyDescent="0.25">
      <c r="A25" s="40">
        <v>2023</v>
      </c>
      <c r="B25" s="39"/>
      <c r="C25" s="39">
        <f>Table9[[#This Row],[Expenditure Current]]</f>
        <v>991.97367483273854</v>
      </c>
      <c r="D25" s="39">
        <f>Table9[[#This Row],[Lower Bound]]</f>
        <v>766.9943515256557</v>
      </c>
      <c r="E25" s="39">
        <f>Table9[[#This Row],[Upper Bound]]</f>
        <v>1283.6089983693003</v>
      </c>
      <c r="F25" s="38">
        <f>Table21318[[#This Row],[Expenditure Current]]+Table21318[[#This Row],[Lower Bound]]</f>
        <v>766.9943515256557</v>
      </c>
      <c r="G25" s="37">
        <f>(Table21318[[#This Row],[Upper Bound]]-Table21318[[#This Row],[Lower Bound]])/$M$1</f>
        <v>57.401627427071617</v>
      </c>
      <c r="I25" s="45"/>
    </row>
    <row r="26" spans="1:9" x14ac:dyDescent="0.25">
      <c r="A26" s="40">
        <v>2024</v>
      </c>
      <c r="B26" s="39"/>
      <c r="C26" s="39">
        <f>Table9[[#This Row],[Expenditure Current]]</f>
        <v>1042.296504780594</v>
      </c>
      <c r="D26" s="39">
        <f>Table9[[#This Row],[Lower Bound]]</f>
        <v>759.25541515526515</v>
      </c>
      <c r="E26" s="39">
        <f>Table9[[#This Row],[Upper Bound]]</f>
        <v>1431.2003802533704</v>
      </c>
      <c r="F26" s="38">
        <f>Table21318[[#This Row],[Expenditure Current]]+Table21318[[#This Row],[Lower Bound]]</f>
        <v>759.25541515526515</v>
      </c>
      <c r="G26" s="37">
        <f>(Table21318[[#This Row],[Upper Bound]]-Table21318[[#This Row],[Lower Bound]])/$M$1</f>
        <v>74.660551677567256</v>
      </c>
      <c r="I26" s="45"/>
    </row>
    <row r="27" spans="1:9" x14ac:dyDescent="0.25">
      <c r="A27" s="40">
        <v>2025</v>
      </c>
      <c r="B27" s="39"/>
      <c r="C27" s="39">
        <f>Table9[[#This Row],[Expenditure Current]]</f>
        <v>1095.0039782797107</v>
      </c>
      <c r="D27" s="39">
        <f>Table9[[#This Row],[Lower Bound]]</f>
        <v>760.67052462108541</v>
      </c>
      <c r="E27" s="39">
        <f>Table9[[#This Row],[Upper Bound]]</f>
        <v>1576.5406144486844</v>
      </c>
      <c r="F27" s="38">
        <f>Table21318[[#This Row],[Expenditure Current]]+Table21318[[#This Row],[Lower Bound]]</f>
        <v>760.67052462108541</v>
      </c>
      <c r="G27" s="37">
        <f>(Table21318[[#This Row],[Upper Bound]]-Table21318[[#This Row],[Lower Bound]])/$M$1</f>
        <v>90.652232203066561</v>
      </c>
      <c r="I27" s="45"/>
    </row>
    <row r="28" spans="1:9" x14ac:dyDescent="0.25">
      <c r="A28" s="40">
        <v>2026</v>
      </c>
      <c r="B28" s="39"/>
      <c r="C28" s="39">
        <f>Table9[[#This Row],[Expenditure Current]]</f>
        <v>1150.3546858480504</v>
      </c>
      <c r="D28" s="39">
        <f>Table9[[#This Row],[Lower Bound]]</f>
        <v>766.76402462735439</v>
      </c>
      <c r="E28" s="39">
        <f>Table9[[#This Row],[Upper Bound]]</f>
        <v>1726.0592834634297</v>
      </c>
      <c r="F28" s="38">
        <f>Table21318[[#This Row],[Expenditure Current]]+Table21318[[#This Row],[Lower Bound]]</f>
        <v>766.76402462735439</v>
      </c>
      <c r="G28" s="37">
        <f>(Table21318[[#This Row],[Upper Bound]]-Table21318[[#This Row],[Lower Bound]])/$M$1</f>
        <v>106.58836209289726</v>
      </c>
      <c r="I28" s="45"/>
    </row>
    <row r="29" spans="1:9" x14ac:dyDescent="0.25">
      <c r="A29" s="40">
        <v>2027</v>
      </c>
      <c r="B29" s="39"/>
      <c r="C29" s="39">
        <f>Table9[[#This Row],[Expenditure Current]]</f>
        <v>1208.4197861394498</v>
      </c>
      <c r="D29" s="39">
        <f>Table9[[#This Row],[Lower Bound]]</f>
        <v>775.94956473745344</v>
      </c>
      <c r="E29" s="39">
        <f>Table9[[#This Row],[Upper Bound]]</f>
        <v>1882.1158111184145</v>
      </c>
      <c r="F29" s="38">
        <f>Table21318[[#This Row],[Expenditure Current]]+Table21318[[#This Row],[Lower Bound]]</f>
        <v>775.94956473745344</v>
      </c>
      <c r="G29" s="37">
        <f>(Table21318[[#This Row],[Upper Bound]]-Table21318[[#This Row],[Lower Bound]])/$M$1</f>
        <v>122.90736070899568</v>
      </c>
      <c r="I29" s="45"/>
    </row>
    <row r="30" spans="1:9" x14ac:dyDescent="0.25">
      <c r="A30" s="40">
        <v>2028</v>
      </c>
      <c r="B30" s="39"/>
      <c r="C30" s="39">
        <f>Table9[[#This Row],[Expenditure Current]]</f>
        <v>1269.3253052050964</v>
      </c>
      <c r="D30" s="39">
        <f>Table9[[#This Row],[Lower Bound]]</f>
        <v>787.51238790983916</v>
      </c>
      <c r="E30" s="39">
        <f>Table9[[#This Row],[Upper Bound]]</f>
        <v>2046.0964914100989</v>
      </c>
      <c r="F30" s="38">
        <f>Table21318[[#This Row],[Expenditure Current]]+Table21318[[#This Row],[Lower Bound]]</f>
        <v>787.51238790983916</v>
      </c>
      <c r="G30" s="37">
        <f>(Table21318[[#This Row],[Upper Bound]]-Table21318[[#This Row],[Lower Bound]])/$M$1</f>
        <v>139.84267816669552</v>
      </c>
      <c r="I30" s="45"/>
    </row>
    <row r="31" spans="1:9" x14ac:dyDescent="0.25">
      <c r="A31" s="40">
        <v>2029</v>
      </c>
      <c r="B31" s="39"/>
      <c r="C31" s="39">
        <f>Table9[[#This Row],[Expenditure Current]]</f>
        <v>1333.2373379834321</v>
      </c>
      <c r="D31" s="39">
        <f>Table9[[#This Row],[Lower Bound]]</f>
        <v>801.07291222774211</v>
      </c>
      <c r="E31" s="39">
        <f>Table9[[#This Row],[Upper Bound]]</f>
        <v>2219.0942440766953</v>
      </c>
      <c r="F31" s="38">
        <f>Table21318[[#This Row],[Expenditure Current]]+Table21318[[#This Row],[Lower Bound]]</f>
        <v>801.07291222774211</v>
      </c>
      <c r="G31" s="37">
        <f>(Table21318[[#This Row],[Upper Bound]]-Table21318[[#This Row],[Lower Bound]])/$M$1</f>
        <v>157.55792576099481</v>
      </c>
      <c r="I31" s="45"/>
    </row>
    <row r="32" spans="1:9" x14ac:dyDescent="0.25">
      <c r="A32" s="44">
        <v>2030</v>
      </c>
      <c r="B32" s="43"/>
      <c r="C32" s="39">
        <f>Table9[[#This Row],[Expenditure Current]]</f>
        <v>1400.3311804771422</v>
      </c>
      <c r="D32" s="39">
        <f>Table9[[#This Row],[Lower Bound]]</f>
        <v>816.40040863931665</v>
      </c>
      <c r="E32" s="39">
        <f>Table9[[#This Row],[Upper Bound]]</f>
        <v>2402.0802357891444</v>
      </c>
      <c r="F32" s="42">
        <f>Table21318[[#This Row],[Expenditure Current]]+Table21318[[#This Row],[Lower Bound]]</f>
        <v>816.40040863931665</v>
      </c>
      <c r="G32" s="41">
        <f>(Table21318[[#This Row],[Upper Bound]]-Table21318[[#This Row],[Lower Bound]])/$M$1</f>
        <v>176.18664746109198</v>
      </c>
      <c r="I32" s="45"/>
    </row>
    <row r="33" spans="1:7" x14ac:dyDescent="0.25">
      <c r="A33" s="40">
        <v>2031</v>
      </c>
      <c r="B33" s="39"/>
      <c r="C33" s="39">
        <f>Table9[[#This Row],[Expenditure Current]]</f>
        <v>1470.7822509549253</v>
      </c>
      <c r="D33" s="39">
        <f>Table9[[#This Row],[Lower Bound]]</f>
        <v>833.34261713670412</v>
      </c>
      <c r="E33" s="39">
        <f>Table9[[#This Row],[Upper Bound]]</f>
        <v>2595.9688280672431</v>
      </c>
      <c r="F33" s="38">
        <f>Table21318[[#This Row],[Expenditure Current]]+Table21318[[#This Row],[Lower Bound]]</f>
        <v>833.34261713670412</v>
      </c>
      <c r="G33" s="37">
        <f>(Table21318[[#This Row],[Upper Bound]]-Table21318[[#This Row],[Lower Bound]])/$M$1</f>
        <v>195.84735677005989</v>
      </c>
    </row>
    <row r="34" spans="1:7" x14ac:dyDescent="0.25">
      <c r="A34" s="44">
        <v>2032</v>
      </c>
      <c r="B34" s="43"/>
      <c r="C34" s="39">
        <f>Table9[[#This Row],[Expenditure Current]]</f>
        <v>1544.7676592966632</v>
      </c>
      <c r="D34" s="39">
        <f>Table9[[#This Row],[Lower Bound]]</f>
        <v>851.79602885728514</v>
      </c>
      <c r="E34" s="39">
        <f>Table9[[#This Row],[Upper Bound]]</f>
        <v>2801.6550718889084</v>
      </c>
      <c r="F34" s="42">
        <f>Table21318[[#This Row],[Expenditure Current]]+Table21318[[#This Row],[Lower Bound]]</f>
        <v>851.79602885728514</v>
      </c>
      <c r="G34" s="41">
        <f>(Table21318[[#This Row],[Upper Bound]]-Table21318[[#This Row],[Lower Bound]])/$M$1</f>
        <v>216.65100478129148</v>
      </c>
    </row>
    <row r="35" spans="1:7" x14ac:dyDescent="0.25">
      <c r="A35" s="40">
        <v>2033</v>
      </c>
      <c r="B35" s="39"/>
      <c r="C35" s="39">
        <f>Table9[[#This Row],[Expenditure Current]]</f>
        <v>1622.4693957078734</v>
      </c>
      <c r="D35" s="39">
        <f>Table9[[#This Row],[Lower Bound]]</f>
        <v>871.69073559881394</v>
      </c>
      <c r="E35" s="39">
        <f>Table9[[#This Row],[Upper Bound]]</f>
        <v>3020.0391048480546</v>
      </c>
      <c r="F35" s="38">
        <f>Table21318[[#This Row],[Expenditure Current]]+Table21318[[#This Row],[Lower Bound]]</f>
        <v>871.69073559881394</v>
      </c>
      <c r="G35" s="37">
        <f>(Table21318[[#This Row],[Upper Bound]]-Table21318[[#This Row],[Lower Bound]])/$M$1</f>
        <v>238.70537436102677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4D4EC-2E66-402E-8571-D47E389D2FB4}">
  <sheetPr>
    <tabColor theme="4" tint="-0.249977111117893"/>
  </sheetPr>
  <dimension ref="A1:M35"/>
  <sheetViews>
    <sheetView topLeftCell="A8" workbookViewId="0">
      <selection activeCell="L27" sqref="L27"/>
    </sheetView>
  </sheetViews>
  <sheetFormatPr defaultRowHeight="14.3" x14ac:dyDescent="0.25"/>
  <cols>
    <col min="1" max="1" width="9" style="36"/>
    <col min="2" max="2" width="23" style="36" bestFit="1" customWidth="1"/>
    <col min="3" max="3" width="17.375" style="36" customWidth="1"/>
    <col min="4" max="5" width="14.375" style="36" customWidth="1"/>
    <col min="6" max="6" width="9" style="35"/>
    <col min="7" max="7" width="12.125" style="35" bestFit="1" customWidth="1"/>
    <col min="8" max="16384" width="9" style="35"/>
  </cols>
  <sheetData>
    <row r="1" spans="1:13" x14ac:dyDescent="0.25">
      <c r="A1" s="49" t="s">
        <v>111</v>
      </c>
      <c r="B1" s="48" t="s">
        <v>110</v>
      </c>
      <c r="C1" s="48" t="s">
        <v>151</v>
      </c>
      <c r="D1" s="48" t="s">
        <v>113</v>
      </c>
      <c r="E1" s="48" t="s">
        <v>114</v>
      </c>
      <c r="F1" s="48" t="s">
        <v>150</v>
      </c>
      <c r="G1" s="47" t="s">
        <v>149</v>
      </c>
      <c r="L1" s="35" t="s">
        <v>148</v>
      </c>
      <c r="M1" s="35">
        <v>9</v>
      </c>
    </row>
    <row r="2" spans="1:13" x14ac:dyDescent="0.25">
      <c r="A2" s="46">
        <v>2000</v>
      </c>
      <c r="B2" s="38">
        <f>Table10[[#This Row],[Total Expenditure]]</f>
        <v>527.18600000000015</v>
      </c>
      <c r="C2" s="38"/>
      <c r="D2" s="38">
        <v>0</v>
      </c>
      <c r="E2" s="38">
        <v>0</v>
      </c>
      <c r="F2" s="38">
        <f>Table2131419[[#This Row],[Total Expenditure]]+Table2131419[[#This Row],[Lower Bound]]</f>
        <v>527.18600000000015</v>
      </c>
      <c r="G2" s="37">
        <f>(Table2131419[[#This Row],[Upper Bound]]-Table2131419[[#This Row],[Lower Bound]])/$M$1</f>
        <v>0</v>
      </c>
    </row>
    <row r="3" spans="1:13" x14ac:dyDescent="0.25">
      <c r="A3" s="46">
        <v>2001</v>
      </c>
      <c r="B3" s="38">
        <f>Table10[[#This Row],[Total Expenditure]]</f>
        <v>606.10300000000007</v>
      </c>
      <c r="C3" s="38"/>
      <c r="D3" s="38">
        <v>0</v>
      </c>
      <c r="E3" s="38">
        <v>0</v>
      </c>
      <c r="F3" s="38">
        <f>Table2131419[[#This Row],[Total Expenditure]]+Table2131419[[#This Row],[Lower Bound]]</f>
        <v>606.10300000000007</v>
      </c>
      <c r="G3" s="37">
        <f>(Table2131419[[#This Row],[Upper Bound]]-Table2131419[[#This Row],[Lower Bound]])/$M$1</f>
        <v>0</v>
      </c>
    </row>
    <row r="4" spans="1:13" x14ac:dyDescent="0.25">
      <c r="A4" s="46">
        <v>2002</v>
      </c>
      <c r="B4" s="38">
        <f>Table10[[#This Row],[Total Expenditure]]</f>
        <v>588.75900000000013</v>
      </c>
      <c r="C4" s="38"/>
      <c r="D4" s="38">
        <v>0</v>
      </c>
      <c r="E4" s="38">
        <v>0</v>
      </c>
      <c r="F4" s="38">
        <f>Table2131419[[#This Row],[Total Expenditure]]+Table2131419[[#This Row],[Lower Bound]]</f>
        <v>588.75900000000013</v>
      </c>
      <c r="G4" s="37">
        <f>(Table2131419[[#This Row],[Upper Bound]]-Table2131419[[#This Row],[Lower Bound]])/$M$1</f>
        <v>0</v>
      </c>
    </row>
    <row r="5" spans="1:13" x14ac:dyDescent="0.25">
      <c r="A5" s="46">
        <v>2003</v>
      </c>
      <c r="B5" s="38">
        <f>Table10[[#This Row],[Total Expenditure]]</f>
        <v>649.04300000000001</v>
      </c>
      <c r="C5" s="38"/>
      <c r="D5" s="38">
        <v>0</v>
      </c>
      <c r="E5" s="38">
        <v>0</v>
      </c>
      <c r="F5" s="38">
        <f>Table2131419[[#This Row],[Total Expenditure]]+Table2131419[[#This Row],[Lower Bound]]</f>
        <v>649.04300000000001</v>
      </c>
      <c r="G5" s="37">
        <f>(Table2131419[[#This Row],[Upper Bound]]-Table2131419[[#This Row],[Lower Bound]])/$M$1</f>
        <v>0</v>
      </c>
    </row>
    <row r="6" spans="1:13" x14ac:dyDescent="0.25">
      <c r="A6" s="46">
        <v>2004</v>
      </c>
      <c r="B6" s="38">
        <f>Table10[[#This Row],[Total Expenditure]]</f>
        <v>662.66100000000006</v>
      </c>
      <c r="C6" s="38"/>
      <c r="D6" s="38">
        <v>0</v>
      </c>
      <c r="E6" s="38">
        <v>0</v>
      </c>
      <c r="F6" s="38">
        <f>Table2131419[[#This Row],[Total Expenditure]]+Table2131419[[#This Row],[Lower Bound]]</f>
        <v>662.66100000000006</v>
      </c>
      <c r="G6" s="37">
        <f>(Table2131419[[#This Row],[Upper Bound]]-Table2131419[[#This Row],[Lower Bound]])/$M$1</f>
        <v>0</v>
      </c>
    </row>
    <row r="7" spans="1:13" x14ac:dyDescent="0.25">
      <c r="A7" s="46">
        <v>2005</v>
      </c>
      <c r="B7" s="38">
        <f>Table10[[#This Row],[Total Expenditure]]</f>
        <v>640.04800000000012</v>
      </c>
      <c r="C7" s="38"/>
      <c r="D7" s="38">
        <v>0</v>
      </c>
      <c r="E7" s="38">
        <v>0</v>
      </c>
      <c r="F7" s="38">
        <f>Table2131419[[#This Row],[Total Expenditure]]+Table2131419[[#This Row],[Lower Bound]]</f>
        <v>640.04800000000012</v>
      </c>
      <c r="G7" s="37">
        <f>(Table2131419[[#This Row],[Upper Bound]]-Table2131419[[#This Row],[Lower Bound]])/$M$1</f>
        <v>0</v>
      </c>
    </row>
    <row r="8" spans="1:13" x14ac:dyDescent="0.25">
      <c r="A8" s="46">
        <v>2006</v>
      </c>
      <c r="B8" s="38">
        <f>Table10[[#This Row],[Total Expenditure]]</f>
        <v>735.26299999999992</v>
      </c>
      <c r="C8" s="38"/>
      <c r="D8" s="38">
        <v>0</v>
      </c>
      <c r="E8" s="38">
        <v>0</v>
      </c>
      <c r="F8" s="38">
        <f>Table2131419[[#This Row],[Total Expenditure]]+Table2131419[[#This Row],[Lower Bound]]</f>
        <v>735.26299999999992</v>
      </c>
      <c r="G8" s="37">
        <f>(Table2131419[[#This Row],[Upper Bound]]-Table2131419[[#This Row],[Lower Bound]])/$M$1</f>
        <v>0</v>
      </c>
    </row>
    <row r="9" spans="1:13" x14ac:dyDescent="0.25">
      <c r="A9" s="46">
        <v>2007</v>
      </c>
      <c r="B9" s="38">
        <f>Table10[[#This Row],[Total Expenditure]]</f>
        <v>771.69299999999987</v>
      </c>
      <c r="C9" s="38"/>
      <c r="D9" s="38">
        <v>0</v>
      </c>
      <c r="E9" s="38">
        <v>0</v>
      </c>
      <c r="F9" s="38">
        <f>Table2131419[[#This Row],[Total Expenditure]]+Table2131419[[#This Row],[Lower Bound]]</f>
        <v>771.69299999999987</v>
      </c>
      <c r="G9" s="37">
        <f>(Table2131419[[#This Row],[Upper Bound]]-Table2131419[[#This Row],[Lower Bound]])/$M$1</f>
        <v>0</v>
      </c>
    </row>
    <row r="10" spans="1:13" x14ac:dyDescent="0.25">
      <c r="A10" s="46">
        <v>2008</v>
      </c>
      <c r="B10" s="38">
        <f>Table10[[#This Row],[Total Expenditure]]</f>
        <v>767.55381584999986</v>
      </c>
      <c r="C10" s="38"/>
      <c r="D10" s="38">
        <v>0</v>
      </c>
      <c r="E10" s="38">
        <v>0</v>
      </c>
      <c r="F10" s="38">
        <f>Table2131419[[#This Row],[Total Expenditure]]+Table2131419[[#This Row],[Lower Bound]]</f>
        <v>767.55381584999986</v>
      </c>
      <c r="G10" s="37">
        <f>(Table2131419[[#This Row],[Upper Bound]]-Table2131419[[#This Row],[Lower Bound]])/$M$1</f>
        <v>0</v>
      </c>
    </row>
    <row r="11" spans="1:13" x14ac:dyDescent="0.25">
      <c r="A11" s="46">
        <v>2009</v>
      </c>
      <c r="B11" s="38">
        <f>Table10[[#This Row],[Total Expenditure]]</f>
        <v>768.02195972999994</v>
      </c>
      <c r="C11" s="38"/>
      <c r="D11" s="38">
        <v>0</v>
      </c>
      <c r="E11" s="38">
        <v>0</v>
      </c>
      <c r="F11" s="38">
        <f>Table2131419[[#This Row],[Total Expenditure]]+Table2131419[[#This Row],[Lower Bound]]</f>
        <v>768.02195972999994</v>
      </c>
      <c r="G11" s="37">
        <f>(Table2131419[[#This Row],[Upper Bound]]-Table2131419[[#This Row],[Lower Bound]])/$M$1</f>
        <v>0</v>
      </c>
    </row>
    <row r="12" spans="1:13" x14ac:dyDescent="0.25">
      <c r="A12" s="46">
        <v>2010</v>
      </c>
      <c r="B12" s="38">
        <f>Table10[[#This Row],[Total Expenditure]]</f>
        <v>817.09597832500015</v>
      </c>
      <c r="C12" s="38"/>
      <c r="D12" s="38">
        <v>0</v>
      </c>
      <c r="E12" s="38">
        <v>0</v>
      </c>
      <c r="F12" s="38">
        <f>Table2131419[[#This Row],[Total Expenditure]]+Table2131419[[#This Row],[Lower Bound]]</f>
        <v>817.09597832500015</v>
      </c>
      <c r="G12" s="37">
        <f>(Table2131419[[#This Row],[Upper Bound]]-Table2131419[[#This Row],[Lower Bound]])/$M$1</f>
        <v>0</v>
      </c>
    </row>
    <row r="13" spans="1:13" x14ac:dyDescent="0.25">
      <c r="A13" s="46">
        <v>2011</v>
      </c>
      <c r="B13" s="38">
        <f>Table10[[#This Row],[Total Expenditure]]</f>
        <v>889.29559805832446</v>
      </c>
      <c r="C13" s="38"/>
      <c r="D13" s="38">
        <v>0</v>
      </c>
      <c r="E13" s="38">
        <v>0</v>
      </c>
      <c r="F13" s="38">
        <f>Table2131419[[#This Row],[Total Expenditure]]+Table2131419[[#This Row],[Lower Bound]]</f>
        <v>889.29559805832446</v>
      </c>
      <c r="G13" s="37">
        <f>(Table2131419[[#This Row],[Upper Bound]]-Table2131419[[#This Row],[Lower Bound]])/$M$1</f>
        <v>0</v>
      </c>
    </row>
    <row r="14" spans="1:13" x14ac:dyDescent="0.25">
      <c r="A14" s="46">
        <v>2012</v>
      </c>
      <c r="B14" s="38">
        <f>Table10[[#This Row],[Total Expenditure]]</f>
        <v>852.13213559999986</v>
      </c>
      <c r="C14" s="38"/>
      <c r="D14" s="38">
        <v>0</v>
      </c>
      <c r="E14" s="38">
        <v>0</v>
      </c>
      <c r="F14" s="38">
        <f>Table2131419[[#This Row],[Total Expenditure]]+Table2131419[[#This Row],[Lower Bound]]</f>
        <v>852.13213559999986</v>
      </c>
      <c r="G14" s="37">
        <f>(Table2131419[[#This Row],[Upper Bound]]-Table2131419[[#This Row],[Lower Bound]])/$M$1</f>
        <v>0</v>
      </c>
    </row>
    <row r="15" spans="1:13" x14ac:dyDescent="0.25">
      <c r="A15" s="46">
        <v>2013</v>
      </c>
      <c r="B15" s="38">
        <f>Table10[[#This Row],[Total Expenditure]]</f>
        <v>999.67230408</v>
      </c>
      <c r="C15" s="38"/>
      <c r="D15" s="38">
        <v>0</v>
      </c>
      <c r="E15" s="38">
        <v>0</v>
      </c>
      <c r="F15" s="38">
        <f>Table2131419[[#This Row],[Total Expenditure]]+Table2131419[[#This Row],[Lower Bound]]</f>
        <v>999.67230408</v>
      </c>
      <c r="G15" s="37">
        <f>(Table2131419[[#This Row],[Upper Bound]]-Table2131419[[#This Row],[Lower Bound]])/$M$1</f>
        <v>0</v>
      </c>
    </row>
    <row r="16" spans="1:13" x14ac:dyDescent="0.25">
      <c r="A16" s="46">
        <v>2014</v>
      </c>
      <c r="B16" s="38">
        <f>Table10[[#This Row],[Total Expenditure]]</f>
        <v>1136.3720733600001</v>
      </c>
      <c r="C16" s="38"/>
      <c r="D16" s="38">
        <v>0</v>
      </c>
      <c r="E16" s="38">
        <v>0</v>
      </c>
      <c r="F16" s="38">
        <f>Table2131419[[#This Row],[Total Expenditure]]+Table2131419[[#This Row],[Lower Bound]]</f>
        <v>1136.3720733600001</v>
      </c>
      <c r="G16" s="37">
        <f>(Table2131419[[#This Row],[Upper Bound]]-Table2131419[[#This Row],[Lower Bound]])/$M$1</f>
        <v>0</v>
      </c>
    </row>
    <row r="17" spans="1:9" x14ac:dyDescent="0.25">
      <c r="A17" s="46">
        <v>2015</v>
      </c>
      <c r="B17" s="38">
        <f>Table10[[#This Row],[Total Expenditure]]</f>
        <v>1262.6756146999999</v>
      </c>
      <c r="C17" s="38"/>
      <c r="D17" s="38">
        <v>0</v>
      </c>
      <c r="E17" s="38">
        <v>0</v>
      </c>
      <c r="F17" s="38">
        <f>Table2131419[[#This Row],[Total Expenditure]]+Table2131419[[#This Row],[Lower Bound]]</f>
        <v>1262.6756146999999</v>
      </c>
      <c r="G17" s="37">
        <f>(Table2131419[[#This Row],[Upper Bound]]-Table2131419[[#This Row],[Lower Bound]])/$M$1</f>
        <v>0</v>
      </c>
    </row>
    <row r="18" spans="1:9" x14ac:dyDescent="0.25">
      <c r="A18" s="46">
        <v>2016</v>
      </c>
      <c r="B18" s="38">
        <f>Table10[[#This Row],[Total Expenditure]]</f>
        <v>1197.91634675</v>
      </c>
      <c r="C18" s="38"/>
      <c r="D18" s="38">
        <v>0</v>
      </c>
      <c r="E18" s="38">
        <v>0</v>
      </c>
      <c r="F18" s="38">
        <f>Table2131419[[#This Row],[Total Expenditure]]+Table2131419[[#This Row],[Lower Bound]]</f>
        <v>1197.91634675</v>
      </c>
      <c r="G18" s="37">
        <f>(Table2131419[[#This Row],[Upper Bound]]-Table2131419[[#This Row],[Lower Bound]])/$M$1</f>
        <v>0</v>
      </c>
    </row>
    <row r="19" spans="1:9" x14ac:dyDescent="0.25">
      <c r="A19" s="46">
        <v>2017</v>
      </c>
      <c r="B19" s="38">
        <f>Table10[[#This Row],[Total Expenditure]]</f>
        <v>1172.4193964200001</v>
      </c>
      <c r="C19" s="38"/>
      <c r="D19" s="38">
        <v>0</v>
      </c>
      <c r="E19" s="38">
        <v>0</v>
      </c>
      <c r="F19" s="38">
        <f>Table2131419[[#This Row],[Total Expenditure]]+Table2131419[[#This Row],[Lower Bound]]</f>
        <v>1172.4193964200001</v>
      </c>
      <c r="G19" s="37">
        <f>(Table2131419[[#This Row],[Upper Bound]]-Table2131419[[#This Row],[Lower Bound]])/$M$1</f>
        <v>0</v>
      </c>
    </row>
    <row r="20" spans="1:9" x14ac:dyDescent="0.25">
      <c r="A20" s="46">
        <v>2018</v>
      </c>
      <c r="B20" s="38">
        <f>Table10[[#This Row],[Total Expenditure]]</f>
        <v>1226.6347248889665</v>
      </c>
      <c r="C20" s="38"/>
      <c r="D20" s="38">
        <v>0</v>
      </c>
      <c r="E20" s="38">
        <v>0</v>
      </c>
      <c r="F20" s="38">
        <f>Table2131419[[#This Row],[Total Expenditure]]+Table2131419[[#This Row],[Lower Bound]]</f>
        <v>1226.6347248889665</v>
      </c>
      <c r="G20" s="37">
        <f>(Table2131419[[#This Row],[Upper Bound]]-Table2131419[[#This Row],[Lower Bound]])/$M$1</f>
        <v>0</v>
      </c>
    </row>
    <row r="21" spans="1:9" x14ac:dyDescent="0.25">
      <c r="A21" s="46">
        <v>2019</v>
      </c>
      <c r="B21" s="38">
        <f>Table10[[#This Row],[Total Expenditure]]</f>
        <v>1346.7050314299997</v>
      </c>
      <c r="C21" s="38"/>
      <c r="D21" s="38">
        <v>0</v>
      </c>
      <c r="E21" s="38">
        <v>0</v>
      </c>
      <c r="F21" s="38">
        <f>Table2131419[[#This Row],[Total Expenditure]]+Table2131419[[#This Row],[Lower Bound]]</f>
        <v>1346.7050314299997</v>
      </c>
      <c r="G21" s="37">
        <f>(Table2131419[[#This Row],[Upper Bound]]-Table2131419[[#This Row],[Lower Bound]])/$M$1</f>
        <v>0</v>
      </c>
    </row>
    <row r="22" spans="1:9" x14ac:dyDescent="0.25">
      <c r="A22" s="46">
        <v>2020</v>
      </c>
      <c r="B22" s="38">
        <f>Table10[[#This Row],[Total Expenditure]]</f>
        <v>1280.0619914200001</v>
      </c>
      <c r="C22" s="38"/>
      <c r="D22" s="38">
        <v>0</v>
      </c>
      <c r="E22" s="38">
        <v>0</v>
      </c>
      <c r="F22" s="38">
        <f>Table2131419[[#This Row],[Total Expenditure]]+Table2131419[[#This Row],[Lower Bound]]</f>
        <v>1280.0619914200001</v>
      </c>
      <c r="G22" s="37">
        <f>(Table2131419[[#This Row],[Upper Bound]]-Table2131419[[#This Row],[Lower Bound]])/$M$1</f>
        <v>0</v>
      </c>
    </row>
    <row r="23" spans="1:9" x14ac:dyDescent="0.25">
      <c r="A23" s="46">
        <v>2021</v>
      </c>
      <c r="B23" s="38">
        <f>Table10[[#This Row],[Total Expenditure]]</f>
        <v>1198.38383834</v>
      </c>
      <c r="C23" s="38"/>
      <c r="D23" s="38">
        <v>0</v>
      </c>
      <c r="E23" s="38">
        <v>0</v>
      </c>
      <c r="F23" s="38">
        <f>Table2131419[[#This Row],[Total Expenditure]]+Table2131419[[#This Row],[Lower Bound]]</f>
        <v>1198.38383834</v>
      </c>
      <c r="G23" s="37">
        <f>(Table2131419[[#This Row],[Upper Bound]]-Table2131419[[#This Row],[Lower Bound]])/$M$1</f>
        <v>0</v>
      </c>
    </row>
    <row r="24" spans="1:9" x14ac:dyDescent="0.25">
      <c r="A24" s="40">
        <v>2022</v>
      </c>
      <c r="B24" s="39"/>
      <c r="C24" s="39">
        <f>Table10[[#This Row],[Total Expenditure]]</f>
        <v>1233.2315983765502</v>
      </c>
      <c r="D24" s="39">
        <f>Table10[[#This Row],[Lower Bound]]</f>
        <v>1022.4046611452275</v>
      </c>
      <c r="E24" s="39">
        <f>Table10[[#This Row],[Upper Bound]]</f>
        <v>1444.0585356078732</v>
      </c>
      <c r="F24" s="38">
        <f>Table2131419[[#This Row],[Total Expenditure]]+Table2131419[[#This Row],[Lower Bound]]</f>
        <v>1022.4046611452275</v>
      </c>
      <c r="G24" s="37">
        <f>(Table2131419[[#This Row],[Upper Bound]]-Table2131419[[#This Row],[Lower Bound]])/$M$1</f>
        <v>46.850430495849523</v>
      </c>
      <c r="I24" s="45"/>
    </row>
    <row r="25" spans="1:9" x14ac:dyDescent="0.25">
      <c r="A25" s="40">
        <v>2023</v>
      </c>
      <c r="B25" s="39"/>
      <c r="C25" s="39">
        <f>Table10[[#This Row],[Total Expenditure]]</f>
        <v>1271.279473405295</v>
      </c>
      <c r="D25" s="39">
        <f>Table10[[#This Row],[Lower Bound]]</f>
        <v>987.23360469426063</v>
      </c>
      <c r="E25" s="39">
        <f>Table10[[#This Row],[Upper Bound]]</f>
        <v>1555.3253421163295</v>
      </c>
      <c r="F25" s="38">
        <f>Table2131419[[#This Row],[Total Expenditure]]+Table2131419[[#This Row],[Lower Bound]]</f>
        <v>987.23360469426063</v>
      </c>
      <c r="G25" s="37">
        <f>(Table2131419[[#This Row],[Upper Bound]]-Table2131419[[#This Row],[Lower Bound]])/$M$1</f>
        <v>63.121304158007646</v>
      </c>
      <c r="I25" s="45"/>
    </row>
    <row r="26" spans="1:9" x14ac:dyDescent="0.25">
      <c r="A26" s="40">
        <v>2024</v>
      </c>
      <c r="B26" s="39"/>
      <c r="C26" s="39">
        <f>Table10[[#This Row],[Total Expenditure]]</f>
        <v>1314.7591084349483</v>
      </c>
      <c r="D26" s="39">
        <f>Table10[[#This Row],[Lower Bound]]</f>
        <v>1026.912025036761</v>
      </c>
      <c r="E26" s="39">
        <f>Table10[[#This Row],[Upper Bound]]</f>
        <v>1602.6061918331357</v>
      </c>
      <c r="F26" s="38">
        <f>Table2131419[[#This Row],[Total Expenditure]]+Table2131419[[#This Row],[Lower Bound]]</f>
        <v>1026.912025036761</v>
      </c>
      <c r="G26" s="37">
        <f>(Table2131419[[#This Row],[Upper Bound]]-Table2131419[[#This Row],[Lower Bound]])/$M$1</f>
        <v>63.966018532930519</v>
      </c>
      <c r="I26" s="45"/>
    </row>
    <row r="27" spans="1:9" x14ac:dyDescent="0.25">
      <c r="A27" s="40">
        <v>2025</v>
      </c>
      <c r="B27" s="39"/>
      <c r="C27" s="39">
        <f>Table10[[#This Row],[Total Expenditure]]</f>
        <v>1359.7130539733491</v>
      </c>
      <c r="D27" s="39">
        <f>Table10[[#This Row],[Lower Bound]]</f>
        <v>1066.9713041183902</v>
      </c>
      <c r="E27" s="39">
        <f>Table10[[#This Row],[Upper Bound]]</f>
        <v>1652.4548038283083</v>
      </c>
      <c r="F27" s="38">
        <f>Table2131419[[#This Row],[Total Expenditure]]+Table2131419[[#This Row],[Lower Bound]]</f>
        <v>1066.9713041183902</v>
      </c>
      <c r="G27" s="37">
        <f>(Table2131419[[#This Row],[Upper Bound]]-Table2131419[[#This Row],[Lower Bound]])/$M$1</f>
        <v>65.053722189990893</v>
      </c>
      <c r="I27" s="45"/>
    </row>
    <row r="28" spans="1:9" x14ac:dyDescent="0.25">
      <c r="A28" s="40">
        <v>2026</v>
      </c>
      <c r="B28" s="39"/>
      <c r="C28" s="39">
        <f>Table10[[#This Row],[Total Expenditure]]</f>
        <v>1403.926780852807</v>
      </c>
      <c r="D28" s="39">
        <f>Table10[[#This Row],[Lower Bound]]</f>
        <v>1105.3378645524972</v>
      </c>
      <c r="E28" s="39">
        <f>Table10[[#This Row],[Upper Bound]]</f>
        <v>1702.5156971531171</v>
      </c>
      <c r="F28" s="38">
        <f>Table2131419[[#This Row],[Total Expenditure]]+Table2131419[[#This Row],[Lower Bound]]</f>
        <v>1105.3378645524972</v>
      </c>
      <c r="G28" s="37">
        <f>(Table2131419[[#This Row],[Upper Bound]]-Table2131419[[#This Row],[Lower Bound]])/$M$1</f>
        <v>66.353092511179995</v>
      </c>
      <c r="I28" s="45"/>
    </row>
    <row r="29" spans="1:9" x14ac:dyDescent="0.25">
      <c r="A29" s="40">
        <v>2027</v>
      </c>
      <c r="B29" s="39"/>
      <c r="C29" s="39">
        <f>Table10[[#This Row],[Total Expenditure]]</f>
        <v>1451.4166685618638</v>
      </c>
      <c r="D29" s="39">
        <f>Table10[[#This Row],[Lower Bound]]</f>
        <v>1145.9899084192548</v>
      </c>
      <c r="E29" s="39">
        <f>Table10[[#This Row],[Upper Bound]]</f>
        <v>1756.8434287044731</v>
      </c>
      <c r="F29" s="38">
        <f>Table2131419[[#This Row],[Total Expenditure]]+Table2131419[[#This Row],[Lower Bound]]</f>
        <v>1145.9899084192548</v>
      </c>
      <c r="G29" s="37">
        <f>(Table2131419[[#This Row],[Upper Bound]]-Table2131419[[#This Row],[Lower Bound]])/$M$1</f>
        <v>67.872613365024264</v>
      </c>
      <c r="I29" s="45"/>
    </row>
    <row r="30" spans="1:9" x14ac:dyDescent="0.25">
      <c r="A30" s="40">
        <v>2028</v>
      </c>
      <c r="B30" s="39"/>
      <c r="C30" s="39">
        <f>Table10[[#This Row],[Total Expenditure]]</f>
        <v>1499.871197115297</v>
      </c>
      <c r="D30" s="39">
        <f>Table10[[#This Row],[Lower Bound]]</f>
        <v>1186.636067695742</v>
      </c>
      <c r="E30" s="39">
        <f>Table10[[#This Row],[Upper Bound]]</f>
        <v>1813.1063265348523</v>
      </c>
      <c r="F30" s="38">
        <f>Table2131419[[#This Row],[Total Expenditure]]+Table2131419[[#This Row],[Lower Bound]]</f>
        <v>1186.636067695742</v>
      </c>
      <c r="G30" s="37">
        <f>(Table2131419[[#This Row],[Upper Bound]]-Table2131419[[#This Row],[Lower Bound]])/$M$1</f>
        <v>69.607806537678925</v>
      </c>
      <c r="I30" s="45"/>
    </row>
    <row r="31" spans="1:9" x14ac:dyDescent="0.25">
      <c r="A31" s="40">
        <v>2029</v>
      </c>
      <c r="B31" s="39"/>
      <c r="C31" s="39">
        <f>Table10[[#This Row],[Total Expenditure]]</f>
        <v>1550.1042183733041</v>
      </c>
      <c r="D31" s="39">
        <f>Table10[[#This Row],[Lower Bound]]</f>
        <v>1228.1053504958529</v>
      </c>
      <c r="E31" s="39">
        <f>Table10[[#This Row],[Upper Bound]]</f>
        <v>1872.1030862507555</v>
      </c>
      <c r="F31" s="38">
        <f>Table2131419[[#This Row],[Total Expenditure]]+Table2131419[[#This Row],[Lower Bound]]</f>
        <v>1228.1053504958529</v>
      </c>
      <c r="G31" s="37">
        <f>(Table2131419[[#This Row],[Upper Bound]]-Table2131419[[#This Row],[Lower Bound]])/$M$1</f>
        <v>71.55530397276695</v>
      </c>
      <c r="I31" s="45"/>
    </row>
    <row r="32" spans="1:9" x14ac:dyDescent="0.25">
      <c r="A32" s="44">
        <v>2030</v>
      </c>
      <c r="B32" s="43"/>
      <c r="C32" s="39">
        <f>Table10[[#This Row],[Total Expenditure]]</f>
        <v>1602.0723259417618</v>
      </c>
      <c r="D32" s="39">
        <f>Table10[[#This Row],[Lower Bound]]</f>
        <v>1270.3662496880913</v>
      </c>
      <c r="E32" s="39">
        <f>Table10[[#This Row],[Upper Bound]]</f>
        <v>1933.7784021954321</v>
      </c>
      <c r="F32" s="42">
        <f>Table2131419[[#This Row],[Total Expenditure]]+Table2131419[[#This Row],[Lower Bound]]</f>
        <v>1270.3662496880913</v>
      </c>
      <c r="G32" s="41">
        <f>(Table2131419[[#This Row],[Upper Bound]]-Table2131419[[#This Row],[Lower Bound]])/$M$1</f>
        <v>73.712461389704529</v>
      </c>
      <c r="I32" s="45"/>
    </row>
    <row r="33" spans="1:7" x14ac:dyDescent="0.25">
      <c r="A33" s="40">
        <v>2031</v>
      </c>
      <c r="B33" s="39"/>
      <c r="C33" s="39">
        <f>Table10[[#This Row],[Total Expenditure]]</f>
        <v>1655.7801208322758</v>
      </c>
      <c r="D33" s="39">
        <f>Table10[[#This Row],[Lower Bound]]</f>
        <v>1313.4423843271084</v>
      </c>
      <c r="E33" s="39">
        <f>Table10[[#This Row],[Upper Bound]]</f>
        <v>1998.1178573374432</v>
      </c>
      <c r="F33" s="38">
        <f>Table2131419[[#This Row],[Total Expenditure]]+Table2131419[[#This Row],[Lower Bound]]</f>
        <v>1313.4423843271084</v>
      </c>
      <c r="G33" s="37">
        <f>(Table2131419[[#This Row],[Upper Bound]]-Table2131419[[#This Row],[Lower Bound]])/$M$1</f>
        <v>76.075052556703866</v>
      </c>
    </row>
    <row r="34" spans="1:7" x14ac:dyDescent="0.25">
      <c r="A34" s="44">
        <v>2032</v>
      </c>
      <c r="B34" s="43"/>
      <c r="C34" s="39">
        <f>Table10[[#This Row],[Total Expenditure]]</f>
        <v>1711.3090722059992</v>
      </c>
      <c r="D34" s="39">
        <f>Table10[[#This Row],[Lower Bound]]</f>
        <v>1357.4308883048068</v>
      </c>
      <c r="E34" s="39">
        <f>Table10[[#This Row],[Upper Bound]]</f>
        <v>2065.1872561071918</v>
      </c>
      <c r="F34" s="42">
        <f>Table2131419[[#This Row],[Total Expenditure]]+Table2131419[[#This Row],[Lower Bound]]</f>
        <v>1357.4308883048068</v>
      </c>
      <c r="G34" s="41">
        <f>(Table2131419[[#This Row],[Upper Bound]]-Table2131419[[#This Row],[Lower Bound]])/$M$1</f>
        <v>78.63959642248723</v>
      </c>
    </row>
    <row r="35" spans="1:7" x14ac:dyDescent="0.25">
      <c r="A35" s="40">
        <v>2033</v>
      </c>
      <c r="B35" s="39"/>
      <c r="C35" s="39">
        <f>Table10[[#This Row],[Total Expenditure]]</f>
        <v>1768.710736504614</v>
      </c>
      <c r="D35" s="39">
        <f>Table10[[#This Row],[Lower Bound]]</f>
        <v>1402.399164097694</v>
      </c>
      <c r="E35" s="39">
        <f>Table10[[#This Row],[Upper Bound]]</f>
        <v>2135.0223089115334</v>
      </c>
      <c r="F35" s="38">
        <f>Table2131419[[#This Row],[Total Expenditure]]+Table2131419[[#This Row],[Lower Bound]]</f>
        <v>1402.399164097694</v>
      </c>
      <c r="G35" s="37">
        <f>(Table2131419[[#This Row],[Upper Bound]]-Table2131419[[#This Row],[Lower Bound]])/$M$1</f>
        <v>81.402571645982164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5B2F23F52091047BD9FBCCE45436CBD" ma:contentTypeVersion="14" ma:contentTypeDescription="Crear nuevo documento." ma:contentTypeScope="" ma:versionID="7c35a558a595c66c9e2829727e4e8851">
  <xsd:schema xmlns:xsd="http://www.w3.org/2001/XMLSchema" xmlns:xs="http://www.w3.org/2001/XMLSchema" xmlns:p="http://schemas.microsoft.com/office/2006/metadata/properties" xmlns:ns3="19e876c8-b231-42bd-9ea9-0abdc915902b" xmlns:ns4="e64f34f7-dba7-4608-8876-15a869c5d641" targetNamespace="http://schemas.microsoft.com/office/2006/metadata/properties" ma:root="true" ma:fieldsID="716dbf484ac5de6599df0562512ff3c9" ns3:_="" ns4:_="">
    <xsd:import namespace="19e876c8-b231-42bd-9ea9-0abdc915902b"/>
    <xsd:import namespace="e64f34f7-dba7-4608-8876-15a869c5d64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e876c8-b231-42bd-9ea9-0abdc91590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4f34f7-dba7-4608-8876-15a869c5d64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9e876c8-b231-42bd-9ea9-0abdc915902b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3FE21A8-0204-4900-BE09-591EA7BF2B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e876c8-b231-42bd-9ea9-0abdc915902b"/>
    <ds:schemaRef ds:uri="e64f34f7-dba7-4608-8876-15a869c5d6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CFAFB41-2777-413A-963C-3266F4221713}">
  <ds:schemaRefs>
    <ds:schemaRef ds:uri="http://schemas.microsoft.com/office/infopath/2007/PartnerControls"/>
    <ds:schemaRef ds:uri="http://purl.org/dc/terms/"/>
    <ds:schemaRef ds:uri="http://purl.org/dc/elements/1.1/"/>
    <ds:schemaRef ds:uri="19e876c8-b231-42bd-9ea9-0abdc915902b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e64f34f7-dba7-4608-8876-15a869c5d641"/>
  </ds:schemaRefs>
</ds:datastoreItem>
</file>

<file path=customXml/itemProps3.xml><?xml version="1.0" encoding="utf-8"?>
<ds:datastoreItem xmlns:ds="http://schemas.openxmlformats.org/officeDocument/2006/customXml" ds:itemID="{F16BE360-1825-4B0E-A519-EA5C366051D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Model Parameters</vt:lpstr>
      <vt:lpstr>Quarterly</vt:lpstr>
      <vt:lpstr>Revenue Current</vt:lpstr>
      <vt:lpstr>Total Revenue and Grants</vt:lpstr>
      <vt:lpstr>Expenditure Current</vt:lpstr>
      <vt:lpstr>Total Expenditure</vt:lpstr>
      <vt:lpstr>Yearly</vt:lpstr>
      <vt:lpstr>Revenue Current Yearly</vt:lpstr>
      <vt:lpstr>Total Revenue and Grants Yearly</vt:lpstr>
      <vt:lpstr>Expenditure Current Yearly</vt:lpstr>
      <vt:lpstr> Total Expenditure Yearly</vt:lpstr>
      <vt:lpstr>Fanchart Revenue Current</vt:lpstr>
      <vt:lpstr>Fanchart Total Revenue and</vt:lpstr>
      <vt:lpstr>Fanchart Expenditure Current</vt:lpstr>
      <vt:lpstr>Fanchart Total Expenditure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Mahicol Ramirez</cp:lastModifiedBy>
  <dcterms:created xsi:type="dcterms:W3CDTF">2023-02-20T01:26:33Z</dcterms:created>
  <dcterms:modified xsi:type="dcterms:W3CDTF">2023-04-28T02:53:17Z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0x01010075B2F23F52091047BD9FBCCE45436CBD</vt:lpwstr>
  </property>
</Properties>
</file>