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tables/table10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tables/table11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tables/table12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tables/table13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msramirezgo_unal_edu_co/Documents/Oliver Pardo/VAR_VEC-2023/Quarterly Forecasting/"/>
    </mc:Choice>
  </mc:AlternateContent>
  <xr:revisionPtr revIDLastSave="0" documentId="8_{1CF92042-AD03-4DE3-93CE-4E8B89B86BCD}" xr6:coauthVersionLast="47" xr6:coauthVersionMax="47" xr10:uidLastSave="{00000000-0000-0000-0000-000000000000}"/>
  <bookViews>
    <workbookView xWindow="-109" yWindow="-109" windowWidth="26301" windowHeight="14169" tabRatio="796" xr2:uid="{00000000-000D-0000-FFFF-FFFF00000000}"/>
  </bookViews>
  <sheets>
    <sheet name="Model Parameters" sheetId="16" r:id="rId1"/>
    <sheet name="Quarterly" sheetId="15" r:id="rId2"/>
    <sheet name="Revenue Current" sheetId="9" r:id="rId3"/>
    <sheet name="Total Revenue and Grants" sheetId="7" r:id="rId4"/>
    <sheet name="Expenditure Current" sheetId="8" r:id="rId5"/>
    <sheet name="Total Expenditure" sheetId="1" r:id="rId6"/>
    <sheet name="Yearly" sheetId="10" r:id="rId7"/>
    <sheet name="Revenue Current Yearly" sheetId="11" r:id="rId8"/>
    <sheet name="Total Revenue and Grants Yearly" sheetId="12" r:id="rId9"/>
    <sheet name="Expenditure Current Yearly" sheetId="13" r:id="rId10"/>
    <sheet name=" Total Expenditure Yearly" sheetId="14" r:id="rId11"/>
    <sheet name="Fanchart Revenue Current" sheetId="17" r:id="rId12"/>
    <sheet name="Fanchart Total Revenue and Gran" sheetId="19" r:id="rId13"/>
    <sheet name="Fanchart Expenditure Current" sheetId="20" r:id="rId14"/>
    <sheet name="Fanchart Total Expenditure" sheetId="21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1" l="1"/>
  <c r="C26" i="21"/>
  <c r="C27" i="21"/>
  <c r="C28" i="21"/>
  <c r="C29" i="21"/>
  <c r="C30" i="21"/>
  <c r="C31" i="21"/>
  <c r="C32" i="21"/>
  <c r="C33" i="21"/>
  <c r="C34" i="21"/>
  <c r="C35" i="21"/>
  <c r="C24" i="21"/>
  <c r="B3" i="21"/>
  <c r="B4" i="21"/>
  <c r="B5" i="21"/>
  <c r="F5" i="21" s="1"/>
  <c r="B6" i="21"/>
  <c r="B7" i="21"/>
  <c r="B8" i="21"/>
  <c r="B9" i="21"/>
  <c r="F9" i="21" s="1"/>
  <c r="B10" i="21"/>
  <c r="F10" i="21" s="1"/>
  <c r="B11" i="21"/>
  <c r="B12" i="21"/>
  <c r="B13" i="21"/>
  <c r="F13" i="21" s="1"/>
  <c r="B14" i="21"/>
  <c r="B15" i="21"/>
  <c r="B16" i="21"/>
  <c r="B17" i="21"/>
  <c r="F17" i="21" s="1"/>
  <c r="B18" i="21"/>
  <c r="F18" i="21" s="1"/>
  <c r="B19" i="21"/>
  <c r="B20" i="21"/>
  <c r="B21" i="21"/>
  <c r="F21" i="21" s="1"/>
  <c r="B22" i="21"/>
  <c r="B23" i="21"/>
  <c r="B2" i="21"/>
  <c r="E25" i="20"/>
  <c r="E26" i="20"/>
  <c r="E27" i="20"/>
  <c r="E28" i="20"/>
  <c r="E29" i="20"/>
  <c r="G29" i="20" s="1"/>
  <c r="E30" i="20"/>
  <c r="E31" i="20"/>
  <c r="E32" i="20"/>
  <c r="E33" i="20"/>
  <c r="E34" i="20"/>
  <c r="E35" i="20"/>
  <c r="G23" i="21"/>
  <c r="F23" i="21"/>
  <c r="G22" i="21"/>
  <c r="F22" i="21"/>
  <c r="G21" i="21"/>
  <c r="G20" i="21"/>
  <c r="F20" i="21"/>
  <c r="G19" i="21"/>
  <c r="F19" i="21"/>
  <c r="G18" i="21"/>
  <c r="G17" i="21"/>
  <c r="G16" i="21"/>
  <c r="F16" i="21"/>
  <c r="G15" i="21"/>
  <c r="F15" i="21"/>
  <c r="G14" i="21"/>
  <c r="F14" i="21"/>
  <c r="G13" i="21"/>
  <c r="G12" i="21"/>
  <c r="F12" i="21"/>
  <c r="G11" i="21"/>
  <c r="F11" i="21"/>
  <c r="G10" i="21"/>
  <c r="G9" i="21"/>
  <c r="G8" i="21"/>
  <c r="F8" i="21"/>
  <c r="G7" i="21"/>
  <c r="F7" i="21"/>
  <c r="G6" i="21"/>
  <c r="F6" i="21"/>
  <c r="G5" i="21"/>
  <c r="G4" i="21"/>
  <c r="F4" i="21"/>
  <c r="G3" i="21"/>
  <c r="F3" i="21"/>
  <c r="G2" i="21"/>
  <c r="F2" i="21"/>
  <c r="G26" i="20"/>
  <c r="G30" i="20"/>
  <c r="G33" i="20"/>
  <c r="E24" i="20"/>
  <c r="D25" i="20"/>
  <c r="D26" i="20"/>
  <c r="D27" i="20"/>
  <c r="D28" i="20"/>
  <c r="D29" i="20"/>
  <c r="D30" i="20"/>
  <c r="F30" i="20" s="1"/>
  <c r="D31" i="20"/>
  <c r="F31" i="20" s="1"/>
  <c r="D32" i="20"/>
  <c r="D33" i="20"/>
  <c r="D34" i="20"/>
  <c r="D35" i="20"/>
  <c r="D24" i="20"/>
  <c r="G35" i="20"/>
  <c r="F35" i="20"/>
  <c r="F34" i="20"/>
  <c r="G34" i="20"/>
  <c r="G31" i="20"/>
  <c r="F29" i="20"/>
  <c r="G28" i="20"/>
  <c r="F28" i="20"/>
  <c r="G27" i="20"/>
  <c r="F27" i="20"/>
  <c r="F26" i="20"/>
  <c r="G25" i="20"/>
  <c r="F25" i="20"/>
  <c r="F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E25" i="19"/>
  <c r="E26" i="19"/>
  <c r="G26" i="19" s="1"/>
  <c r="E27" i="19"/>
  <c r="E28" i="19"/>
  <c r="E29" i="19"/>
  <c r="E30" i="19"/>
  <c r="E31" i="19"/>
  <c r="E32" i="19"/>
  <c r="E33" i="19"/>
  <c r="E34" i="19"/>
  <c r="E35" i="19"/>
  <c r="E24" i="19"/>
  <c r="D25" i="19"/>
  <c r="D26" i="19"/>
  <c r="F26" i="19" s="1"/>
  <c r="D27" i="19"/>
  <c r="D28" i="19"/>
  <c r="F28" i="19" s="1"/>
  <c r="D29" i="19"/>
  <c r="F29" i="19" s="1"/>
  <c r="D30" i="19"/>
  <c r="D31" i="19"/>
  <c r="D32" i="19"/>
  <c r="F32" i="19" s="1"/>
  <c r="D33" i="19"/>
  <c r="D34" i="19"/>
  <c r="G34" i="19" s="1"/>
  <c r="D35" i="19"/>
  <c r="D24" i="19"/>
  <c r="G35" i="19"/>
  <c r="F35" i="19"/>
  <c r="F34" i="19"/>
  <c r="G33" i="19"/>
  <c r="F31" i="19"/>
  <c r="G31" i="19"/>
  <c r="F30" i="19"/>
  <c r="G29" i="19"/>
  <c r="G27" i="19"/>
  <c r="F27" i="19"/>
  <c r="G25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E25" i="17"/>
  <c r="E26" i="17"/>
  <c r="E27" i="17"/>
  <c r="E28" i="17"/>
  <c r="E29" i="17"/>
  <c r="E30" i="17"/>
  <c r="E31" i="17"/>
  <c r="E32" i="17"/>
  <c r="E33" i="17"/>
  <c r="E34" i="17"/>
  <c r="E35" i="17"/>
  <c r="E24" i="17"/>
  <c r="D25" i="17"/>
  <c r="G25" i="17" s="1"/>
  <c r="D26" i="17"/>
  <c r="G26" i="17" s="1"/>
  <c r="D27" i="17"/>
  <c r="D28" i="17"/>
  <c r="D29" i="17"/>
  <c r="G29" i="17" s="1"/>
  <c r="D30" i="17"/>
  <c r="G30" i="17" s="1"/>
  <c r="D31" i="17"/>
  <c r="D32" i="17"/>
  <c r="F32" i="17" s="1"/>
  <c r="D33" i="17"/>
  <c r="G33" i="17" s="1"/>
  <c r="D34" i="17"/>
  <c r="G34" i="17" s="1"/>
  <c r="D35" i="17"/>
  <c r="D24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F24" i="17"/>
  <c r="F25" i="17"/>
  <c r="F26" i="17"/>
  <c r="F27" i="17"/>
  <c r="G27" i="17"/>
  <c r="F28" i="17"/>
  <c r="G28" i="17"/>
  <c r="F29" i="17"/>
  <c r="F30" i="17"/>
  <c r="F31" i="17"/>
  <c r="G31" i="17"/>
  <c r="F33" i="17"/>
  <c r="F34" i="17"/>
  <c r="F35" i="17"/>
  <c r="G35" i="17"/>
  <c r="G32" i="20" l="1"/>
  <c r="G24" i="20"/>
  <c r="F32" i="20"/>
  <c r="F33" i="20"/>
  <c r="G24" i="19"/>
  <c r="G28" i="19"/>
  <c r="G32" i="19"/>
  <c r="G30" i="19"/>
  <c r="F24" i="19"/>
  <c r="F25" i="19"/>
  <c r="F33" i="19"/>
  <c r="G24" i="17"/>
  <c r="G32" i="17"/>
  <c r="D30" i="14"/>
  <c r="E30" i="21" s="1"/>
  <c r="D24" i="13"/>
  <c r="D25" i="13"/>
  <c r="D26" i="13"/>
  <c r="D27" i="13"/>
  <c r="D28" i="13"/>
  <c r="D29" i="13"/>
  <c r="D30" i="13"/>
  <c r="D31" i="13"/>
  <c r="D32" i="13"/>
  <c r="D33" i="13"/>
  <c r="D34" i="13"/>
  <c r="D35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B27" i="12"/>
  <c r="C27" i="19" s="1"/>
  <c r="D26" i="11"/>
  <c r="D27" i="11"/>
  <c r="D28" i="11"/>
  <c r="D29" i="11"/>
  <c r="D30" i="11"/>
  <c r="D31" i="11"/>
  <c r="D32" i="11"/>
  <c r="D33" i="11"/>
  <c r="D34" i="11"/>
  <c r="D35" i="11"/>
  <c r="C35" i="11"/>
  <c r="C34" i="11"/>
  <c r="C33" i="11"/>
  <c r="C32" i="11"/>
  <c r="C31" i="11"/>
  <c r="C30" i="11"/>
  <c r="C29" i="11"/>
  <c r="C28" i="11"/>
  <c r="C27" i="11"/>
  <c r="C26" i="11"/>
  <c r="D25" i="11"/>
  <c r="C25" i="11"/>
  <c r="D24" i="11"/>
  <c r="C24" i="11"/>
  <c r="E35" i="10"/>
  <c r="B35" i="14" s="1"/>
  <c r="E34" i="10"/>
  <c r="B34" i="14" s="1"/>
  <c r="E33" i="10"/>
  <c r="B33" i="14" s="1"/>
  <c r="D33" i="14"/>
  <c r="E33" i="21" s="1"/>
  <c r="G33" i="21" s="1"/>
  <c r="D34" i="14"/>
  <c r="E34" i="21" s="1"/>
  <c r="D35" i="14"/>
  <c r="E35" i="21" s="1"/>
  <c r="G35" i="21" s="1"/>
  <c r="D25" i="14"/>
  <c r="E25" i="21" s="1"/>
  <c r="D26" i="14"/>
  <c r="E26" i="21" s="1"/>
  <c r="D27" i="14"/>
  <c r="E27" i="21" s="1"/>
  <c r="D28" i="14"/>
  <c r="E28" i="21" s="1"/>
  <c r="D29" i="14"/>
  <c r="E29" i="21" s="1"/>
  <c r="G29" i="21" s="1"/>
  <c r="D31" i="14"/>
  <c r="E31" i="21" s="1"/>
  <c r="G31" i="21" s="1"/>
  <c r="D32" i="14"/>
  <c r="E32" i="21" s="1"/>
  <c r="C33" i="14"/>
  <c r="D33" i="21" s="1"/>
  <c r="F33" i="21" s="1"/>
  <c r="C34" i="14"/>
  <c r="D34" i="21" s="1"/>
  <c r="F34" i="21" s="1"/>
  <c r="C35" i="14"/>
  <c r="D35" i="21" s="1"/>
  <c r="F35" i="21" s="1"/>
  <c r="C25" i="14"/>
  <c r="D25" i="21" s="1"/>
  <c r="F25" i="21" s="1"/>
  <c r="C26" i="14"/>
  <c r="D26" i="21" s="1"/>
  <c r="F26" i="21" s="1"/>
  <c r="C27" i="14"/>
  <c r="D27" i="21" s="1"/>
  <c r="F27" i="21" s="1"/>
  <c r="C28" i="14"/>
  <c r="D28" i="21" s="1"/>
  <c r="F28" i="21" s="1"/>
  <c r="C29" i="14"/>
  <c r="D29" i="21" s="1"/>
  <c r="F29" i="21" s="1"/>
  <c r="C30" i="14"/>
  <c r="D30" i="21" s="1"/>
  <c r="F30" i="21" s="1"/>
  <c r="C31" i="14"/>
  <c r="D31" i="21" s="1"/>
  <c r="F31" i="21" s="1"/>
  <c r="C32" i="14"/>
  <c r="D32" i="21" s="1"/>
  <c r="G32" i="21" s="1"/>
  <c r="E26" i="10"/>
  <c r="B26" i="14" s="1"/>
  <c r="E28" i="10"/>
  <c r="B28" i="14" s="1"/>
  <c r="E30" i="10"/>
  <c r="B30" i="14" s="1"/>
  <c r="E24" i="10"/>
  <c r="B24" i="14" s="1"/>
  <c r="E5" i="10"/>
  <c r="B5" i="14" s="1"/>
  <c r="E7" i="10"/>
  <c r="B7" i="14" s="1"/>
  <c r="E9" i="10"/>
  <c r="B9" i="14" s="1"/>
  <c r="E11" i="10"/>
  <c r="B11" i="14" s="1"/>
  <c r="E13" i="10"/>
  <c r="B13" i="14" s="1"/>
  <c r="E15" i="10"/>
  <c r="B15" i="14" s="1"/>
  <c r="E17" i="10"/>
  <c r="B17" i="14" s="1"/>
  <c r="E19" i="10"/>
  <c r="B19" i="14" s="1"/>
  <c r="E21" i="10"/>
  <c r="B21" i="14" s="1"/>
  <c r="E23" i="10"/>
  <c r="B23" i="14" s="1"/>
  <c r="E29" i="10"/>
  <c r="B29" i="14" s="1"/>
  <c r="B93" i="8"/>
  <c r="B94" i="8"/>
  <c r="B95" i="8"/>
  <c r="B96" i="8"/>
  <c r="D25" i="10" s="1"/>
  <c r="B25" i="13" s="1"/>
  <c r="C25" i="20" s="1"/>
  <c r="B97" i="8"/>
  <c r="B98" i="8"/>
  <c r="B99" i="8"/>
  <c r="B100" i="8"/>
  <c r="B101" i="8"/>
  <c r="B102" i="8"/>
  <c r="B103" i="8"/>
  <c r="B104" i="8"/>
  <c r="D27" i="10" s="1"/>
  <c r="B27" i="13" s="1"/>
  <c r="C27" i="20" s="1"/>
  <c r="B105" i="8"/>
  <c r="B106" i="8"/>
  <c r="B107" i="8"/>
  <c r="B108" i="8"/>
  <c r="B109" i="8"/>
  <c r="B110" i="8"/>
  <c r="B111" i="8"/>
  <c r="B112" i="8"/>
  <c r="D29" i="10" s="1"/>
  <c r="B29" i="13" s="1"/>
  <c r="C29" i="20" s="1"/>
  <c r="B113" i="8"/>
  <c r="B114" i="8"/>
  <c r="B115" i="8"/>
  <c r="B116" i="8"/>
  <c r="B117" i="8"/>
  <c r="B118" i="8"/>
  <c r="B119" i="8"/>
  <c r="B120" i="8"/>
  <c r="D31" i="10" s="1"/>
  <c r="B31" i="13" s="1"/>
  <c r="C31" i="20" s="1"/>
  <c r="B121" i="8"/>
  <c r="B122" i="8"/>
  <c r="B123" i="8"/>
  <c r="B124" i="8"/>
  <c r="B125" i="8"/>
  <c r="B126" i="8"/>
  <c r="B127" i="8"/>
  <c r="B128" i="8"/>
  <c r="B129" i="8"/>
  <c r="B130" i="8"/>
  <c r="B131" i="8"/>
  <c r="D34" i="10" s="1"/>
  <c r="B34" i="13" s="1"/>
  <c r="C34" i="20" s="1"/>
  <c r="B132" i="8"/>
  <c r="B133" i="8"/>
  <c r="B134" i="8"/>
  <c r="B135" i="8"/>
  <c r="B136" i="8"/>
  <c r="B137" i="8"/>
  <c r="B138" i="8"/>
  <c r="B92" i="8"/>
  <c r="B3" i="8"/>
  <c r="B4" i="8"/>
  <c r="B5" i="8"/>
  <c r="B6" i="8"/>
  <c r="B7" i="8"/>
  <c r="B8" i="8"/>
  <c r="B9" i="8"/>
  <c r="B10" i="8"/>
  <c r="B11" i="8"/>
  <c r="D4" i="10" s="1"/>
  <c r="B4" i="13" s="1"/>
  <c r="B4" i="20" s="1"/>
  <c r="F4" i="20" s="1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D8" i="10" s="1"/>
  <c r="B8" i="13" s="1"/>
  <c r="B8" i="20" s="1"/>
  <c r="F8" i="20" s="1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D20" i="10" s="1"/>
  <c r="B20" i="13" s="1"/>
  <c r="B20" i="20" s="1"/>
  <c r="F20" i="20" s="1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D24" i="10" s="1"/>
  <c r="B24" i="13" s="1"/>
  <c r="C24" i="20" s="1"/>
  <c r="B2" i="8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C27" i="10" s="1"/>
  <c r="B107" i="7"/>
  <c r="B108" i="7"/>
  <c r="B109" i="7"/>
  <c r="B110" i="7"/>
  <c r="B111" i="7"/>
  <c r="B112" i="7"/>
  <c r="B113" i="7"/>
  <c r="B114" i="7"/>
  <c r="C29" i="10" s="1"/>
  <c r="B29" i="12" s="1"/>
  <c r="C29" i="19" s="1"/>
  <c r="B115" i="7"/>
  <c r="D30" i="12" s="1"/>
  <c r="B116" i="7"/>
  <c r="B117" i="7"/>
  <c r="B118" i="7"/>
  <c r="B119" i="7"/>
  <c r="B120" i="7"/>
  <c r="B121" i="7"/>
  <c r="B122" i="7"/>
  <c r="B123" i="7"/>
  <c r="D32" i="12" s="1"/>
  <c r="B124" i="7"/>
  <c r="B125" i="7"/>
  <c r="B126" i="7"/>
  <c r="B127" i="7"/>
  <c r="B128" i="7"/>
  <c r="B129" i="7"/>
  <c r="B130" i="7"/>
  <c r="B131" i="7"/>
  <c r="D34" i="12" s="1"/>
  <c r="B132" i="7"/>
  <c r="B133" i="7"/>
  <c r="B134" i="7"/>
  <c r="B135" i="7"/>
  <c r="B136" i="7"/>
  <c r="B137" i="7"/>
  <c r="B138" i="7"/>
  <c r="B9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2" i="7"/>
  <c r="B93" i="9"/>
  <c r="B94" i="9"/>
  <c r="B95" i="9"/>
  <c r="B96" i="9"/>
  <c r="B97" i="9"/>
  <c r="B98" i="9"/>
  <c r="B99" i="9"/>
  <c r="B26" i="10" s="1"/>
  <c r="B26" i="11" s="1"/>
  <c r="C26" i="17" s="1"/>
  <c r="B100" i="9"/>
  <c r="B101" i="9"/>
  <c r="B102" i="9"/>
  <c r="B103" i="9"/>
  <c r="B27" i="10" s="1"/>
  <c r="B27" i="11" s="1"/>
  <c r="C27" i="17" s="1"/>
  <c r="B104" i="9"/>
  <c r="B105" i="9"/>
  <c r="B106" i="9"/>
  <c r="B107" i="9"/>
  <c r="B28" i="10" s="1"/>
  <c r="B28" i="11" s="1"/>
  <c r="C28" i="17" s="1"/>
  <c r="B108" i="9"/>
  <c r="B109" i="9"/>
  <c r="B110" i="9"/>
  <c r="B111" i="9"/>
  <c r="B29" i="10" s="1"/>
  <c r="B29" i="11" s="1"/>
  <c r="C29" i="17" s="1"/>
  <c r="B112" i="9"/>
  <c r="B113" i="9"/>
  <c r="B114" i="9"/>
  <c r="B115" i="9"/>
  <c r="B30" i="10" s="1"/>
  <c r="B30" i="11" s="1"/>
  <c r="C30" i="17" s="1"/>
  <c r="B116" i="9"/>
  <c r="B117" i="9"/>
  <c r="B118" i="9"/>
  <c r="B119" i="9"/>
  <c r="B31" i="10" s="1"/>
  <c r="B31" i="11" s="1"/>
  <c r="C31" i="17" s="1"/>
  <c r="B120" i="9"/>
  <c r="B121" i="9"/>
  <c r="B122" i="9"/>
  <c r="B123" i="9"/>
  <c r="B32" i="10" s="1"/>
  <c r="B32" i="11" s="1"/>
  <c r="C32" i="17" s="1"/>
  <c r="B124" i="9"/>
  <c r="B125" i="9"/>
  <c r="B126" i="9"/>
  <c r="B127" i="9"/>
  <c r="B128" i="9"/>
  <c r="B129" i="9"/>
  <c r="B130" i="9"/>
  <c r="B131" i="9"/>
  <c r="B34" i="10" s="1"/>
  <c r="B34" i="11" s="1"/>
  <c r="C34" i="17" s="1"/>
  <c r="B132" i="9"/>
  <c r="B133" i="9"/>
  <c r="B134" i="9"/>
  <c r="B135" i="9"/>
  <c r="B35" i="10" s="1"/>
  <c r="B35" i="11" s="1"/>
  <c r="C35" i="17" s="1"/>
  <c r="B136" i="9"/>
  <c r="B137" i="9"/>
  <c r="B138" i="9"/>
  <c r="B9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2" i="9"/>
  <c r="E32" i="10"/>
  <c r="B32" i="14" s="1"/>
  <c r="E22" i="10"/>
  <c r="B22" i="14" s="1"/>
  <c r="E20" i="10"/>
  <c r="B20" i="14" s="1"/>
  <c r="E18" i="10"/>
  <c r="B18" i="14" s="1"/>
  <c r="E16" i="10"/>
  <c r="B16" i="14" s="1"/>
  <c r="E14" i="10"/>
  <c r="B14" i="14" s="1"/>
  <c r="E12" i="10"/>
  <c r="B12" i="14" s="1"/>
  <c r="E10" i="10"/>
  <c r="B10" i="14" s="1"/>
  <c r="E8" i="10"/>
  <c r="B8" i="14" s="1"/>
  <c r="E6" i="10"/>
  <c r="B6" i="14" s="1"/>
  <c r="E4" i="10"/>
  <c r="B4" i="14" s="1"/>
  <c r="E2" i="10"/>
  <c r="B2" i="14" s="1"/>
  <c r="C20" i="10" l="1"/>
  <c r="B20" i="12" s="1"/>
  <c r="B20" i="19" s="1"/>
  <c r="F20" i="19" s="1"/>
  <c r="C16" i="10"/>
  <c r="B16" i="12" s="1"/>
  <c r="B16" i="19" s="1"/>
  <c r="F16" i="19" s="1"/>
  <c r="C12" i="10"/>
  <c r="B12" i="12" s="1"/>
  <c r="B12" i="19" s="1"/>
  <c r="F12" i="19" s="1"/>
  <c r="C8" i="10"/>
  <c r="B8" i="12" s="1"/>
  <c r="B8" i="19" s="1"/>
  <c r="F8" i="19" s="1"/>
  <c r="C2" i="10"/>
  <c r="B2" i="12" s="1"/>
  <c r="B2" i="19" s="1"/>
  <c r="F2" i="19" s="1"/>
  <c r="C33" i="10"/>
  <c r="B33" i="12" s="1"/>
  <c r="C33" i="19" s="1"/>
  <c r="C22" i="10"/>
  <c r="B22" i="12" s="1"/>
  <c r="B22" i="19" s="1"/>
  <c r="F22" i="19" s="1"/>
  <c r="C18" i="10"/>
  <c r="B18" i="12" s="1"/>
  <c r="B18" i="19" s="1"/>
  <c r="F18" i="19" s="1"/>
  <c r="C14" i="10"/>
  <c r="B14" i="12" s="1"/>
  <c r="B14" i="19" s="1"/>
  <c r="F14" i="19" s="1"/>
  <c r="C10" i="10"/>
  <c r="B10" i="12" s="1"/>
  <c r="B10" i="19" s="1"/>
  <c r="F10" i="19" s="1"/>
  <c r="C6" i="10"/>
  <c r="B6" i="12" s="1"/>
  <c r="B6" i="19" s="1"/>
  <c r="F6" i="19" s="1"/>
  <c r="C4" i="10"/>
  <c r="B4" i="12" s="1"/>
  <c r="B4" i="19" s="1"/>
  <c r="F4" i="19" s="1"/>
  <c r="C28" i="10"/>
  <c r="B28" i="12" s="1"/>
  <c r="C28" i="19" s="1"/>
  <c r="D18" i="10"/>
  <c r="B18" i="13" s="1"/>
  <c r="B18" i="20" s="1"/>
  <c r="F18" i="20" s="1"/>
  <c r="D22" i="10"/>
  <c r="B22" i="13" s="1"/>
  <c r="B22" i="20" s="1"/>
  <c r="F22" i="20" s="1"/>
  <c r="D16" i="10"/>
  <c r="B16" i="13" s="1"/>
  <c r="B16" i="20" s="1"/>
  <c r="F16" i="20" s="1"/>
  <c r="D14" i="10"/>
  <c r="B14" i="13" s="1"/>
  <c r="B14" i="20" s="1"/>
  <c r="F14" i="20" s="1"/>
  <c r="D12" i="10"/>
  <c r="B12" i="13" s="1"/>
  <c r="B12" i="20" s="1"/>
  <c r="F12" i="20" s="1"/>
  <c r="D10" i="10"/>
  <c r="B10" i="13" s="1"/>
  <c r="B10" i="20" s="1"/>
  <c r="F10" i="20" s="1"/>
  <c r="D6" i="10"/>
  <c r="B6" i="13" s="1"/>
  <c r="B6" i="20" s="1"/>
  <c r="F6" i="20" s="1"/>
  <c r="D2" i="10"/>
  <c r="B2" i="13" s="1"/>
  <c r="B2" i="20" s="1"/>
  <c r="F2" i="20" s="1"/>
  <c r="D35" i="10"/>
  <c r="B35" i="13" s="1"/>
  <c r="C35" i="20" s="1"/>
  <c r="D33" i="10"/>
  <c r="B33" i="13" s="1"/>
  <c r="C33" i="20" s="1"/>
  <c r="G26" i="21"/>
  <c r="G28" i="21"/>
  <c r="G27" i="21"/>
  <c r="G25" i="21"/>
  <c r="G30" i="21"/>
  <c r="G34" i="21"/>
  <c r="F32" i="21"/>
  <c r="D23" i="10"/>
  <c r="D15" i="10"/>
  <c r="B15" i="13" s="1"/>
  <c r="B15" i="20" s="1"/>
  <c r="F15" i="20" s="1"/>
  <c r="D7" i="10"/>
  <c r="B7" i="13" s="1"/>
  <c r="B7" i="20" s="1"/>
  <c r="F7" i="20" s="1"/>
  <c r="D21" i="10"/>
  <c r="B21" i="13" s="1"/>
  <c r="B21" i="20" s="1"/>
  <c r="F21" i="20" s="1"/>
  <c r="D19" i="10"/>
  <c r="B19" i="13" s="1"/>
  <c r="B19" i="20" s="1"/>
  <c r="F19" i="20" s="1"/>
  <c r="D17" i="10"/>
  <c r="B17" i="13" s="1"/>
  <c r="B17" i="20" s="1"/>
  <c r="F17" i="20" s="1"/>
  <c r="D13" i="10"/>
  <c r="B13" i="13" s="1"/>
  <c r="B13" i="20" s="1"/>
  <c r="F13" i="20" s="1"/>
  <c r="D11" i="10"/>
  <c r="B11" i="13" s="1"/>
  <c r="B11" i="20" s="1"/>
  <c r="F11" i="20" s="1"/>
  <c r="D9" i="10"/>
  <c r="B9" i="13" s="1"/>
  <c r="B9" i="20" s="1"/>
  <c r="F9" i="20" s="1"/>
  <c r="D5" i="10"/>
  <c r="B5" i="13" s="1"/>
  <c r="B5" i="20" s="1"/>
  <c r="F5" i="20" s="1"/>
  <c r="D32" i="10"/>
  <c r="B32" i="13" s="1"/>
  <c r="C32" i="20" s="1"/>
  <c r="D30" i="10"/>
  <c r="B30" i="13" s="1"/>
  <c r="C30" i="20" s="1"/>
  <c r="D28" i="10"/>
  <c r="B28" i="13" s="1"/>
  <c r="C28" i="20" s="1"/>
  <c r="D26" i="10"/>
  <c r="B26" i="13" s="1"/>
  <c r="C26" i="20" s="1"/>
  <c r="D26" i="12"/>
  <c r="D29" i="12"/>
  <c r="C17" i="10"/>
  <c r="B17" i="12" s="1"/>
  <c r="B17" i="19" s="1"/>
  <c r="F17" i="19" s="1"/>
  <c r="C9" i="10"/>
  <c r="B9" i="12" s="1"/>
  <c r="B9" i="19" s="1"/>
  <c r="F9" i="19" s="1"/>
  <c r="C35" i="12"/>
  <c r="D31" i="12"/>
  <c r="D33" i="12"/>
  <c r="D25" i="12"/>
  <c r="C24" i="12"/>
  <c r="D27" i="12"/>
  <c r="D24" i="12"/>
  <c r="D35" i="12"/>
  <c r="C34" i="12"/>
  <c r="C26" i="12"/>
  <c r="D28" i="12"/>
  <c r="B23" i="10"/>
  <c r="B23" i="11" s="1"/>
  <c r="B23" i="17" s="1"/>
  <c r="F23" i="17" s="1"/>
  <c r="B21" i="10"/>
  <c r="B21" i="11" s="1"/>
  <c r="B21" i="17" s="1"/>
  <c r="F21" i="17" s="1"/>
  <c r="B19" i="10"/>
  <c r="B19" i="11" s="1"/>
  <c r="B19" i="17" s="1"/>
  <c r="F19" i="17" s="1"/>
  <c r="B24" i="10"/>
  <c r="B24" i="11" s="1"/>
  <c r="C24" i="17" s="1"/>
  <c r="B16" i="10"/>
  <c r="B16" i="11" s="1"/>
  <c r="B16" i="17" s="1"/>
  <c r="F16" i="17" s="1"/>
  <c r="B8" i="10"/>
  <c r="B8" i="11" s="1"/>
  <c r="B8" i="17" s="1"/>
  <c r="F8" i="17" s="1"/>
  <c r="B22" i="10"/>
  <c r="B22" i="11" s="1"/>
  <c r="B22" i="17" s="1"/>
  <c r="F22" i="17" s="1"/>
  <c r="B14" i="10"/>
  <c r="B14" i="11" s="1"/>
  <c r="B14" i="17" s="1"/>
  <c r="F14" i="17" s="1"/>
  <c r="B12" i="10"/>
  <c r="B12" i="11" s="1"/>
  <c r="B12" i="17" s="1"/>
  <c r="F12" i="17" s="1"/>
  <c r="B10" i="10"/>
  <c r="B10" i="11" s="1"/>
  <c r="B10" i="17" s="1"/>
  <c r="F10" i="17" s="1"/>
  <c r="B6" i="10"/>
  <c r="B6" i="11" s="1"/>
  <c r="B6" i="17" s="1"/>
  <c r="F6" i="17" s="1"/>
  <c r="B4" i="10"/>
  <c r="B4" i="11" s="1"/>
  <c r="B4" i="17" s="1"/>
  <c r="F4" i="17" s="1"/>
  <c r="B2" i="10"/>
  <c r="B2" i="11" s="1"/>
  <c r="B2" i="17" s="1"/>
  <c r="F2" i="17" s="1"/>
  <c r="B20" i="10"/>
  <c r="B20" i="11" s="1"/>
  <c r="B20" i="17" s="1"/>
  <c r="F20" i="17" s="1"/>
  <c r="B18" i="10"/>
  <c r="B18" i="11" s="1"/>
  <c r="B18" i="17" s="1"/>
  <c r="F18" i="17" s="1"/>
  <c r="B17" i="10"/>
  <c r="B17" i="11" s="1"/>
  <c r="B17" i="17" s="1"/>
  <c r="F17" i="17" s="1"/>
  <c r="B9" i="10"/>
  <c r="B9" i="11" s="1"/>
  <c r="B9" i="17" s="1"/>
  <c r="F9" i="17" s="1"/>
  <c r="B33" i="10"/>
  <c r="B33" i="11" s="1"/>
  <c r="C33" i="17" s="1"/>
  <c r="B25" i="10"/>
  <c r="B25" i="11" s="1"/>
  <c r="C25" i="17" s="1"/>
  <c r="B15" i="10"/>
  <c r="B15" i="11" s="1"/>
  <c r="B15" i="17" s="1"/>
  <c r="F15" i="17" s="1"/>
  <c r="B13" i="10"/>
  <c r="B13" i="11" s="1"/>
  <c r="B13" i="17" s="1"/>
  <c r="F13" i="17" s="1"/>
  <c r="B11" i="10"/>
  <c r="B11" i="11" s="1"/>
  <c r="B11" i="17" s="1"/>
  <c r="F11" i="17" s="1"/>
  <c r="B7" i="10"/>
  <c r="B7" i="11" s="1"/>
  <c r="B7" i="17" s="1"/>
  <c r="F7" i="17" s="1"/>
  <c r="B5" i="10"/>
  <c r="B5" i="11" s="1"/>
  <c r="B5" i="17" s="1"/>
  <c r="F5" i="17" s="1"/>
  <c r="B3" i="10"/>
  <c r="B3" i="11" s="1"/>
  <c r="B3" i="17" s="1"/>
  <c r="F3" i="17" s="1"/>
  <c r="C34" i="10"/>
  <c r="B34" i="12" s="1"/>
  <c r="C34" i="19" s="1"/>
  <c r="C35" i="10"/>
  <c r="B35" i="12" s="1"/>
  <c r="C35" i="19" s="1"/>
  <c r="C23" i="11"/>
  <c r="D23" i="14"/>
  <c r="E31" i="10"/>
  <c r="B31" i="14" s="1"/>
  <c r="E25" i="10"/>
  <c r="B25" i="14" s="1"/>
  <c r="E3" i="10"/>
  <c r="B3" i="14" s="1"/>
  <c r="E27" i="10"/>
  <c r="B27" i="14" s="1"/>
  <c r="D3" i="10"/>
  <c r="B3" i="13" s="1"/>
  <c r="B3" i="20" s="1"/>
  <c r="F3" i="20" s="1"/>
  <c r="C25" i="10"/>
  <c r="B25" i="12" s="1"/>
  <c r="C25" i="19" s="1"/>
  <c r="C32" i="10"/>
  <c r="B32" i="12" s="1"/>
  <c r="C32" i="19" s="1"/>
  <c r="C30" i="10"/>
  <c r="B30" i="12" s="1"/>
  <c r="C30" i="19" s="1"/>
  <c r="C26" i="10"/>
  <c r="B26" i="12" s="1"/>
  <c r="C26" i="19" s="1"/>
  <c r="C23" i="10"/>
  <c r="C21" i="10"/>
  <c r="B21" i="12" s="1"/>
  <c r="B21" i="19" s="1"/>
  <c r="F21" i="19" s="1"/>
  <c r="C19" i="10"/>
  <c r="B19" i="12" s="1"/>
  <c r="B19" i="19" s="1"/>
  <c r="F19" i="19" s="1"/>
  <c r="C15" i="10"/>
  <c r="B15" i="12" s="1"/>
  <c r="B15" i="19" s="1"/>
  <c r="F15" i="19" s="1"/>
  <c r="C13" i="10"/>
  <c r="B13" i="12" s="1"/>
  <c r="B13" i="19" s="1"/>
  <c r="F13" i="19" s="1"/>
  <c r="C11" i="10"/>
  <c r="B11" i="12" s="1"/>
  <c r="B11" i="19" s="1"/>
  <c r="F11" i="19" s="1"/>
  <c r="C7" i="10"/>
  <c r="B7" i="12" s="1"/>
  <c r="B7" i="19" s="1"/>
  <c r="F7" i="19" s="1"/>
  <c r="C5" i="10"/>
  <c r="B5" i="12" s="1"/>
  <c r="B5" i="19" s="1"/>
  <c r="F5" i="19" s="1"/>
  <c r="C24" i="10"/>
  <c r="B24" i="12" s="1"/>
  <c r="C24" i="19" s="1"/>
  <c r="C31" i="10"/>
  <c r="B31" i="12" s="1"/>
  <c r="C31" i="19" s="1"/>
  <c r="C3" i="10"/>
  <c r="B3" i="12" s="1"/>
  <c r="B3" i="19" s="1"/>
  <c r="F3" i="19" s="1"/>
  <c r="C23" i="14"/>
  <c r="D23" i="11"/>
  <c r="D24" i="14"/>
  <c r="E24" i="21" s="1"/>
  <c r="C24" i="14"/>
  <c r="D24" i="21" s="1"/>
  <c r="F24" i="21" s="1"/>
  <c r="G24" i="21" l="1"/>
  <c r="B23" i="13"/>
  <c r="C27" i="12"/>
  <c r="C28" i="12"/>
  <c r="C29" i="12"/>
  <c r="C25" i="12"/>
  <c r="B23" i="12"/>
  <c r="C30" i="12"/>
  <c r="C31" i="12"/>
  <c r="C32" i="12"/>
  <c r="C33" i="12"/>
  <c r="C23" i="12" l="1"/>
  <c r="B23" i="19"/>
  <c r="F23" i="19" s="1"/>
  <c r="D23" i="12"/>
  <c r="C23" i="13"/>
  <c r="B23" i="20"/>
  <c r="F23" i="20" s="1"/>
  <c r="D2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tc={A2FE3A5D-FEE7-41D1-8619-8F6383D495CF}</author>
    <author>tc={35FA102D-1DC2-4E09-9050-642957AAE2E9}</author>
  </authors>
  <commentList>
    <comment ref="C2" authorId="0" shapeId="0" xr:uid="{A2FE3A5D-FEE7-41D1-8619-8F6383D495C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Sólo se encuentra evidencia de cointegración para las 3 variables presentada. 
En cuanto a "Expenditure Current" se estima y pronostica con un modelo VAR. </t>
      </text>
    </comment>
    <comment ref="I2" authorId="1" shapeId="0" xr:uid="{35FA102D-1DC2-4E09-9050-642957AAE2E9}">
      <text>
        <t>[Threaded comment]
Your version of Excel allows you to read this threaded comment; however, any edits to it will get removed if the file is opened in a newer version of Excel. Learn more: https://go.microsoft.com/fwlink/?linkid=870924
Comment:
    Parámetros estimados para la representación VAR de los VECM. 
Se presentan los coeficientes del VAR de "Expenditure Current"</t>
      </text>
    </comment>
  </commentList>
</comments>
</file>

<file path=xl/sharedStrings.xml><?xml version="1.0" encoding="utf-8"?>
<sst xmlns="http://schemas.openxmlformats.org/spreadsheetml/2006/main" count="778" uniqueCount="160">
  <si>
    <t>Lower CI</t>
  </si>
  <si>
    <t>Upper CI</t>
  </si>
  <si>
    <t>Date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</si>
  <si>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</si>
  <si>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</si>
  <si>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</si>
  <si>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</si>
  <si>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</si>
  <si>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</si>
  <si>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</si>
  <si>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</si>
  <si>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</si>
  <si>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</si>
  <si>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</si>
  <si>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</si>
  <si>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</si>
  <si>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</si>
  <si>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</si>
  <si>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</si>
  <si>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</si>
  <si>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</si>
  <si>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</si>
  <si>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</si>
  <si>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</si>
  <si>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</si>
  <si>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</si>
  <si>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</si>
  <si>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</si>
  <si>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</si>
  <si>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</si>
  <si>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</si>
  <si>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</si>
  <si>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</si>
  <si>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</si>
  <si>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</si>
  <si>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</si>
  <si>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</si>
  <si>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</si>
  <si>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</si>
  <si>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</si>
  <si>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</si>
  <si>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</si>
  <si>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</si>
  <si>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</si>
  <si>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</si>
  <si>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</si>
  <si>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</si>
  <si>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</si>
  <si>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</si>
  <si>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</si>
  <si>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</si>
  <si>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</si>
  <si>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</si>
  <si>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</si>
  <si>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</si>
  <si>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</si>
  <si>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</si>
  <si>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</si>
  <si>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</si>
  <si>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</si>
  <si>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</si>
  <si>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</si>
  <si>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</si>
  <si>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</si>
  <si>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</si>
  <si>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</si>
  <si>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</si>
  <si>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</si>
  <si>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</si>
  <si>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</si>
  <si>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</si>
  <si>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</si>
  <si>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</si>
  <si>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</si>
  <si>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</si>
  <si>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</si>
  <si>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</si>
  <si>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</si>
  <si>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</si>
  <si>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</si>
  <si>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</si>
  <si>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</si>
  <si>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</si>
  <si>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</si>
  <si>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</si>
  <si>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</si>
  <si>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</si>
  <si>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</si>
  <si>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</si>
  <si>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</si>
  <si>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</si>
  <si>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</si>
  <si>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</si>
  <si>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</si>
  <si>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</si>
  <si>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</si>
  <si>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</si>
  <si>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2023-Q4</t>
  </si>
  <si>
    <t>2024-Q1</t>
  </si>
  <si>
    <t>2024-Q2</t>
  </si>
  <si>
    <t>2023-Q3</t>
  </si>
  <si>
    <t>2024-Q3</t>
  </si>
  <si>
    <t>2024-Q4</t>
  </si>
  <si>
    <t>2025-Q1</t>
  </si>
  <si>
    <t>2025-Q2</t>
  </si>
  <si>
    <t>2025-Q3</t>
  </si>
  <si>
    <t>2025-Q4</t>
  </si>
  <si>
    <t xml:space="preserve">Revenue Current </t>
  </si>
  <si>
    <t>Total Revenue and Grants</t>
  </si>
  <si>
    <t>Expenditure Current</t>
  </si>
  <si>
    <t>Total Expenditure</t>
  </si>
  <si>
    <t>Year</t>
  </si>
  <si>
    <t>Revenue Current</t>
  </si>
  <si>
    <t>Lower Bound</t>
  </si>
  <si>
    <t>Upper Bound</t>
  </si>
  <si>
    <t>2026-Q1</t>
  </si>
  <si>
    <t>2026-Q2</t>
  </si>
  <si>
    <t>2026-Q3</t>
  </si>
  <si>
    <t>2026-Q4</t>
  </si>
  <si>
    <t>2027-Q1</t>
  </si>
  <si>
    <t>2027-Q2</t>
  </si>
  <si>
    <t>2027-Q3</t>
  </si>
  <si>
    <t>2027-Q4</t>
  </si>
  <si>
    <t>2028-Q1</t>
  </si>
  <si>
    <t>2029-Q2</t>
  </si>
  <si>
    <t>2028-Q2</t>
  </si>
  <si>
    <t>2028-Q3</t>
  </si>
  <si>
    <t>2028-Q4</t>
  </si>
  <si>
    <t>2029-Q1</t>
  </si>
  <si>
    <t>2029-Q3</t>
  </si>
  <si>
    <t>2029-Q4</t>
  </si>
  <si>
    <t>2030-Q1</t>
  </si>
  <si>
    <t>2030-Q2</t>
  </si>
  <si>
    <t>2030-Q3</t>
  </si>
  <si>
    <t>2030-Q4</t>
  </si>
  <si>
    <t>2031-Q1</t>
  </si>
  <si>
    <t>2031-Q2</t>
  </si>
  <si>
    <t>2031-Q3</t>
  </si>
  <si>
    <t>2031-Q4</t>
  </si>
  <si>
    <t>2032-Q1</t>
  </si>
  <si>
    <t>2032-Q2</t>
  </si>
  <si>
    <t>2032-Q3</t>
  </si>
  <si>
    <t>2032-Q4</t>
  </si>
  <si>
    <t>2033-Q1</t>
  </si>
  <si>
    <t>2033-Q2</t>
  </si>
  <si>
    <t>2033-Q3</t>
  </si>
  <si>
    <t>2033-Q4</t>
  </si>
  <si>
    <t>2034-Q1</t>
  </si>
  <si>
    <t>VEC</t>
  </si>
  <si>
    <t>Constant</t>
  </si>
  <si>
    <t>Trend</t>
  </si>
  <si>
    <t>Error correction term</t>
  </si>
  <si>
    <t>Fan Size</t>
  </si>
  <si>
    <t>Base</t>
  </si>
  <si>
    <t>Forecast</t>
  </si>
  <si>
    <t>Fans</t>
  </si>
  <si>
    <t>VAR representation of VEC</t>
  </si>
  <si>
    <t>Cointegration Equation</t>
  </si>
  <si>
    <t xml:space="preserve">      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</si>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</sst>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0.00000"/>
    <numFmt numFmtId="170" formatCode="0.0000"/>
  </numFmts>
  <fonts count="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1" fillId="0" borderId="0"/>
  </cellStyleXfs>
  <cellXfs count="101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5" xfId="1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6" fillId="0" borderId="1" xfId="0" applyFont="1" applyBorder="1"/>
    <xf numFmtId="0" fontId="6" fillId="0" borderId="3" xfId="0" applyFont="1" applyBorder="1"/>
    <xf numFmtId="0" fontId="0" fillId="0" borderId="8" xfId="0" applyBorder="1"/>
    <xf numFmtId="0" fontId="0" fillId="0" borderId="13" xfId="0" applyBorder="1"/>
    <xf numFmtId="0" fontId="6" fillId="0" borderId="13" xfId="0" applyFont="1" applyBorder="1"/>
    <xf numFmtId="0" fontId="0" fillId="0" borderId="5" xfId="0" applyBorder="1"/>
    <xf numFmtId="0" fontId="6" fillId="0" borderId="12" xfId="0" applyFont="1" applyBorder="1"/>
    <xf numFmtId="0" fontId="1" fillId="0" borderId="0" xfId="2"/>
    <xf numFmtId="0" fontId="1" fillId="0" borderId="0" xfId="2" applyAlignment="1">
      <alignment horizontal="center" vertical="center"/>
    </xf>
    <xf numFmtId="164" fontId="1" fillId="0" borderId="2" xfId="2" applyNumberFormat="1" applyBorder="1" applyAlignment="1">
      <alignment horizontal="center" vertical="center"/>
    </xf>
    <xf numFmtId="164" fontId="1" fillId="0" borderId="1" xfId="2" applyNumberFormat="1" applyBorder="1" applyAlignment="1">
      <alignment horizontal="center" vertical="center"/>
    </xf>
    <xf numFmtId="164" fontId="1" fillId="2" borderId="1" xfId="2" applyNumberFormat="1" applyFill="1" applyBorder="1" applyAlignment="1">
      <alignment horizontal="center" vertical="center"/>
    </xf>
    <xf numFmtId="164" fontId="1" fillId="2" borderId="8" xfId="2" applyNumberFormat="1" applyFill="1" applyBorder="1" applyAlignment="1">
      <alignment horizontal="center" vertical="center"/>
    </xf>
    <xf numFmtId="0" fontId="1" fillId="2" borderId="3" xfId="2" applyFill="1" applyBorder="1" applyAlignment="1">
      <alignment horizontal="center" vertical="center"/>
    </xf>
    <xf numFmtId="164" fontId="1" fillId="0" borderId="9" xfId="2" applyNumberFormat="1" applyBorder="1" applyAlignment="1">
      <alignment horizontal="center" vertical="center"/>
    </xf>
    <xf numFmtId="164" fontId="1" fillId="0" borderId="8" xfId="2" applyNumberFormat="1" applyBorder="1" applyAlignment="1">
      <alignment horizontal="center" vertical="center"/>
    </xf>
    <xf numFmtId="0" fontId="1" fillId="2" borderId="7" xfId="2" applyFill="1" applyBorder="1" applyAlignment="1">
      <alignment horizontal="center" vertical="center"/>
    </xf>
    <xf numFmtId="164" fontId="1" fillId="0" borderId="0" xfId="2" applyNumberFormat="1"/>
    <xf numFmtId="0" fontId="1" fillId="0" borderId="3" xfId="2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0" fillId="0" borderId="7" xfId="0" applyBorder="1"/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Border="1"/>
    <xf numFmtId="165" fontId="0" fillId="0" borderId="0" xfId="0" applyNumberFormat="1" applyBorder="1" applyAlignment="1">
      <alignment horizontal="center"/>
    </xf>
    <xf numFmtId="0" fontId="0" fillId="0" borderId="0" xfId="0" applyBorder="1"/>
    <xf numFmtId="0" fontId="6" fillId="0" borderId="5" xfId="0" applyFont="1" applyBorder="1"/>
    <xf numFmtId="165" fontId="0" fillId="0" borderId="5" xfId="0" applyNumberFormat="1" applyBorder="1" applyAlignment="1">
      <alignment horizontal="center"/>
    </xf>
    <xf numFmtId="0" fontId="0" fillId="3" borderId="10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11" xfId="0" applyFill="1" applyBorder="1"/>
    <xf numFmtId="0" fontId="7" fillId="3" borderId="9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/>
    </xf>
    <xf numFmtId="0" fontId="6" fillId="3" borderId="13" xfId="0" applyFont="1" applyFill="1" applyBorder="1"/>
    <xf numFmtId="0" fontId="6" fillId="3" borderId="1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3" borderId="13" xfId="0" applyFill="1" applyBorder="1"/>
    <xf numFmtId="0" fontId="0" fillId="3" borderId="5" xfId="0" applyFill="1" applyBorder="1"/>
    <xf numFmtId="0" fontId="0" fillId="0" borderId="0" xfId="0" applyFill="1" applyBorder="1"/>
    <xf numFmtId="0" fontId="7" fillId="0" borderId="0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3" borderId="13" xfId="0" applyNumberFormat="1" applyFill="1" applyBorder="1" applyAlignment="1">
      <alignment horizontal="center" vertical="center"/>
    </xf>
    <xf numFmtId="170" fontId="0" fillId="0" borderId="13" xfId="0" applyNumberFormat="1" applyBorder="1" applyAlignment="1">
      <alignment horizontal="center" vertical="center"/>
    </xf>
    <xf numFmtId="170" fontId="0" fillId="3" borderId="10" xfId="0" applyNumberFormat="1" applyFill="1" applyBorder="1" applyAlignment="1">
      <alignment horizontal="center" vertical="center"/>
    </xf>
    <xf numFmtId="170" fontId="0" fillId="0" borderId="10" xfId="0" applyNumberFormat="1" applyBorder="1" applyAlignment="1">
      <alignment horizontal="center" vertical="center"/>
    </xf>
    <xf numFmtId="170" fontId="0" fillId="3" borderId="0" xfId="0" applyNumberForma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</cellXfs>
  <cellStyles count="3">
    <cellStyle name="Currency" xfId="1" builtinId="4"/>
    <cellStyle name="Normal" xfId="0" builtinId="0"/>
    <cellStyle name="Normal 2" xfId="2" xr:uid="{638168BE-BE8B-4F14-AB99-7888D5146F14}"/>
  </cellStyles>
  <dxfs count="122"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B4C6E7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B4C6E7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B4C6E7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fiscal variables for Belize</a:t>
            </a:r>
          </a:p>
        </c:rich>
      </c:tx>
      <c:layout>
        <c:manualLayout>
          <c:xMode val="edge"/>
          <c:yMode val="edge"/>
          <c:x val="0.43210366354404739"/>
          <c:y val="2.9481294611858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Quarterly!$B$1</c:f>
              <c:strCache>
                <c:ptCount val="1"/>
                <c:pt idx="0">
                  <c:v>Revenue Current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Quarterly!$A$2:$A$126</c:f>
              <c:strCache>
                <c:ptCount val="125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</c:strCache>
            </c:strRef>
          </c:cat>
          <c:val>
            <c:numRef>
              <c:f>Quarterly!$B$2:$B$126</c:f>
              <c:numCache>
                <c:formatCode>0.000</c:formatCode>
                <c:ptCount val="125"/>
                <c:pt idx="0">
                  <c:v>101.68238921736955</c:v>
                </c:pt>
                <c:pt idx="1">
                  <c:v>77.592390707927919</c:v>
                </c:pt>
                <c:pt idx="2">
                  <c:v>82.829897481231214</c:v>
                </c:pt>
                <c:pt idx="3">
                  <c:v>87.689322023650334</c:v>
                </c:pt>
                <c:pt idx="4">
                  <c:v>90.677389217369608</c:v>
                </c:pt>
                <c:pt idx="5">
                  <c:v>88.509390707927921</c:v>
                </c:pt>
                <c:pt idx="6">
                  <c:v>87.823897481231242</c:v>
                </c:pt>
                <c:pt idx="7">
                  <c:v>105.04232202365029</c:v>
                </c:pt>
                <c:pt idx="8">
                  <c:v>120.99738921736963</c:v>
                </c:pt>
                <c:pt idx="9">
                  <c:v>95.876390707927925</c:v>
                </c:pt>
                <c:pt idx="10">
                  <c:v>98.473897481231205</c:v>
                </c:pt>
                <c:pt idx="11">
                  <c:v>110.4093220236503</c:v>
                </c:pt>
                <c:pt idx="12">
                  <c:v>106.90638921736962</c:v>
                </c:pt>
                <c:pt idx="13">
                  <c:v>97.082390707927942</c:v>
                </c:pt>
                <c:pt idx="14">
                  <c:v>104.18489748123122</c:v>
                </c:pt>
                <c:pt idx="15">
                  <c:v>113.64832202365029</c:v>
                </c:pt>
                <c:pt idx="16">
                  <c:v>118.45538921736957</c:v>
                </c:pt>
                <c:pt idx="17">
                  <c:v>106.67339070792792</c:v>
                </c:pt>
                <c:pt idx="18">
                  <c:v>118.92289748123117</c:v>
                </c:pt>
                <c:pt idx="19">
                  <c:v>117.94132202365029</c:v>
                </c:pt>
                <c:pt idx="20">
                  <c:v>112.69038921736959</c:v>
                </c:pt>
                <c:pt idx="21">
                  <c:v>127.06139070792793</c:v>
                </c:pt>
                <c:pt idx="22">
                  <c:v>128.56289748123126</c:v>
                </c:pt>
                <c:pt idx="23">
                  <c:v>143.15532202365029</c:v>
                </c:pt>
                <c:pt idx="24">
                  <c:v>131.04038921736955</c:v>
                </c:pt>
                <c:pt idx="25">
                  <c:v>134.51239070792795</c:v>
                </c:pt>
                <c:pt idx="26">
                  <c:v>140.78589748123122</c:v>
                </c:pt>
                <c:pt idx="27">
                  <c:v>159.61032202365038</c:v>
                </c:pt>
                <c:pt idx="28">
                  <c:v>151.55638921736954</c:v>
                </c:pt>
                <c:pt idx="29">
                  <c:v>176.60639070792786</c:v>
                </c:pt>
                <c:pt idx="30">
                  <c:v>157.42889748123127</c:v>
                </c:pt>
                <c:pt idx="31">
                  <c:v>165.8733220236503</c:v>
                </c:pt>
                <c:pt idx="32">
                  <c:v>172.3903892173696</c:v>
                </c:pt>
                <c:pt idx="33">
                  <c:v>190.34739070792781</c:v>
                </c:pt>
                <c:pt idx="34">
                  <c:v>202.17389748123117</c:v>
                </c:pt>
                <c:pt idx="35">
                  <c:v>167.43232202365036</c:v>
                </c:pt>
                <c:pt idx="36">
                  <c:v>152.64808849736963</c:v>
                </c:pt>
                <c:pt idx="37">
                  <c:v>165.77520188792786</c:v>
                </c:pt>
                <c:pt idx="38">
                  <c:v>168.90654562123123</c:v>
                </c:pt>
                <c:pt idx="39">
                  <c:v>172.94433540365031</c:v>
                </c:pt>
                <c:pt idx="40">
                  <c:v>189.10607889736951</c:v>
                </c:pt>
                <c:pt idx="41">
                  <c:v>191.55669325792792</c:v>
                </c:pt>
                <c:pt idx="42">
                  <c:v>176.13511190611194</c:v>
                </c:pt>
                <c:pt idx="43">
                  <c:v>196.97026518365041</c:v>
                </c:pt>
                <c:pt idx="44">
                  <c:v>201.49430185736963</c:v>
                </c:pt>
                <c:pt idx="45">
                  <c:v>184.68558339792784</c:v>
                </c:pt>
                <c:pt idx="46">
                  <c:v>200.44057556123124</c:v>
                </c:pt>
                <c:pt idx="47">
                  <c:v>200.36561490365028</c:v>
                </c:pt>
                <c:pt idx="48">
                  <c:v>210.37679332736968</c:v>
                </c:pt>
                <c:pt idx="49">
                  <c:v>198.97716639792796</c:v>
                </c:pt>
                <c:pt idx="50">
                  <c:v>196.93405244123127</c:v>
                </c:pt>
                <c:pt idx="51">
                  <c:v>219.31351086365041</c:v>
                </c:pt>
                <c:pt idx="52">
                  <c:v>199.13699845736963</c:v>
                </c:pt>
                <c:pt idx="53">
                  <c:v>222.38596917792788</c:v>
                </c:pt>
                <c:pt idx="54">
                  <c:v>204.88669828123119</c:v>
                </c:pt>
                <c:pt idx="55">
                  <c:v>225.17072341365042</c:v>
                </c:pt>
                <c:pt idx="56">
                  <c:v>213.46092878736951</c:v>
                </c:pt>
                <c:pt idx="57">
                  <c:v>237.18288034792792</c:v>
                </c:pt>
                <c:pt idx="58">
                  <c:v>242.26353687223121</c:v>
                </c:pt>
                <c:pt idx="59">
                  <c:v>218.76110648365022</c:v>
                </c:pt>
                <c:pt idx="60">
                  <c:v>262.59255588736971</c:v>
                </c:pt>
                <c:pt idx="61">
                  <c:v>246.31653554792791</c:v>
                </c:pt>
                <c:pt idx="62">
                  <c:v>253.94595489123122</c:v>
                </c:pt>
                <c:pt idx="63">
                  <c:v>231.13044312365028</c:v>
                </c:pt>
                <c:pt idx="64">
                  <c:v>241.49326897736958</c:v>
                </c:pt>
                <c:pt idx="65">
                  <c:v>254.28303865792793</c:v>
                </c:pt>
                <c:pt idx="66">
                  <c:v>270.88153648123125</c:v>
                </c:pt>
                <c:pt idx="67">
                  <c:v>235.91878076365035</c:v>
                </c:pt>
                <c:pt idx="68">
                  <c:v>242.94539710736953</c:v>
                </c:pt>
                <c:pt idx="69">
                  <c:v>277.36360694792785</c:v>
                </c:pt>
                <c:pt idx="70">
                  <c:v>260.83982375123122</c:v>
                </c:pt>
                <c:pt idx="71">
                  <c:v>266.78158411365024</c:v>
                </c:pt>
                <c:pt idx="72">
                  <c:v>283.00091993736953</c:v>
                </c:pt>
                <c:pt idx="73">
                  <c:v>303.80761048792778</c:v>
                </c:pt>
                <c:pt idx="74">
                  <c:v>283.02140522123125</c:v>
                </c:pt>
                <c:pt idx="75">
                  <c:v>269.53897954365033</c:v>
                </c:pt>
                <c:pt idx="76">
                  <c:v>287.7480097173696</c:v>
                </c:pt>
                <c:pt idx="77">
                  <c:v>299.22924434792787</c:v>
                </c:pt>
                <c:pt idx="78">
                  <c:v>282.24656005123114</c:v>
                </c:pt>
                <c:pt idx="79">
                  <c:v>278.47607977365021</c:v>
                </c:pt>
                <c:pt idx="80">
                  <c:v>281.99725842736973</c:v>
                </c:pt>
                <c:pt idx="81">
                  <c:v>191.75275931792788</c:v>
                </c:pt>
                <c:pt idx="82">
                  <c:v>227.44221038123112</c:v>
                </c:pt>
                <c:pt idx="83">
                  <c:v>243.02884880365033</c:v>
                </c:pt>
                <c:pt idx="84">
                  <c:v>212.36972478736948</c:v>
                </c:pt>
                <c:pt idx="85">
                  <c:v>271.77419607792802</c:v>
                </c:pt>
                <c:pt idx="86">
                  <c:v>295.49715180123115</c:v>
                </c:pt>
                <c:pt idx="87">
                  <c:v>302.27881027365027</c:v>
                </c:pt>
                <c:pt idx="88">
                  <c:v>295.42519123736952</c:v>
                </c:pt>
                <c:pt idx="89">
                  <c:v>299.57085992792781</c:v>
                </c:pt>
                <c:pt idx="90">
                  <c:v>339.56005649003947</c:v>
                </c:pt>
                <c:pt idx="91">
                  <c:v>349.943817209408</c:v>
                </c:pt>
                <c:pt idx="92">
                  <c:v>352.10283260035203</c:v>
                </c:pt>
                <c:pt idx="93">
                  <c:v>356.00883698092281</c:v>
                </c:pt>
                <c:pt idx="94">
                  <c:v>361.94265655236939</c:v>
                </c:pt>
                <c:pt idx="95">
                  <c:v>368.08517217022063</c:v>
                </c:pt>
                <c:pt idx="96">
                  <c:v>374.08073835905202</c:v>
                </c:pt>
                <c:pt idx="97">
                  <c:v>380.09389905145076</c:v>
                </c:pt>
                <c:pt idx="98">
                  <c:v>386.22456629077419</c:v>
                </c:pt>
                <c:pt idx="99">
                  <c:v>392.47051391466732</c:v>
                </c:pt>
                <c:pt idx="100">
                  <c:v>398.81821215611262</c:v>
                </c:pt>
                <c:pt idx="101">
                  <c:v>405.26625785486709</c:v>
                </c:pt>
                <c:pt idx="102">
                  <c:v>411.81791828696726</c:v>
                </c:pt>
                <c:pt idx="103">
                  <c:v>418.47569477009222</c:v>
                </c:pt>
                <c:pt idx="104">
                  <c:v>425.24124809627835</c:v>
                </c:pt>
                <c:pt idx="105">
                  <c:v>432.11618350411209</c:v>
                </c:pt>
                <c:pt idx="106">
                  <c:v>439.10224626400759</c:v>
                </c:pt>
                <c:pt idx="107">
                  <c:v>446.20124822169419</c:v>
                </c:pt>
                <c:pt idx="108">
                  <c:v>453.41502225581502</c:v>
                </c:pt>
                <c:pt idx="109">
                  <c:v>460.74542320947148</c:v>
                </c:pt>
                <c:pt idx="110">
                  <c:v>468.19433539564477</c:v>
                </c:pt>
                <c:pt idx="111">
                  <c:v>475.76367462219815</c:v>
                </c:pt>
                <c:pt idx="112">
                  <c:v>483.45538798471574</c:v>
                </c:pt>
                <c:pt idx="113">
                  <c:v>491.27145397510247</c:v>
                </c:pt>
                <c:pt idx="114">
                  <c:v>499.21388300555014</c:v>
                </c:pt>
                <c:pt idx="115">
                  <c:v>507.28471798795192</c:v>
                </c:pt>
                <c:pt idx="116">
                  <c:v>515.48603487142429</c:v>
                </c:pt>
                <c:pt idx="117">
                  <c:v>523.81994316969065</c:v>
                </c:pt>
                <c:pt idx="118">
                  <c:v>532.28858650036329</c:v>
                </c:pt>
                <c:pt idx="119">
                  <c:v>540.89414313653845</c:v>
                </c:pt>
                <c:pt idx="120">
                  <c:v>549.63882656763917</c:v>
                </c:pt>
                <c:pt idx="121">
                  <c:v>558.52488606885129</c:v>
                </c:pt>
                <c:pt idx="122">
                  <c:v>567.5546072796086</c:v>
                </c:pt>
                <c:pt idx="123">
                  <c:v>576.73031279147517</c:v>
                </c:pt>
                <c:pt idx="124">
                  <c:v>586.05436274555257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F-4BBB-8000-D7D6DE910BAE}"/>
            </c:ext>
          </c:extLst>
        </c:ser>
        <c:ser>
          <c:idx val="1"/>
          <c:order val="1"/>
          <c:tx>
            <c:strRef>
              <c:f>Quarterly!$C$1</c:f>
              <c:strCache>
                <c:ptCount val="1"/>
                <c:pt idx="0">
                  <c:v>Total Revenue and Grants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Quarterly!$A$2:$A$126</c:f>
              <c:strCache>
                <c:ptCount val="125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</c:strCache>
            </c:strRef>
          </c:cat>
          <c:val>
            <c:numRef>
              <c:f>Quarterly!$C$2:$C$126</c:f>
              <c:numCache>
                <c:formatCode>0.000</c:formatCode>
                <c:ptCount val="125"/>
                <c:pt idx="0">
                  <c:v>132.468919130252</c:v>
                </c:pt>
                <c:pt idx="1">
                  <c:v>88.149577096865713</c:v>
                </c:pt>
                <c:pt idx="2">
                  <c:v>94.217006572245552</c:v>
                </c:pt>
                <c:pt idx="3">
                  <c:v>101.13249284322244</c:v>
                </c:pt>
                <c:pt idx="4">
                  <c:v>150.76891913025196</c:v>
                </c:pt>
                <c:pt idx="5">
                  <c:v>103.45957709686574</c:v>
                </c:pt>
                <c:pt idx="6">
                  <c:v>94.905006572245497</c:v>
                </c:pt>
                <c:pt idx="7">
                  <c:v>109.51149284322247</c:v>
                </c:pt>
                <c:pt idx="8">
                  <c:v>133.80691913025203</c:v>
                </c:pt>
                <c:pt idx="9">
                  <c:v>111.59957709686573</c:v>
                </c:pt>
                <c:pt idx="10">
                  <c:v>103.43400657224554</c:v>
                </c:pt>
                <c:pt idx="11">
                  <c:v>130.08649284322237</c:v>
                </c:pt>
                <c:pt idx="12">
                  <c:v>106.95791913025208</c:v>
                </c:pt>
                <c:pt idx="13">
                  <c:v>108.25257709686574</c:v>
                </c:pt>
                <c:pt idx="14">
                  <c:v>111.48900657224549</c:v>
                </c:pt>
                <c:pt idx="15">
                  <c:v>126.33649284322243</c:v>
                </c:pt>
                <c:pt idx="16">
                  <c:v>148.63291913025208</c:v>
                </c:pt>
                <c:pt idx="17">
                  <c:v>115.15757709686569</c:v>
                </c:pt>
                <c:pt idx="18">
                  <c:v>127.68500657224556</c:v>
                </c:pt>
                <c:pt idx="19">
                  <c:v>127.69449284322241</c:v>
                </c:pt>
                <c:pt idx="20">
                  <c:v>111.76591913025209</c:v>
                </c:pt>
                <c:pt idx="21">
                  <c:v>135.38657709686572</c:v>
                </c:pt>
                <c:pt idx="22">
                  <c:v>131.38700657224555</c:v>
                </c:pt>
                <c:pt idx="23">
                  <c:v>153.40049284322239</c:v>
                </c:pt>
                <c:pt idx="24">
                  <c:v>139.71391913025204</c:v>
                </c:pt>
                <c:pt idx="25">
                  <c:v>143.13457709686577</c:v>
                </c:pt>
                <c:pt idx="26">
                  <c:v>146.92500657224554</c:v>
                </c:pt>
                <c:pt idx="27">
                  <c:v>171.44349284322234</c:v>
                </c:pt>
                <c:pt idx="28">
                  <c:v>173.10491913025197</c:v>
                </c:pt>
                <c:pt idx="29">
                  <c:v>185.44957709686565</c:v>
                </c:pt>
                <c:pt idx="30">
                  <c:v>174.60000657224543</c:v>
                </c:pt>
                <c:pt idx="31">
                  <c:v>232.51149284322241</c:v>
                </c:pt>
                <c:pt idx="32">
                  <c:v>175.12191913025197</c:v>
                </c:pt>
                <c:pt idx="33">
                  <c:v>197.57257709686573</c:v>
                </c:pt>
                <c:pt idx="34">
                  <c:v>256.19700657224541</c:v>
                </c:pt>
                <c:pt idx="35">
                  <c:v>174.75049284322242</c:v>
                </c:pt>
                <c:pt idx="36">
                  <c:v>155.50689708025209</c:v>
                </c:pt>
                <c:pt idx="37">
                  <c:v>192.5946385468657</c:v>
                </c:pt>
                <c:pt idx="38">
                  <c:v>171.33941568224549</c:v>
                </c:pt>
                <c:pt idx="39">
                  <c:v>179.57996648322231</c:v>
                </c:pt>
                <c:pt idx="40">
                  <c:v>191.65307340025205</c:v>
                </c:pt>
                <c:pt idx="41">
                  <c:v>198.36001886686574</c:v>
                </c:pt>
                <c:pt idx="42">
                  <c:v>179.15945939712623</c:v>
                </c:pt>
                <c:pt idx="43">
                  <c:v>200.34909811322248</c:v>
                </c:pt>
                <c:pt idx="44">
                  <c:v>205.107172380252</c:v>
                </c:pt>
                <c:pt idx="45">
                  <c:v>191.94178506686569</c:v>
                </c:pt>
                <c:pt idx="46">
                  <c:v>210.57151995224552</c:v>
                </c:pt>
                <c:pt idx="47">
                  <c:v>208.56397804322251</c:v>
                </c:pt>
                <c:pt idx="48">
                  <c:v>235.16649170025198</c:v>
                </c:pt>
                <c:pt idx="49">
                  <c:v>206.13350303686573</c:v>
                </c:pt>
                <c:pt idx="50">
                  <c:v>216.73862619224562</c:v>
                </c:pt>
                <c:pt idx="51">
                  <c:v>219.56949690322247</c:v>
                </c:pt>
                <c:pt idx="52">
                  <c:v>197.88084268025216</c:v>
                </c:pt>
                <c:pt idx="53">
                  <c:v>239.58879852686562</c:v>
                </c:pt>
                <c:pt idx="54">
                  <c:v>218.81917512224544</c:v>
                </c:pt>
                <c:pt idx="55">
                  <c:v>228.65233951322247</c:v>
                </c:pt>
                <c:pt idx="56">
                  <c:v>256.19411435025188</c:v>
                </c:pt>
                <c:pt idx="57">
                  <c:v>261.38200966686566</c:v>
                </c:pt>
                <c:pt idx="58">
                  <c:v>245.51578791324553</c:v>
                </c:pt>
                <c:pt idx="59">
                  <c:v>237.27228336322247</c:v>
                </c:pt>
                <c:pt idx="60">
                  <c:v>261.42409596025209</c:v>
                </c:pt>
                <c:pt idx="61">
                  <c:v>265.38777003686573</c:v>
                </c:pt>
                <c:pt idx="62">
                  <c:v>258.87028828224555</c:v>
                </c:pt>
                <c:pt idx="63">
                  <c:v>236.60916189322234</c:v>
                </c:pt>
                <c:pt idx="64">
                  <c:v>239.85688106025214</c:v>
                </c:pt>
                <c:pt idx="65">
                  <c:v>262.83018991686572</c:v>
                </c:pt>
                <c:pt idx="66">
                  <c:v>295.87193036224562</c:v>
                </c:pt>
                <c:pt idx="67">
                  <c:v>240.86004703322234</c:v>
                </c:pt>
                <c:pt idx="68">
                  <c:v>252.5703954102521</c:v>
                </c:pt>
                <c:pt idx="69">
                  <c:v>282.76277966686564</c:v>
                </c:pt>
                <c:pt idx="70">
                  <c:v>272.49114882224558</c:v>
                </c:pt>
                <c:pt idx="71">
                  <c:v>266.40824057322243</c:v>
                </c:pt>
                <c:pt idx="72">
                  <c:v>297.98271829025208</c:v>
                </c:pt>
                <c:pt idx="73">
                  <c:v>309.74539813686579</c:v>
                </c:pt>
                <c:pt idx="74">
                  <c:v>296.5615750122455</c:v>
                </c:pt>
                <c:pt idx="75">
                  <c:v>289.41337219322241</c:v>
                </c:pt>
                <c:pt idx="76">
                  <c:v>291.068939370252</c:v>
                </c:pt>
                <c:pt idx="77">
                  <c:v>307.5299880568657</c:v>
                </c:pt>
                <c:pt idx="78">
                  <c:v>287.19367614224552</c:v>
                </c:pt>
                <c:pt idx="79">
                  <c:v>290.5510279832223</c:v>
                </c:pt>
                <c:pt idx="80">
                  <c:v>282.62198432025195</c:v>
                </c:pt>
                <c:pt idx="81">
                  <c:v>210.0728808768657</c:v>
                </c:pt>
                <c:pt idx="82">
                  <c:v>243.09593196224557</c:v>
                </c:pt>
                <c:pt idx="83">
                  <c:v>250.79447159322245</c:v>
                </c:pt>
                <c:pt idx="84">
                  <c:v>213.29418657025195</c:v>
                </c:pt>
                <c:pt idx="85">
                  <c:v>279.20104611686577</c:v>
                </c:pt>
                <c:pt idx="86">
                  <c:v>303.54551625224553</c:v>
                </c:pt>
                <c:pt idx="87">
                  <c:v>304.51460570322229</c:v>
                </c:pt>
                <c:pt idx="88">
                  <c:v>292.90836883025196</c:v>
                </c:pt>
                <c:pt idx="89">
                  <c:v>307.87935436686581</c:v>
                </c:pt>
                <c:pt idx="90">
                  <c:v>354.42310437302865</c:v>
                </c:pt>
                <c:pt idx="91">
                  <c:v>365.83977516020661</c:v>
                </c:pt>
                <c:pt idx="92">
                  <c:v>361.85199838051125</c:v>
                </c:pt>
                <c:pt idx="93">
                  <c:v>365.78338370997398</c:v>
                </c:pt>
                <c:pt idx="94">
                  <c:v>372.91391759594319</c:v>
                </c:pt>
                <c:pt idx="95">
                  <c:v>378.96532877581723</c:v>
                </c:pt>
                <c:pt idx="96">
                  <c:v>384.38726722044322</c:v>
                </c:pt>
                <c:pt idx="97">
                  <c:v>390.07480773129106</c:v>
                </c:pt>
                <c:pt idx="98">
                  <c:v>395.99922261521925</c:v>
                </c:pt>
                <c:pt idx="99">
                  <c:v>401.98878935920465</c:v>
                </c:pt>
                <c:pt idx="100">
                  <c:v>408.03749794555961</c:v>
                </c:pt>
                <c:pt idx="101">
                  <c:v>414.17974843715803</c:v>
                </c:pt>
                <c:pt idx="102">
                  <c:v>420.42071945801644</c:v>
                </c:pt>
                <c:pt idx="103">
                  <c:v>426.75570128065544</c:v>
                </c:pt>
                <c:pt idx="104">
                  <c:v>433.18492667754936</c:v>
                </c:pt>
                <c:pt idx="105">
                  <c:v>439.71092784995125</c:v>
                </c:pt>
                <c:pt idx="106">
                  <c:v>446.33547281794137</c:v>
                </c:pt>
                <c:pt idx="107">
                  <c:v>453.05985378287818</c:v>
                </c:pt>
                <c:pt idx="108">
                  <c:v>459.88550082092797</c:v>
                </c:pt>
                <c:pt idx="109">
                  <c:v>466.81397137717897</c:v>
                </c:pt>
                <c:pt idx="110">
                  <c:v>473.84683119273467</c:v>
                </c:pt>
                <c:pt idx="111">
                  <c:v>480.98564802596752</c:v>
                </c:pt>
                <c:pt idx="112">
                  <c:v>488.2320146115137</c:v>
                </c:pt>
                <c:pt idx="113">
                  <c:v>495.58755195026953</c:v>
                </c:pt>
                <c:pt idx="114">
                  <c:v>503.05390551418873</c:v>
                </c:pt>
                <c:pt idx="115">
                  <c:v>510.63274474311822</c:v>
                </c:pt>
                <c:pt idx="116">
                  <c:v>518.32576415845415</c:v>
                </c:pt>
                <c:pt idx="117">
                  <c:v>526.13468396458688</c:v>
                </c:pt>
                <c:pt idx="118">
                  <c:v>534.061250306636</c:v>
                </c:pt>
                <c:pt idx="119">
                  <c:v>542.1072356085931</c:v>
                </c:pt>
                <c:pt idx="120">
                  <c:v>550.27443899036928</c:v>
                </c:pt>
                <c:pt idx="121">
                  <c:v>558.56468668170726</c:v>
                </c:pt>
                <c:pt idx="122">
                  <c:v>566.97983242738769</c:v>
                </c:pt>
                <c:pt idx="123">
                  <c:v>575.52175789925172</c:v>
                </c:pt>
                <c:pt idx="124">
                  <c:v>584.19237311738584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F-4BBB-8000-D7D6DE910BAE}"/>
            </c:ext>
          </c:extLst>
        </c:ser>
        <c:ser>
          <c:idx val="2"/>
          <c:order val="2"/>
          <c:tx>
            <c:strRef>
              <c:f>Quarterly!$D$1</c:f>
              <c:strCache>
                <c:ptCount val="1"/>
                <c:pt idx="0">
                  <c:v>Expenditure Current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Quarterly!$A$2:$A$126</c:f>
              <c:strCache>
                <c:ptCount val="125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</c:strCache>
            </c:strRef>
          </c:cat>
          <c:val>
            <c:numRef>
              <c:f>Quarterly!$D$2:$D$126</c:f>
              <c:numCache>
                <c:formatCode>0.000</c:formatCode>
                <c:ptCount val="125"/>
                <c:pt idx="0">
                  <c:v>71.996312153359483</c:v>
                </c:pt>
                <c:pt idx="1">
                  <c:v>85.042628576946157</c:v>
                </c:pt>
                <c:pt idx="2">
                  <c:v>69.794950316086215</c:v>
                </c:pt>
                <c:pt idx="3">
                  <c:v>81.531127490079172</c:v>
                </c:pt>
                <c:pt idx="4">
                  <c:v>59.393312153359474</c:v>
                </c:pt>
                <c:pt idx="5">
                  <c:v>98.660628576946124</c:v>
                </c:pt>
                <c:pt idx="6">
                  <c:v>74.945950316086197</c:v>
                </c:pt>
                <c:pt idx="7">
                  <c:v>100.66512749007916</c:v>
                </c:pt>
                <c:pt idx="8">
                  <c:v>63.804312153359511</c:v>
                </c:pt>
                <c:pt idx="9">
                  <c:v>93.865628576946122</c:v>
                </c:pt>
                <c:pt idx="10">
                  <c:v>77.327950316086188</c:v>
                </c:pt>
                <c:pt idx="11">
                  <c:v>98.445127490079159</c:v>
                </c:pt>
                <c:pt idx="12">
                  <c:v>82.593312153359463</c:v>
                </c:pt>
                <c:pt idx="13">
                  <c:v>108.23562857694618</c:v>
                </c:pt>
                <c:pt idx="14">
                  <c:v>92.723950316086174</c:v>
                </c:pt>
                <c:pt idx="15">
                  <c:v>109.49312749007916</c:v>
                </c:pt>
                <c:pt idx="16">
                  <c:v>97.716312153359468</c:v>
                </c:pt>
                <c:pt idx="17">
                  <c:v>128.92062857694611</c:v>
                </c:pt>
                <c:pt idx="18">
                  <c:v>108.17995031608619</c:v>
                </c:pt>
                <c:pt idx="19">
                  <c:v>132.86712749007918</c:v>
                </c:pt>
                <c:pt idx="20">
                  <c:v>132.78231215335944</c:v>
                </c:pt>
                <c:pt idx="21">
                  <c:v>156.26062857694617</c:v>
                </c:pt>
                <c:pt idx="22">
                  <c:v>127.6019503160862</c:v>
                </c:pt>
                <c:pt idx="23">
                  <c:v>144.50612749007917</c:v>
                </c:pt>
                <c:pt idx="24">
                  <c:v>120.06231215335949</c:v>
                </c:pt>
                <c:pt idx="25">
                  <c:v>153.71962857694612</c:v>
                </c:pt>
                <c:pt idx="26">
                  <c:v>137.98195031608623</c:v>
                </c:pt>
                <c:pt idx="27">
                  <c:v>139.06912749007915</c:v>
                </c:pt>
                <c:pt idx="28">
                  <c:v>189.97431215335942</c:v>
                </c:pt>
                <c:pt idx="29">
                  <c:v>142.66162857694613</c:v>
                </c:pt>
                <c:pt idx="30">
                  <c:v>152.09195031608616</c:v>
                </c:pt>
                <c:pt idx="31">
                  <c:v>151.39112749007924</c:v>
                </c:pt>
                <c:pt idx="32">
                  <c:v>151.13431215335947</c:v>
                </c:pt>
                <c:pt idx="33">
                  <c:v>149.55662857694611</c:v>
                </c:pt>
                <c:pt idx="34">
                  <c:v>162.02495031608623</c:v>
                </c:pt>
                <c:pt idx="35">
                  <c:v>155.14312749007922</c:v>
                </c:pt>
                <c:pt idx="36">
                  <c:v>167.19218700335949</c:v>
                </c:pt>
                <c:pt idx="37">
                  <c:v>156.72771394694612</c:v>
                </c:pt>
                <c:pt idx="38">
                  <c:v>175.22799447608622</c:v>
                </c:pt>
                <c:pt idx="39">
                  <c:v>162.91784088007918</c:v>
                </c:pt>
                <c:pt idx="40">
                  <c:v>174.52030113335951</c:v>
                </c:pt>
                <c:pt idx="41">
                  <c:v>160.28355310694616</c:v>
                </c:pt>
                <c:pt idx="42">
                  <c:v>183.41790244608629</c:v>
                </c:pt>
                <c:pt idx="43">
                  <c:v>164.51248455007919</c:v>
                </c:pt>
                <c:pt idx="44">
                  <c:v>181.60969446835949</c:v>
                </c:pt>
                <c:pt idx="45">
                  <c:v>177.77143634694616</c:v>
                </c:pt>
                <c:pt idx="46">
                  <c:v>190.54870388608629</c:v>
                </c:pt>
                <c:pt idx="47">
                  <c:v>167.44981107840366</c:v>
                </c:pt>
                <c:pt idx="48">
                  <c:v>193.33434096335949</c:v>
                </c:pt>
                <c:pt idx="49">
                  <c:v>178.85275315694608</c:v>
                </c:pt>
                <c:pt idx="50">
                  <c:v>182.16927137608619</c:v>
                </c:pt>
                <c:pt idx="51">
                  <c:v>186.48384005007915</c:v>
                </c:pt>
                <c:pt idx="52">
                  <c:v>160.12764929335947</c:v>
                </c:pt>
                <c:pt idx="53">
                  <c:v>198.8833088369461</c:v>
                </c:pt>
                <c:pt idx="54">
                  <c:v>194.16975719608621</c:v>
                </c:pt>
                <c:pt idx="55">
                  <c:v>190.44181983007925</c:v>
                </c:pt>
                <c:pt idx="56">
                  <c:v>193.89274846335942</c:v>
                </c:pt>
                <c:pt idx="57">
                  <c:v>193.82857600694612</c:v>
                </c:pt>
                <c:pt idx="58">
                  <c:v>214.98610911608625</c:v>
                </c:pt>
                <c:pt idx="59">
                  <c:v>214.86288195007918</c:v>
                </c:pt>
                <c:pt idx="60">
                  <c:v>216.31457796335943</c:v>
                </c:pt>
                <c:pt idx="61">
                  <c:v>207.99121237694612</c:v>
                </c:pt>
                <c:pt idx="62">
                  <c:v>243.96008810608629</c:v>
                </c:pt>
                <c:pt idx="63">
                  <c:v>225.72447679007911</c:v>
                </c:pt>
                <c:pt idx="64">
                  <c:v>234.76352254335947</c:v>
                </c:pt>
                <c:pt idx="65">
                  <c:v>233.09456963694606</c:v>
                </c:pt>
                <c:pt idx="66">
                  <c:v>248.70198184608623</c:v>
                </c:pt>
                <c:pt idx="67">
                  <c:v>234.3817001500793</c:v>
                </c:pt>
                <c:pt idx="68">
                  <c:v>254.42470079335945</c:v>
                </c:pt>
                <c:pt idx="69">
                  <c:v>239.78299418694621</c:v>
                </c:pt>
                <c:pt idx="70">
                  <c:v>259.41460113608628</c:v>
                </c:pt>
                <c:pt idx="71">
                  <c:v>252.20531947007916</c:v>
                </c:pt>
                <c:pt idx="72">
                  <c:v>269.13892409335938</c:v>
                </c:pt>
                <c:pt idx="73">
                  <c:v>248.23208152694613</c:v>
                </c:pt>
                <c:pt idx="74">
                  <c:v>270.00268899505295</c:v>
                </c:pt>
                <c:pt idx="75">
                  <c:v>265.47721964007923</c:v>
                </c:pt>
                <c:pt idx="76">
                  <c:v>274.50574662335953</c:v>
                </c:pt>
                <c:pt idx="77">
                  <c:v>268.15525855694608</c:v>
                </c:pt>
                <c:pt idx="78">
                  <c:v>275.01122273608604</c:v>
                </c:pt>
                <c:pt idx="79">
                  <c:v>266.83147850007919</c:v>
                </c:pt>
                <c:pt idx="80">
                  <c:v>284.27384929335955</c:v>
                </c:pt>
                <c:pt idx="81">
                  <c:v>246.59462839694621</c:v>
                </c:pt>
                <c:pt idx="82">
                  <c:v>232.4434981360863</c:v>
                </c:pt>
                <c:pt idx="83">
                  <c:v>244.06655755007921</c:v>
                </c:pt>
                <c:pt idx="84">
                  <c:v>231.53813104335939</c:v>
                </c:pt>
                <c:pt idx="85">
                  <c:v>235.56557140694619</c:v>
                </c:pt>
                <c:pt idx="86">
                  <c:v>221.38259441608619</c:v>
                </c:pt>
                <c:pt idx="87">
                  <c:v>245.42794424007923</c:v>
                </c:pt>
                <c:pt idx="88">
                  <c:v>245.07350468335952</c:v>
                </c:pt>
                <c:pt idx="89">
                  <c:v>228.94333358694607</c:v>
                </c:pt>
                <c:pt idx="90">
                  <c:v>252.06772953862648</c:v>
                </c:pt>
                <c:pt idx="91">
                  <c:v>237.11599467045883</c:v>
                </c:pt>
                <c:pt idx="92">
                  <c:v>254.9295261426347</c:v>
                </c:pt>
                <c:pt idx="93">
                  <c:v>246.36408004491292</c:v>
                </c:pt>
                <c:pt idx="94">
                  <c:v>259.34222175758561</c:v>
                </c:pt>
                <c:pt idx="95">
                  <c:v>254.5643339867822</c:v>
                </c:pt>
                <c:pt idx="96">
                  <c:v>264.64336584313241</c:v>
                </c:pt>
                <c:pt idx="97">
                  <c:v>262.50442287017734</c:v>
                </c:pt>
                <c:pt idx="98">
                  <c:v>270.54422454338606</c:v>
                </c:pt>
                <c:pt idx="99">
                  <c:v>270.25522776841768</c:v>
                </c:pt>
                <c:pt idx="100">
                  <c:v>276.94179612654995</c:v>
                </c:pt>
                <c:pt idx="101">
                  <c:v>277.94232200677095</c:v>
                </c:pt>
                <c:pt idx="102">
                  <c:v>283.7325575943625</c:v>
                </c:pt>
                <c:pt idx="103">
                  <c:v>285.64808220646086</c:v>
                </c:pt>
                <c:pt idx="104">
                  <c:v>290.85657367754948</c:v>
                </c:pt>
                <c:pt idx="105">
                  <c:v>293.43010802742333</c:v>
                </c:pt>
                <c:pt idx="106">
                  <c:v>298.27330390262625</c:v>
                </c:pt>
                <c:pt idx="107">
                  <c:v>301.33022204809748</c:v>
                </c:pt>
                <c:pt idx="108">
                  <c:v>305.95702220350046</c:v>
                </c:pt>
                <c:pt idx="109">
                  <c:v>309.37872045754324</c:v>
                </c:pt>
                <c:pt idx="110">
                  <c:v>313.89194546853025</c:v>
                </c:pt>
                <c:pt idx="111">
                  <c:v>317.59818121301015</c:v>
                </c:pt>
                <c:pt idx="112">
                  <c:v>322.06909730070907</c:v>
                </c:pt>
                <c:pt idx="113">
                  <c:v>326.00589372110215</c:v>
                </c:pt>
                <c:pt idx="114">
                  <c:v>330.48420039478742</c:v>
                </c:pt>
                <c:pt idx="115">
                  <c:v>334.61557050591699</c:v>
                </c:pt>
                <c:pt idx="116">
                  <c:v>339.13623153923686</c:v>
                </c:pt>
                <c:pt idx="117">
                  <c:v>343.43852113373191</c:v>
                </c:pt>
                <c:pt idx="118">
                  <c:v>348.02644140393244</c:v>
                </c:pt>
                <c:pt idx="119">
                  <c:v>352.4844592641976</c:v>
                </c:pt>
                <c:pt idx="120">
                  <c:v>357.15768620134901</c:v>
                </c:pt>
                <c:pt idx="121">
                  <c:v>361.7620575206854</c:v>
                </c:pt>
                <c:pt idx="122">
                  <c:v>366.5339726089544</c:v>
                </c:pt>
                <c:pt idx="123">
                  <c:v>371.27932898959943</c:v>
                </c:pt>
                <c:pt idx="124">
                  <c:v>376.1601481229589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F-4BBB-8000-D7D6DE910BAE}"/>
            </c:ext>
          </c:extLst>
        </c:ser>
        <c:ser>
          <c:idx val="3"/>
          <c:order val="3"/>
          <c:tx>
            <c:strRef>
              <c:f>Quarterly!$E$1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Quarterly!$A$2:$A$126</c:f>
              <c:strCache>
                <c:ptCount val="125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</c:strCache>
            </c:strRef>
          </c:cat>
          <c:val>
            <c:numRef>
              <c:f>Quarterly!$E$2:$E$126</c:f>
              <c:numCache>
                <c:formatCode>0.000</c:formatCode>
                <c:ptCount val="125"/>
                <c:pt idx="0">
                  <c:v>142.28875897209005</c:v>
                </c:pt>
                <c:pt idx="1">
                  <c:v>133.93726333402441</c:v>
                </c:pt>
                <c:pt idx="2">
                  <c:v>112.26021904375526</c:v>
                </c:pt>
                <c:pt idx="3">
                  <c:v>153.23177247608498</c:v>
                </c:pt>
                <c:pt idx="4">
                  <c:v>127.75675897209013</c:v>
                </c:pt>
                <c:pt idx="5">
                  <c:v>165.42726333402442</c:v>
                </c:pt>
                <c:pt idx="6">
                  <c:v>156.01321904375521</c:v>
                </c:pt>
                <c:pt idx="7">
                  <c:v>139.96877247608495</c:v>
                </c:pt>
                <c:pt idx="8">
                  <c:v>144.69375897209014</c:v>
                </c:pt>
                <c:pt idx="9">
                  <c:v>145.11526333402432</c:v>
                </c:pt>
                <c:pt idx="10">
                  <c:v>146.15521904375527</c:v>
                </c:pt>
                <c:pt idx="11">
                  <c:v>157.78777247608502</c:v>
                </c:pt>
                <c:pt idx="12">
                  <c:v>139.70075897209011</c:v>
                </c:pt>
                <c:pt idx="13">
                  <c:v>186.0272633340243</c:v>
                </c:pt>
                <c:pt idx="14">
                  <c:v>146.46221904375523</c:v>
                </c:pt>
                <c:pt idx="15">
                  <c:v>155.27977247608504</c:v>
                </c:pt>
                <c:pt idx="16">
                  <c:v>161.27375897209006</c:v>
                </c:pt>
                <c:pt idx="17">
                  <c:v>177.7262633340244</c:v>
                </c:pt>
                <c:pt idx="18">
                  <c:v>139.42121904375529</c:v>
                </c:pt>
                <c:pt idx="19">
                  <c:v>168.89177247608501</c:v>
                </c:pt>
                <c:pt idx="20">
                  <c:v>176.62175897209008</c:v>
                </c:pt>
                <c:pt idx="21">
                  <c:v>192.85226333402434</c:v>
                </c:pt>
                <c:pt idx="22">
                  <c:v>152.98521904375522</c:v>
                </c:pt>
                <c:pt idx="23">
                  <c:v>161.77977247608499</c:v>
                </c:pt>
                <c:pt idx="24">
                  <c:v>132.43075897209008</c:v>
                </c:pt>
                <c:pt idx="25">
                  <c:v>187.40226333402433</c:v>
                </c:pt>
                <c:pt idx="26">
                  <c:v>166.03721904375524</c:v>
                </c:pt>
                <c:pt idx="27">
                  <c:v>162.70777247608493</c:v>
                </c:pt>
                <c:pt idx="28">
                  <c:v>219.11575897209002</c:v>
                </c:pt>
                <c:pt idx="29">
                  <c:v>178.62626333402429</c:v>
                </c:pt>
                <c:pt idx="30">
                  <c:v>186.60421904375528</c:v>
                </c:pt>
                <c:pt idx="31">
                  <c:v>212.15877247608503</c:v>
                </c:pt>
                <c:pt idx="32">
                  <c:v>194.30375897209009</c:v>
                </c:pt>
                <c:pt idx="33">
                  <c:v>183.31526333402437</c:v>
                </c:pt>
                <c:pt idx="34">
                  <c:v>184.51821904375515</c:v>
                </c:pt>
                <c:pt idx="35">
                  <c:v>197.32477247608497</c:v>
                </c:pt>
                <c:pt idx="36">
                  <c:v>202.39557482209017</c:v>
                </c:pt>
                <c:pt idx="37">
                  <c:v>185.68596418402427</c:v>
                </c:pt>
                <c:pt idx="38">
                  <c:v>197.23354807375517</c:v>
                </c:pt>
                <c:pt idx="39">
                  <c:v>190.08121191608501</c:v>
                </c:pt>
                <c:pt idx="40">
                  <c:v>195.02124938209002</c:v>
                </c:pt>
                <c:pt idx="41">
                  <c:v>206.22168389402444</c:v>
                </c:pt>
                <c:pt idx="42">
                  <c:v>215.16276819375517</c:v>
                </c:pt>
                <c:pt idx="43">
                  <c:v>199.45863046608488</c:v>
                </c:pt>
                <c:pt idx="44">
                  <c:v>196.25290959709014</c:v>
                </c:pt>
                <c:pt idx="45">
                  <c:v>219.47144453402441</c:v>
                </c:pt>
                <c:pt idx="46">
                  <c:v>222.53115797375523</c:v>
                </c:pt>
                <c:pt idx="47">
                  <c:v>200.83847516440949</c:v>
                </c:pt>
                <c:pt idx="48">
                  <c:v>246.45453421209004</c:v>
                </c:pt>
                <c:pt idx="49">
                  <c:v>216.75942355402435</c:v>
                </c:pt>
                <c:pt idx="50">
                  <c:v>221.42435391375528</c:v>
                </c:pt>
                <c:pt idx="51">
                  <c:v>218.10157169608502</c:v>
                </c:pt>
                <c:pt idx="52">
                  <c:v>195.84680026209011</c:v>
                </c:pt>
                <c:pt idx="53">
                  <c:v>239.50980282402432</c:v>
                </c:pt>
                <c:pt idx="54">
                  <c:v>236.29898190375536</c:v>
                </c:pt>
                <c:pt idx="55">
                  <c:v>250.457107026085</c:v>
                </c:pt>
                <c:pt idx="56">
                  <c:v>273.40642615209003</c:v>
                </c:pt>
                <c:pt idx="57">
                  <c:v>257.81303050402431</c:v>
                </c:pt>
                <c:pt idx="58">
                  <c:v>270.39194070375538</c:v>
                </c:pt>
                <c:pt idx="59">
                  <c:v>297.50666517608488</c:v>
                </c:pt>
                <c:pt idx="60">
                  <c:v>310.66045080209011</c:v>
                </c:pt>
                <c:pt idx="61">
                  <c:v>276.48739845402446</c:v>
                </c:pt>
                <c:pt idx="62">
                  <c:v>410.78913402375531</c:v>
                </c:pt>
                <c:pt idx="63">
                  <c:v>300.6562474360851</c:v>
                </c:pt>
                <c:pt idx="64">
                  <c:v>274.74284861209014</c:v>
                </c:pt>
                <c:pt idx="65">
                  <c:v>298.97661211402448</c:v>
                </c:pt>
                <c:pt idx="66">
                  <c:v>297.67391348375537</c:v>
                </c:pt>
                <c:pt idx="67">
                  <c:v>287.09346996608497</c:v>
                </c:pt>
                <c:pt idx="68">
                  <c:v>314.1723650120901</c:v>
                </c:pt>
                <c:pt idx="69">
                  <c:v>285.64832508402446</c:v>
                </c:pt>
                <c:pt idx="70">
                  <c:v>289.51809071375527</c:v>
                </c:pt>
                <c:pt idx="71">
                  <c:v>288.25702257608503</c:v>
                </c:pt>
                <c:pt idx="72">
                  <c:v>308.99597187209002</c:v>
                </c:pt>
                <c:pt idx="73">
                  <c:v>285.06655379402423</c:v>
                </c:pt>
                <c:pt idx="74">
                  <c:v>314.94509009272201</c:v>
                </c:pt>
                <c:pt idx="75">
                  <c:v>312.26833644608507</c:v>
                </c:pt>
                <c:pt idx="76">
                  <c:v>314.35475838209015</c:v>
                </c:pt>
                <c:pt idx="77">
                  <c:v>330.7258860840243</c:v>
                </c:pt>
                <c:pt idx="78">
                  <c:v>335.52553082375522</c:v>
                </c:pt>
                <c:pt idx="79">
                  <c:v>326.06368689608496</c:v>
                </c:pt>
                <c:pt idx="80">
                  <c:v>354.38994145209011</c:v>
                </c:pt>
                <c:pt idx="81">
                  <c:v>330.77218491402431</c:v>
                </c:pt>
                <c:pt idx="82">
                  <c:v>327.9716968537553</c:v>
                </c:pt>
                <c:pt idx="83">
                  <c:v>339.378777526085</c:v>
                </c:pt>
                <c:pt idx="84">
                  <c:v>281.93934595209015</c:v>
                </c:pt>
                <c:pt idx="85">
                  <c:v>290.41187041402435</c:v>
                </c:pt>
                <c:pt idx="86">
                  <c:v>273.62858232375538</c:v>
                </c:pt>
                <c:pt idx="87">
                  <c:v>322.08148443608508</c:v>
                </c:pt>
                <c:pt idx="88">
                  <c:v>312.26191499209006</c:v>
                </c:pt>
                <c:pt idx="89">
                  <c:v>293.76380948402431</c:v>
                </c:pt>
                <c:pt idx="90">
                  <c:v>339.95748100171664</c:v>
                </c:pt>
                <c:pt idx="91">
                  <c:v>348.43402524007666</c:v>
                </c:pt>
                <c:pt idx="92">
                  <c:v>364.84884289786902</c:v>
                </c:pt>
                <c:pt idx="93">
                  <c:v>371.4400679617076</c:v>
                </c:pt>
                <c:pt idx="94">
                  <c:v>379.56737625605581</c:v>
                </c:pt>
                <c:pt idx="95">
                  <c:v>384.95449271713551</c:v>
                </c:pt>
                <c:pt idx="96">
                  <c:v>390.66049499502401</c:v>
                </c:pt>
                <c:pt idx="97">
                  <c:v>395.62903111530534</c:v>
                </c:pt>
                <c:pt idx="98">
                  <c:v>400.68525909854111</c:v>
                </c:pt>
                <c:pt idx="99">
                  <c:v>405.57197440185132</c:v>
                </c:pt>
                <c:pt idx="100">
                  <c:v>410.51251699309694</c:v>
                </c:pt>
                <c:pt idx="101">
                  <c:v>415.44587013193706</c:v>
                </c:pt>
                <c:pt idx="102">
                  <c:v>420.43317757741551</c:v>
                </c:pt>
                <c:pt idx="103">
                  <c:v>425.4607698425088</c:v>
                </c:pt>
                <c:pt idx="104">
                  <c:v>430.54588580122612</c:v>
                </c:pt>
                <c:pt idx="105">
                  <c:v>435.68602815921867</c:v>
                </c:pt>
                <c:pt idx="106">
                  <c:v>440.88647915871269</c:v>
                </c:pt>
                <c:pt idx="107">
                  <c:v>446.14729922463937</c:v>
                </c:pt>
                <c:pt idx="108">
                  <c:v>451.47049730439198</c:v>
                </c:pt>
                <c:pt idx="109">
                  <c:v>456.85669919179907</c:v>
                </c:pt>
                <c:pt idx="110">
                  <c:v>462.30701910418117</c:v>
                </c:pt>
                <c:pt idx="111">
                  <c:v>467.82220784689457</c:v>
                </c:pt>
                <c:pt idx="112">
                  <c:v>473.40314234416246</c:v>
                </c:pt>
                <c:pt idx="113">
                  <c:v>479.05060850017873</c:v>
                </c:pt>
                <c:pt idx="114">
                  <c:v>484.76542960482311</c:v>
                </c:pt>
                <c:pt idx="115">
                  <c:v>490.54841123710639</c:v>
                </c:pt>
                <c:pt idx="116">
                  <c:v>496.40037510400072</c:v>
                </c:pt>
                <c:pt idx="117">
                  <c:v>502.32214518630434</c:v>
                </c:pt>
                <c:pt idx="118">
                  <c:v>508.31455674982851</c:v>
                </c:pt>
                <c:pt idx="119">
                  <c:v>514.37845294805913</c:v>
                </c:pt>
                <c:pt idx="120">
                  <c:v>520.51468729619671</c:v>
                </c:pt>
                <c:pt idx="121">
                  <c:v>526.72412291326793</c:v>
                </c:pt>
                <c:pt idx="122">
                  <c:v>533.00763327011236</c:v>
                </c:pt>
                <c:pt idx="123">
                  <c:v>539.36610209502794</c:v>
                </c:pt>
                <c:pt idx="124">
                  <c:v>545.80042366563487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3F-4BBB-8000-D7D6DE910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247999"/>
        <c:axId val="654247039"/>
      </c:lineChart>
      <c:catAx>
        <c:axId val="6542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47039"/>
        <c:crosses val="autoZero"/>
        <c:auto val="1"/>
        <c:lblAlgn val="ctr"/>
        <c:lblOffset val="100"/>
        <c:noMultiLvlLbl val="0"/>
      </c:catAx>
      <c:valAx>
        <c:axId val="654247039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4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 Total Expenditure Yearly'!$B$1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 Total Expenditure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 Total Expenditure Yearly'!$B$2:$B$35</c:f>
              <c:numCache>
                <c:formatCode>0.000</c:formatCode>
                <c:ptCount val="34"/>
                <c:pt idx="0">
                  <c:v>527.18601382595477</c:v>
                </c:pt>
                <c:pt idx="1">
                  <c:v>606.10301382595469</c:v>
                </c:pt>
                <c:pt idx="2">
                  <c:v>588.75901382595475</c:v>
                </c:pt>
                <c:pt idx="3">
                  <c:v>649.04301382595463</c:v>
                </c:pt>
                <c:pt idx="4">
                  <c:v>662.6610138259548</c:v>
                </c:pt>
                <c:pt idx="5">
                  <c:v>640.04801382595463</c:v>
                </c:pt>
                <c:pt idx="6">
                  <c:v>735.26301382595454</c:v>
                </c:pt>
                <c:pt idx="7">
                  <c:v>771.69301382595472</c:v>
                </c:pt>
                <c:pt idx="8">
                  <c:v>767.5538296759546</c:v>
                </c:pt>
                <c:pt idx="9">
                  <c:v>768.02197355595445</c:v>
                </c:pt>
                <c:pt idx="10">
                  <c:v>817.09599215095466</c:v>
                </c:pt>
                <c:pt idx="11">
                  <c:v>889.2956118842792</c:v>
                </c:pt>
                <c:pt idx="12">
                  <c:v>852.13214942595482</c:v>
                </c:pt>
                <c:pt idx="13">
                  <c:v>999.67231790595474</c:v>
                </c:pt>
                <c:pt idx="14">
                  <c:v>1136.3720871859546</c:v>
                </c:pt>
                <c:pt idx="15">
                  <c:v>1262.6756285259548</c:v>
                </c:pt>
                <c:pt idx="16">
                  <c:v>1197.916360575955</c:v>
                </c:pt>
                <c:pt idx="17">
                  <c:v>1172.4194102459549</c:v>
                </c:pt>
                <c:pt idx="18">
                  <c:v>1226.6347387149215</c:v>
                </c:pt>
                <c:pt idx="19">
                  <c:v>1346.7050452559545</c:v>
                </c:pt>
                <c:pt idx="20">
                  <c:v>1280.0620052459549</c:v>
                </c:pt>
                <c:pt idx="21">
                  <c:v>1198.383852165955</c:v>
                </c:pt>
                <c:pt idx="22">
                  <c:v>1347.0041586236866</c:v>
                </c:pt>
                <c:pt idx="23">
                  <c:v>1526.6224319299229</c:v>
                </c:pt>
                <c:pt idx="24">
                  <c:v>1612.3987816087947</c:v>
                </c:pt>
                <c:pt idx="25">
                  <c:v>1691.8857033530876</c:v>
                </c:pt>
                <c:pt idx="26">
                  <c:v>1774.1903038469627</c:v>
                </c:pt>
                <c:pt idx="27">
                  <c:v>1860.3890684870373</c:v>
                </c:pt>
                <c:pt idx="28">
                  <c:v>1950.7648244461088</c:v>
                </c:pt>
                <c:pt idx="29">
                  <c:v>2045.5298421803886</c:v>
                </c:pt>
                <c:pt idx="30">
                  <c:v>2144.898281944043</c:v>
                </c:pt>
                <c:pt idx="31">
                  <c:v>2249.0938642917708</c:v>
                </c:pt>
                <c:pt idx="32">
                  <c:v>2358.3510931941969</c:v>
                </c:pt>
                <c:pt idx="33">
                  <c:v>2472.9158559465768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1-4BD0-AC8E-F039052A8ED1}"/>
            </c:ext>
          </c:extLst>
        </c:ser>
        <c:ser>
          <c:idx val="2"/>
          <c:order val="2"/>
          <c:tx>
            <c:strRef>
              <c:f>' Total Expenditure Yearly'!$C$1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 Total Expenditure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 Total Expenditure Yearly'!$C$2:$C$35</c:f>
              <c:numCache>
                <c:formatCode>0.000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1198.383852165955</c:v>
                </c:pt>
                <c:pt idx="22">
                  <c:v>1164.3370943561058</c:v>
                </c:pt>
                <c:pt idx="23">
                  <c:v>1240.9594802659406</c:v>
                </c:pt>
                <c:pt idx="24">
                  <c:v>1287.2148847541798</c:v>
                </c:pt>
                <c:pt idx="25">
                  <c:v>1327.2872485248154</c:v>
                </c:pt>
                <c:pt idx="26">
                  <c:v>1369.2555010363333</c:v>
                </c:pt>
                <c:pt idx="27">
                  <c:v>1413.8357112384238</c:v>
                </c:pt>
                <c:pt idx="28">
                  <c:v>1461.0561994876648</c:v>
                </c:pt>
                <c:pt idx="29">
                  <c:v>1510.912743133222</c:v>
                </c:pt>
                <c:pt idx="30">
                  <c:v>1563.4225714312429</c:v>
                </c:pt>
                <c:pt idx="31">
                  <c:v>1618.623575262794</c:v>
                </c:pt>
                <c:pt idx="32">
                  <c:v>1676.5703222064499</c:v>
                </c:pt>
                <c:pt idx="33">
                  <c:v>1737.3310745456213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1-4BD0-AC8E-F039052A8ED1}"/>
            </c:ext>
          </c:extLst>
        </c:ser>
        <c:ser>
          <c:idx val="3"/>
          <c:order val="3"/>
          <c:tx>
            <c:strRef>
              <c:f>' Total Expenditure Yearly'!$D$1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 Total Expenditure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 Total Expenditure Yearly'!$D$2:$D$35</c:f>
              <c:numCache>
                <c:formatCode>0.000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1198.383852165955</c:v>
                </c:pt>
                <c:pt idx="22">
                  <c:v>1568.0312936932146</c:v>
                </c:pt>
                <c:pt idx="23">
                  <c:v>1878.0914538947873</c:v>
                </c:pt>
                <c:pt idx="24">
                  <c:v>2019.783757787457</c:v>
                </c:pt>
                <c:pt idx="25">
                  <c:v>2156.6855011159241</c:v>
                </c:pt>
                <c:pt idx="26">
                  <c:v>2298.9230772731066</c:v>
                </c:pt>
                <c:pt idx="27">
                  <c:v>2448.0270528249084</c:v>
                </c:pt>
                <c:pt idx="28">
                  <c:v>2604.6523471505161</c:v>
                </c:pt>
                <c:pt idx="29">
                  <c:v>2769.3541369867862</c:v>
                </c:pt>
                <c:pt idx="30">
                  <c:v>2942.6780661279181</c:v>
                </c:pt>
                <c:pt idx="31">
                  <c:v>3125.1768028169236</c:v>
                </c:pt>
                <c:pt idx="32">
                  <c:v>3317.4169875791663</c:v>
                </c:pt>
                <c:pt idx="33">
                  <c:v>3519.9839631774103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A1-4BD0-AC8E-F039052A8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145695"/>
        <c:axId val="654247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Total Expenditure Yearly'!$A$1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 Total Expenditure Yearly'!$A$2:$A$35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 Total Expenditure Yearly'!$A$2:$A$35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9A1-4BD0-AC8E-F039052A8ED1}"/>
                  </c:ext>
                </c:extLst>
              </c15:ser>
            </c15:filteredLineSeries>
          </c:ext>
        </c:extLst>
      </c:lineChart>
      <c:catAx>
        <c:axId val="37914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47039"/>
        <c:crosses val="autoZero"/>
        <c:auto val="1"/>
        <c:lblAlgn val="ctr"/>
        <c:lblOffset val="100"/>
        <c:noMultiLvlLbl val="0"/>
      </c:catAx>
      <c:valAx>
        <c:axId val="6542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4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'Fanchart Revenue Current'!$F$1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'Fanchart Revenue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Revenue Current'!$F$2:$F$35</c:f>
              <c:numCache>
                <c:formatCode>0.000</c:formatCode>
                <c:ptCount val="34"/>
                <c:pt idx="0">
                  <c:v>338.78899943017905</c:v>
                </c:pt>
                <c:pt idx="1">
                  <c:v>402.37299943017905</c:v>
                </c:pt>
                <c:pt idx="2">
                  <c:v>411.66599943017906</c:v>
                </c:pt>
                <c:pt idx="3">
                  <c:v>433.37099943017904</c:v>
                </c:pt>
                <c:pt idx="4">
                  <c:v>456.22799943017901</c:v>
                </c:pt>
                <c:pt idx="5">
                  <c:v>529.819999430179</c:v>
                </c:pt>
                <c:pt idx="6">
                  <c:v>586.46499943017909</c:v>
                </c:pt>
                <c:pt idx="7">
                  <c:v>672.29899943017904</c:v>
                </c:pt>
                <c:pt idx="8">
                  <c:v>712.60169871017899</c:v>
                </c:pt>
                <c:pt idx="9">
                  <c:v>696.73216181017892</c:v>
                </c:pt>
                <c:pt idx="10">
                  <c:v>766.15637220505982</c:v>
                </c:pt>
                <c:pt idx="11">
                  <c:v>795.86856719017908</c:v>
                </c:pt>
                <c:pt idx="12">
                  <c:v>814.36172816017927</c:v>
                </c:pt>
                <c:pt idx="13">
                  <c:v>865.904319660179</c:v>
                </c:pt>
                <c:pt idx="14">
                  <c:v>960.80007959117904</c:v>
                </c:pt>
                <c:pt idx="15">
                  <c:v>972.88620254017894</c:v>
                </c:pt>
                <c:pt idx="16">
                  <c:v>1004.0287530101791</c:v>
                </c:pt>
                <c:pt idx="17">
                  <c:v>1087.9859347501788</c:v>
                </c:pt>
                <c:pt idx="18">
                  <c:v>1144.1160049701789</c:v>
                </c:pt>
                <c:pt idx="19">
                  <c:v>1141.9491426001789</c:v>
                </c:pt>
                <c:pt idx="20">
                  <c:v>874.59354329017879</c:v>
                </c:pt>
                <c:pt idx="21">
                  <c:v>1164.975349390179</c:v>
                </c:pt>
                <c:pt idx="22">
                  <c:v>1163.3016115453379</c:v>
                </c:pt>
                <c:pt idx="23">
                  <c:v>1101.5567102382033</c:v>
                </c:pt>
                <c:pt idx="24">
                  <c:v>1086.4151515334352</c:v>
                </c:pt>
                <c:pt idx="25">
                  <c:v>1086.4992879449562</c:v>
                </c:pt>
                <c:pt idx="26">
                  <c:v>1095.8989809578634</c:v>
                </c:pt>
                <c:pt idx="27">
                  <c:v>1111.827709914355</c:v>
                </c:pt>
                <c:pt idx="28">
                  <c:v>1132.8434661919539</c:v>
                </c:pt>
                <c:pt idx="29">
                  <c:v>1158.1200620731584</c:v>
                </c:pt>
                <c:pt idx="30">
                  <c:v>1187.1574931871874</c:v>
                </c:pt>
                <c:pt idx="31">
                  <c:v>1219.646766588053</c:v>
                </c:pt>
                <c:pt idx="32">
                  <c:v>1255.3995005126694</c:v>
                </c:pt>
                <c:pt idx="33">
                  <c:v>1294.3082463691801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7-4936-AC23-AFFF753092C4}"/>
            </c:ext>
          </c:extLst>
        </c:ser>
        <c:ser>
          <c:idx val="2"/>
          <c:order val="2"/>
          <c:tx>
            <c:strRef>
              <c:f>'Fanchart Revenue Current'!$G$1</c:f>
              <c:strCache>
                <c:ptCount val="1"/>
                <c:pt idx="0">
                  <c:v>Fan Size</c:v>
                </c:pt>
              </c:strCache>
            </c:strRef>
          </c:tx>
          <c:spPr>
            <a:solidFill>
              <a:schemeClr val="accent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numRef>
              <c:f>'Fanchart Revenue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Revenue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43.695590077145475</c:v>
                </c:pt>
                <c:pt idx="23">
                  <c:v>92.781412999198992</c:v>
                </c:pt>
                <c:pt idx="24">
                  <c:v>127.51035765761283</c:v>
                </c:pt>
                <c:pt idx="25">
                  <c:v>161.42905648466112</c:v>
                </c:pt>
                <c:pt idx="26">
                  <c:v>196.23973380235782</c:v>
                </c:pt>
                <c:pt idx="27">
                  <c:v>232.81060283949967</c:v>
                </c:pt>
                <c:pt idx="28">
                  <c:v>271.73196604161484</c:v>
                </c:pt>
                <c:pt idx="29">
                  <c:v>313.4795017262739</c:v>
                </c:pt>
                <c:pt idx="30">
                  <c:v>358.48032055244607</c:v>
                </c:pt>
                <c:pt idx="31">
                  <c:v>407.14492456812917</c:v>
                </c:pt>
                <c:pt idx="32">
                  <c:v>459.88492610094482</c:v>
                </c:pt>
                <c:pt idx="33">
                  <c:v>517.12410359650607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7-4936-AC23-AFFF753092C4}"/>
            </c:ext>
          </c:extLst>
        </c:ser>
        <c:ser>
          <c:idx val="3"/>
          <c:order val="3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Revenue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Revenue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43.695590077145475</c:v>
                </c:pt>
                <c:pt idx="23">
                  <c:v>92.781412999198992</c:v>
                </c:pt>
                <c:pt idx="24">
                  <c:v>127.51035765761283</c:v>
                </c:pt>
                <c:pt idx="25">
                  <c:v>161.42905648466112</c:v>
                </c:pt>
                <c:pt idx="26">
                  <c:v>196.23973380235782</c:v>
                </c:pt>
                <c:pt idx="27">
                  <c:v>232.81060283949967</c:v>
                </c:pt>
                <c:pt idx="28">
                  <c:v>271.73196604161484</c:v>
                </c:pt>
                <c:pt idx="29">
                  <c:v>313.4795017262739</c:v>
                </c:pt>
                <c:pt idx="30">
                  <c:v>358.48032055244607</c:v>
                </c:pt>
                <c:pt idx="31">
                  <c:v>407.14492456812917</c:v>
                </c:pt>
                <c:pt idx="32">
                  <c:v>459.88492610094482</c:v>
                </c:pt>
                <c:pt idx="33">
                  <c:v>517.12410359650607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A7-4936-AC23-AFFF753092C4}"/>
            </c:ext>
          </c:extLst>
        </c:ser>
        <c:ser>
          <c:idx val="4"/>
          <c:order val="4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Revenue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Revenue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43.695590077145475</c:v>
                </c:pt>
                <c:pt idx="23">
                  <c:v>92.781412999198992</c:v>
                </c:pt>
                <c:pt idx="24">
                  <c:v>127.51035765761283</c:v>
                </c:pt>
                <c:pt idx="25">
                  <c:v>161.42905648466112</c:v>
                </c:pt>
                <c:pt idx="26">
                  <c:v>196.23973380235782</c:v>
                </c:pt>
                <c:pt idx="27">
                  <c:v>232.81060283949967</c:v>
                </c:pt>
                <c:pt idx="28">
                  <c:v>271.73196604161484</c:v>
                </c:pt>
                <c:pt idx="29">
                  <c:v>313.4795017262739</c:v>
                </c:pt>
                <c:pt idx="30">
                  <c:v>358.48032055244607</c:v>
                </c:pt>
                <c:pt idx="31">
                  <c:v>407.14492456812917</c:v>
                </c:pt>
                <c:pt idx="32">
                  <c:v>459.88492610094482</c:v>
                </c:pt>
                <c:pt idx="33">
                  <c:v>517.12410359650607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A7-4936-AC23-AFFF753092C4}"/>
            </c:ext>
          </c:extLst>
        </c:ser>
        <c:ser>
          <c:idx val="5"/>
          <c:order val="5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Revenue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Revenue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43.695590077145475</c:v>
                </c:pt>
                <c:pt idx="23">
                  <c:v>92.781412999198992</c:v>
                </c:pt>
                <c:pt idx="24">
                  <c:v>127.51035765761283</c:v>
                </c:pt>
                <c:pt idx="25">
                  <c:v>161.42905648466112</c:v>
                </c:pt>
                <c:pt idx="26">
                  <c:v>196.23973380235782</c:v>
                </c:pt>
                <c:pt idx="27">
                  <c:v>232.81060283949967</c:v>
                </c:pt>
                <c:pt idx="28">
                  <c:v>271.73196604161484</c:v>
                </c:pt>
                <c:pt idx="29">
                  <c:v>313.4795017262739</c:v>
                </c:pt>
                <c:pt idx="30">
                  <c:v>358.48032055244607</c:v>
                </c:pt>
                <c:pt idx="31">
                  <c:v>407.14492456812917</c:v>
                </c:pt>
                <c:pt idx="32">
                  <c:v>459.88492610094482</c:v>
                </c:pt>
                <c:pt idx="33">
                  <c:v>517.12410359650607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A7-4936-AC23-AFFF753092C4}"/>
            </c:ext>
          </c:extLst>
        </c:ser>
        <c:ser>
          <c:idx val="6"/>
          <c:order val="6"/>
          <c:spPr>
            <a:solidFill>
              <a:schemeClr val="accent1">
                <a:lumMod val="50000"/>
              </a:schemeClr>
            </a:solidFill>
            <a:ln w="25400">
              <a:solidFill>
                <a:srgbClr val="002060"/>
              </a:solidFill>
            </a:ln>
            <a:effectLst/>
          </c:spPr>
          <c:cat>
            <c:numRef>
              <c:f>'Fanchart Revenue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Revenue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43.695590077145475</c:v>
                </c:pt>
                <c:pt idx="23">
                  <c:v>92.781412999198992</c:v>
                </c:pt>
                <c:pt idx="24">
                  <c:v>127.51035765761283</c:v>
                </c:pt>
                <c:pt idx="25">
                  <c:v>161.42905648466112</c:v>
                </c:pt>
                <c:pt idx="26">
                  <c:v>196.23973380235782</c:v>
                </c:pt>
                <c:pt idx="27">
                  <c:v>232.81060283949967</c:v>
                </c:pt>
                <c:pt idx="28">
                  <c:v>271.73196604161484</c:v>
                </c:pt>
                <c:pt idx="29">
                  <c:v>313.4795017262739</c:v>
                </c:pt>
                <c:pt idx="30">
                  <c:v>358.48032055244607</c:v>
                </c:pt>
                <c:pt idx="31">
                  <c:v>407.14492456812917</c:v>
                </c:pt>
                <c:pt idx="32">
                  <c:v>459.88492610094482</c:v>
                </c:pt>
                <c:pt idx="33">
                  <c:v>517.12410359650607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A7-4936-AC23-AFFF753092C4}"/>
            </c:ext>
          </c:extLst>
        </c:ser>
        <c:ser>
          <c:idx val="7"/>
          <c:order val="7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Revenue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Revenue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43.695590077145475</c:v>
                </c:pt>
                <c:pt idx="23">
                  <c:v>92.781412999198992</c:v>
                </c:pt>
                <c:pt idx="24">
                  <c:v>127.51035765761283</c:v>
                </c:pt>
                <c:pt idx="25">
                  <c:v>161.42905648466112</c:v>
                </c:pt>
                <c:pt idx="26">
                  <c:v>196.23973380235782</c:v>
                </c:pt>
                <c:pt idx="27">
                  <c:v>232.81060283949967</c:v>
                </c:pt>
                <c:pt idx="28">
                  <c:v>271.73196604161484</c:v>
                </c:pt>
                <c:pt idx="29">
                  <c:v>313.4795017262739</c:v>
                </c:pt>
                <c:pt idx="30">
                  <c:v>358.48032055244607</c:v>
                </c:pt>
                <c:pt idx="31">
                  <c:v>407.14492456812917</c:v>
                </c:pt>
                <c:pt idx="32">
                  <c:v>459.88492610094482</c:v>
                </c:pt>
                <c:pt idx="33">
                  <c:v>517.12410359650607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A7-4936-AC23-AFFF753092C4}"/>
            </c:ext>
          </c:extLst>
        </c:ser>
        <c:ser>
          <c:idx val="8"/>
          <c:order val="8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Revenue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Revenue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43.695590077145475</c:v>
                </c:pt>
                <c:pt idx="23">
                  <c:v>92.781412999198992</c:v>
                </c:pt>
                <c:pt idx="24">
                  <c:v>127.51035765761283</c:v>
                </c:pt>
                <c:pt idx="25">
                  <c:v>161.42905648466112</c:v>
                </c:pt>
                <c:pt idx="26">
                  <c:v>196.23973380235782</c:v>
                </c:pt>
                <c:pt idx="27">
                  <c:v>232.81060283949967</c:v>
                </c:pt>
                <c:pt idx="28">
                  <c:v>271.73196604161484</c:v>
                </c:pt>
                <c:pt idx="29">
                  <c:v>313.4795017262739</c:v>
                </c:pt>
                <c:pt idx="30">
                  <c:v>358.48032055244607</c:v>
                </c:pt>
                <c:pt idx="31">
                  <c:v>407.14492456812917</c:v>
                </c:pt>
                <c:pt idx="32">
                  <c:v>459.88492610094482</c:v>
                </c:pt>
                <c:pt idx="33">
                  <c:v>517.12410359650607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A7-4936-AC23-AFFF753092C4}"/>
            </c:ext>
          </c:extLst>
        </c:ser>
        <c:ser>
          <c:idx val="9"/>
          <c:order val="9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Revenue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Revenue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43.695590077145475</c:v>
                </c:pt>
                <c:pt idx="23">
                  <c:v>92.781412999198992</c:v>
                </c:pt>
                <c:pt idx="24">
                  <c:v>127.51035765761283</c:v>
                </c:pt>
                <c:pt idx="25">
                  <c:v>161.42905648466112</c:v>
                </c:pt>
                <c:pt idx="26">
                  <c:v>196.23973380235782</c:v>
                </c:pt>
                <c:pt idx="27">
                  <c:v>232.81060283949967</c:v>
                </c:pt>
                <c:pt idx="28">
                  <c:v>271.73196604161484</c:v>
                </c:pt>
                <c:pt idx="29">
                  <c:v>313.4795017262739</c:v>
                </c:pt>
                <c:pt idx="30">
                  <c:v>358.48032055244607</c:v>
                </c:pt>
                <c:pt idx="31">
                  <c:v>407.14492456812917</c:v>
                </c:pt>
                <c:pt idx="32">
                  <c:v>459.88492610094482</c:v>
                </c:pt>
                <c:pt idx="33">
                  <c:v>517.12410359650607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A7-4936-AC23-AFFF753092C4}"/>
            </c:ext>
          </c:extLst>
        </c:ser>
        <c:ser>
          <c:idx val="10"/>
          <c:order val="10"/>
          <c:spPr>
            <a:solidFill>
              <a:schemeClr val="accent1">
                <a:lumMod val="50000"/>
                <a:alpha val="20000"/>
              </a:schemeClr>
            </a:solidFill>
            <a:ln w="25400">
              <a:noFill/>
            </a:ln>
            <a:effectLst/>
          </c:spPr>
          <c:cat>
            <c:numRef>
              <c:f>'Fanchart Revenue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Revenue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43.695590077145475</c:v>
                </c:pt>
                <c:pt idx="23">
                  <c:v>92.781412999198992</c:v>
                </c:pt>
                <c:pt idx="24">
                  <c:v>127.51035765761283</c:v>
                </c:pt>
                <c:pt idx="25">
                  <c:v>161.42905648466112</c:v>
                </c:pt>
                <c:pt idx="26">
                  <c:v>196.23973380235782</c:v>
                </c:pt>
                <c:pt idx="27">
                  <c:v>232.81060283949967</c:v>
                </c:pt>
                <c:pt idx="28">
                  <c:v>271.73196604161484</c:v>
                </c:pt>
                <c:pt idx="29">
                  <c:v>313.4795017262739</c:v>
                </c:pt>
                <c:pt idx="30">
                  <c:v>358.48032055244607</c:v>
                </c:pt>
                <c:pt idx="31">
                  <c:v>407.14492456812917</c:v>
                </c:pt>
                <c:pt idx="32">
                  <c:v>459.88492610094482</c:v>
                </c:pt>
                <c:pt idx="33">
                  <c:v>517.12410359650607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A7-4936-AC23-AFFF7530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1311"/>
        <c:axId val="71459391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'Fanchart Revenue Current'!$A$1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'Fanchart Revenue Current'!$A$2:$A$35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'Fanchart Revenue Current'!$A$2:$A$35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B2A7-4936-AC23-AFFF753092C4}"/>
                  </c:ext>
                </c:extLst>
              </c15:ser>
            </c15:filteredAreaSeries>
          </c:ext>
        </c:extLst>
      </c:areaChart>
      <c:catAx>
        <c:axId val="7146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9391"/>
        <c:crosses val="autoZero"/>
        <c:auto val="1"/>
        <c:lblAlgn val="ctr"/>
        <c:lblOffset val="100"/>
        <c:noMultiLvlLbl val="0"/>
      </c:catAx>
      <c:valAx>
        <c:axId val="714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and Grants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'Fanchart Total Revenue and Gran'!$F$1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'Fanchart Total Revenue and Gran'!$A$2:$A$35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Revenue and Gran'!$F$2:$F$35</c:f>
              <c:numCache>
                <c:formatCode>0.000</c:formatCode>
                <c:ptCount val="34"/>
                <c:pt idx="0">
                  <c:v>434.26799564258567</c:v>
                </c:pt>
                <c:pt idx="1">
                  <c:v>441.68299564258575</c:v>
                </c:pt>
                <c:pt idx="2">
                  <c:v>452.07799564258573</c:v>
                </c:pt>
                <c:pt idx="3">
                  <c:v>494.71099564258566</c:v>
                </c:pt>
                <c:pt idx="4">
                  <c:v>482.30299564258576</c:v>
                </c:pt>
                <c:pt idx="5">
                  <c:v>559.88799564258579</c:v>
                </c:pt>
                <c:pt idx="6">
                  <c:v>634.60799564258559</c:v>
                </c:pt>
                <c:pt idx="7">
                  <c:v>767.68299564258552</c:v>
                </c:pt>
                <c:pt idx="8">
                  <c:v>784.0269735925857</c:v>
                </c:pt>
                <c:pt idx="9">
                  <c:v>735.16709411258557</c:v>
                </c:pt>
                <c:pt idx="10">
                  <c:v>782.97574875746648</c:v>
                </c:pt>
                <c:pt idx="11">
                  <c:v>846.24377476258564</c:v>
                </c:pt>
                <c:pt idx="12">
                  <c:v>840.32246881258595</c:v>
                </c:pt>
                <c:pt idx="13">
                  <c:v>943.25442751258538</c:v>
                </c:pt>
                <c:pt idx="14">
                  <c:v>1005.5941769035858</c:v>
                </c:pt>
                <c:pt idx="15">
                  <c:v>1000.7241012725858</c:v>
                </c:pt>
                <c:pt idx="16">
                  <c:v>1052.1325627225858</c:v>
                </c:pt>
                <c:pt idx="17">
                  <c:v>1119.6448873525858</c:v>
                </c:pt>
                <c:pt idx="18">
                  <c:v>1186.7892847125859</c:v>
                </c:pt>
                <c:pt idx="19">
                  <c:v>1167.8966765025855</c:v>
                </c:pt>
                <c:pt idx="20">
                  <c:v>917.25747100258559</c:v>
                </c:pt>
                <c:pt idx="21">
                  <c:v>1180.1695369025856</c:v>
                </c:pt>
                <c:pt idx="22">
                  <c:v>1174.7371723880133</c:v>
                </c:pt>
                <c:pt idx="23">
                  <c:v>1107.2164463130262</c:v>
                </c:pt>
                <c:pt idx="24">
                  <c:v>1096.0295540407988</c:v>
                </c:pt>
                <c:pt idx="25">
                  <c:v>1096.4069302353828</c:v>
                </c:pt>
                <c:pt idx="26">
                  <c:v>1104.7192369660243</c:v>
                </c:pt>
                <c:pt idx="27">
                  <c:v>1118.7854864013229</c:v>
                </c:pt>
                <c:pt idx="28">
                  <c:v>1137.3946767390148</c:v>
                </c:pt>
                <c:pt idx="29">
                  <c:v>1159.825166253416</c:v>
                </c:pt>
                <c:pt idx="30">
                  <c:v>1185.6252060750803</c:v>
                </c:pt>
                <c:pt idx="31">
                  <c:v>1214.5052461766097</c:v>
                </c:pt>
                <c:pt idx="32">
                  <c:v>1246.2800056775604</c:v>
                </c:pt>
                <c:pt idx="33">
                  <c:v>1280.8350002886536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8-4060-84B7-85B8FC1BBA8C}"/>
            </c:ext>
          </c:extLst>
        </c:ser>
        <c:ser>
          <c:idx val="2"/>
          <c:order val="2"/>
          <c:tx>
            <c:strRef>
              <c:f>'Fanchart Total Revenue and Gran'!$G$1</c:f>
              <c:strCache>
                <c:ptCount val="1"/>
                <c:pt idx="0">
                  <c:v>Fan Size</c:v>
                </c:pt>
              </c:strCache>
            </c:strRef>
          </c:tx>
          <c:spPr>
            <a:solidFill>
              <a:schemeClr val="accent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numRef>
              <c:f>'Fanchart Total Revenue and Gran'!$A$2:$A$35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Revenue and Gran'!$G$2:$G$35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53.850481744330182</c:v>
                </c:pt>
                <c:pt idx="23">
                  <c:v>103.49322603988662</c:v>
                </c:pt>
                <c:pt idx="24">
                  <c:v>136.56098229612982</c:v>
                </c:pt>
                <c:pt idx="25">
                  <c:v>169.24463608251926</c:v>
                </c:pt>
                <c:pt idx="26">
                  <c:v>202.82521428365078</c:v>
                </c:pt>
                <c:pt idx="27">
                  <c:v>238.00941300307466</c:v>
                </c:pt>
                <c:pt idx="28">
                  <c:v>275.29316890736192</c:v>
                </c:pt>
                <c:pt idx="29">
                  <c:v>315.0805750956896</c:v>
                </c:pt>
                <c:pt idx="30">
                  <c:v>357.73436457239393</c:v>
                </c:pt>
                <c:pt idx="31">
                  <c:v>403.60125332462951</c:v>
                </c:pt>
                <c:pt idx="32">
                  <c:v>453.02631446325802</c:v>
                </c:pt>
                <c:pt idx="33">
                  <c:v>506.36202781650405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8-4060-84B7-85B8FC1BBA8C}"/>
            </c:ext>
          </c:extLst>
        </c:ser>
        <c:ser>
          <c:idx val="3"/>
          <c:order val="3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Total Revenue and Gran'!$A$2:$A$35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Revenue and Gran'!$G$2:$G$35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53.850481744330182</c:v>
                </c:pt>
                <c:pt idx="23">
                  <c:v>103.49322603988662</c:v>
                </c:pt>
                <c:pt idx="24">
                  <c:v>136.56098229612982</c:v>
                </c:pt>
                <c:pt idx="25">
                  <c:v>169.24463608251926</c:v>
                </c:pt>
                <c:pt idx="26">
                  <c:v>202.82521428365078</c:v>
                </c:pt>
                <c:pt idx="27">
                  <c:v>238.00941300307466</c:v>
                </c:pt>
                <c:pt idx="28">
                  <c:v>275.29316890736192</c:v>
                </c:pt>
                <c:pt idx="29">
                  <c:v>315.0805750956896</c:v>
                </c:pt>
                <c:pt idx="30">
                  <c:v>357.73436457239393</c:v>
                </c:pt>
                <c:pt idx="31">
                  <c:v>403.60125332462951</c:v>
                </c:pt>
                <c:pt idx="32">
                  <c:v>453.02631446325802</c:v>
                </c:pt>
                <c:pt idx="33">
                  <c:v>506.36202781650405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F8-4060-84B7-85B8FC1BBA8C}"/>
            </c:ext>
          </c:extLst>
        </c:ser>
        <c:ser>
          <c:idx val="4"/>
          <c:order val="4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Total Revenue and Gran'!$A$2:$A$35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Revenue and Gran'!$G$2:$G$35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53.850481744330182</c:v>
                </c:pt>
                <c:pt idx="23">
                  <c:v>103.49322603988662</c:v>
                </c:pt>
                <c:pt idx="24">
                  <c:v>136.56098229612982</c:v>
                </c:pt>
                <c:pt idx="25">
                  <c:v>169.24463608251926</c:v>
                </c:pt>
                <c:pt idx="26">
                  <c:v>202.82521428365078</c:v>
                </c:pt>
                <c:pt idx="27">
                  <c:v>238.00941300307466</c:v>
                </c:pt>
                <c:pt idx="28">
                  <c:v>275.29316890736192</c:v>
                </c:pt>
                <c:pt idx="29">
                  <c:v>315.0805750956896</c:v>
                </c:pt>
                <c:pt idx="30">
                  <c:v>357.73436457239393</c:v>
                </c:pt>
                <c:pt idx="31">
                  <c:v>403.60125332462951</c:v>
                </c:pt>
                <c:pt idx="32">
                  <c:v>453.02631446325802</c:v>
                </c:pt>
                <c:pt idx="33">
                  <c:v>506.36202781650405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8-4060-84B7-85B8FC1BBA8C}"/>
            </c:ext>
          </c:extLst>
        </c:ser>
        <c:ser>
          <c:idx val="5"/>
          <c:order val="5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Total Revenue and Gran'!$A$2:$A$35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Revenue and Gran'!$G$2:$G$35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53.850481744330182</c:v>
                </c:pt>
                <c:pt idx="23">
                  <c:v>103.49322603988662</c:v>
                </c:pt>
                <c:pt idx="24">
                  <c:v>136.56098229612982</c:v>
                </c:pt>
                <c:pt idx="25">
                  <c:v>169.24463608251926</c:v>
                </c:pt>
                <c:pt idx="26">
                  <c:v>202.82521428365078</c:v>
                </c:pt>
                <c:pt idx="27">
                  <c:v>238.00941300307466</c:v>
                </c:pt>
                <c:pt idx="28">
                  <c:v>275.29316890736192</c:v>
                </c:pt>
                <c:pt idx="29">
                  <c:v>315.0805750956896</c:v>
                </c:pt>
                <c:pt idx="30">
                  <c:v>357.73436457239393</c:v>
                </c:pt>
                <c:pt idx="31">
                  <c:v>403.60125332462951</c:v>
                </c:pt>
                <c:pt idx="32">
                  <c:v>453.02631446325802</c:v>
                </c:pt>
                <c:pt idx="33">
                  <c:v>506.36202781650405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8-4060-84B7-85B8FC1BBA8C}"/>
            </c:ext>
          </c:extLst>
        </c:ser>
        <c:ser>
          <c:idx val="6"/>
          <c:order val="6"/>
          <c:spPr>
            <a:solidFill>
              <a:schemeClr val="accent1">
                <a:lumMod val="50000"/>
              </a:schemeClr>
            </a:solidFill>
            <a:ln w="25400">
              <a:solidFill>
                <a:srgbClr val="002060"/>
              </a:solidFill>
            </a:ln>
            <a:effectLst/>
          </c:spPr>
          <c:cat>
            <c:numRef>
              <c:f>'Fanchart Total Revenue and Gran'!$A$2:$A$35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Revenue and Gran'!$G$2:$G$35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53.850481744330182</c:v>
                </c:pt>
                <c:pt idx="23">
                  <c:v>103.49322603988662</c:v>
                </c:pt>
                <c:pt idx="24">
                  <c:v>136.56098229612982</c:v>
                </c:pt>
                <c:pt idx="25">
                  <c:v>169.24463608251926</c:v>
                </c:pt>
                <c:pt idx="26">
                  <c:v>202.82521428365078</c:v>
                </c:pt>
                <c:pt idx="27">
                  <c:v>238.00941300307466</c:v>
                </c:pt>
                <c:pt idx="28">
                  <c:v>275.29316890736192</c:v>
                </c:pt>
                <c:pt idx="29">
                  <c:v>315.0805750956896</c:v>
                </c:pt>
                <c:pt idx="30">
                  <c:v>357.73436457239393</c:v>
                </c:pt>
                <c:pt idx="31">
                  <c:v>403.60125332462951</c:v>
                </c:pt>
                <c:pt idx="32">
                  <c:v>453.02631446325802</c:v>
                </c:pt>
                <c:pt idx="33">
                  <c:v>506.36202781650405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F8-4060-84B7-85B8FC1BBA8C}"/>
            </c:ext>
          </c:extLst>
        </c:ser>
        <c:ser>
          <c:idx val="7"/>
          <c:order val="7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Total Revenue and Gran'!$A$2:$A$35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Revenue and Gran'!$G$2:$G$35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53.850481744330182</c:v>
                </c:pt>
                <c:pt idx="23">
                  <c:v>103.49322603988662</c:v>
                </c:pt>
                <c:pt idx="24">
                  <c:v>136.56098229612982</c:v>
                </c:pt>
                <c:pt idx="25">
                  <c:v>169.24463608251926</c:v>
                </c:pt>
                <c:pt idx="26">
                  <c:v>202.82521428365078</c:v>
                </c:pt>
                <c:pt idx="27">
                  <c:v>238.00941300307466</c:v>
                </c:pt>
                <c:pt idx="28">
                  <c:v>275.29316890736192</c:v>
                </c:pt>
                <c:pt idx="29">
                  <c:v>315.0805750956896</c:v>
                </c:pt>
                <c:pt idx="30">
                  <c:v>357.73436457239393</c:v>
                </c:pt>
                <c:pt idx="31">
                  <c:v>403.60125332462951</c:v>
                </c:pt>
                <c:pt idx="32">
                  <c:v>453.02631446325802</c:v>
                </c:pt>
                <c:pt idx="33">
                  <c:v>506.36202781650405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F8-4060-84B7-85B8FC1BBA8C}"/>
            </c:ext>
          </c:extLst>
        </c:ser>
        <c:ser>
          <c:idx val="8"/>
          <c:order val="8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Total Revenue and Gran'!$A$2:$A$35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Revenue and Gran'!$G$2:$G$35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53.850481744330182</c:v>
                </c:pt>
                <c:pt idx="23">
                  <c:v>103.49322603988662</c:v>
                </c:pt>
                <c:pt idx="24">
                  <c:v>136.56098229612982</c:v>
                </c:pt>
                <c:pt idx="25">
                  <c:v>169.24463608251926</c:v>
                </c:pt>
                <c:pt idx="26">
                  <c:v>202.82521428365078</c:v>
                </c:pt>
                <c:pt idx="27">
                  <c:v>238.00941300307466</c:v>
                </c:pt>
                <c:pt idx="28">
                  <c:v>275.29316890736192</c:v>
                </c:pt>
                <c:pt idx="29">
                  <c:v>315.0805750956896</c:v>
                </c:pt>
                <c:pt idx="30">
                  <c:v>357.73436457239393</c:v>
                </c:pt>
                <c:pt idx="31">
                  <c:v>403.60125332462951</c:v>
                </c:pt>
                <c:pt idx="32">
                  <c:v>453.02631446325802</c:v>
                </c:pt>
                <c:pt idx="33">
                  <c:v>506.36202781650405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F8-4060-84B7-85B8FC1BBA8C}"/>
            </c:ext>
          </c:extLst>
        </c:ser>
        <c:ser>
          <c:idx val="9"/>
          <c:order val="9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Total Revenue and Gran'!$A$2:$A$35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Revenue and Gran'!$G$2:$G$35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53.850481744330182</c:v>
                </c:pt>
                <c:pt idx="23">
                  <c:v>103.49322603988662</c:v>
                </c:pt>
                <c:pt idx="24">
                  <c:v>136.56098229612982</c:v>
                </c:pt>
                <c:pt idx="25">
                  <c:v>169.24463608251926</c:v>
                </c:pt>
                <c:pt idx="26">
                  <c:v>202.82521428365078</c:v>
                </c:pt>
                <c:pt idx="27">
                  <c:v>238.00941300307466</c:v>
                </c:pt>
                <c:pt idx="28">
                  <c:v>275.29316890736192</c:v>
                </c:pt>
                <c:pt idx="29">
                  <c:v>315.0805750956896</c:v>
                </c:pt>
                <c:pt idx="30">
                  <c:v>357.73436457239393</c:v>
                </c:pt>
                <c:pt idx="31">
                  <c:v>403.60125332462951</c:v>
                </c:pt>
                <c:pt idx="32">
                  <c:v>453.02631446325802</c:v>
                </c:pt>
                <c:pt idx="33">
                  <c:v>506.36202781650405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F8-4060-84B7-85B8FC1BBA8C}"/>
            </c:ext>
          </c:extLst>
        </c:ser>
        <c:ser>
          <c:idx val="10"/>
          <c:order val="10"/>
          <c:spPr>
            <a:solidFill>
              <a:schemeClr val="accent1">
                <a:lumMod val="50000"/>
                <a:alpha val="20000"/>
              </a:schemeClr>
            </a:solidFill>
            <a:ln w="25400">
              <a:noFill/>
            </a:ln>
            <a:effectLst/>
          </c:spPr>
          <c:cat>
            <c:numRef>
              <c:f>'Fanchart Total Revenue and Gran'!$A$2:$A$35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Revenue and Gran'!$G$2:$G$35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53.850481744330182</c:v>
                </c:pt>
                <c:pt idx="23">
                  <c:v>103.49322603988662</c:v>
                </c:pt>
                <c:pt idx="24">
                  <c:v>136.56098229612982</c:v>
                </c:pt>
                <c:pt idx="25">
                  <c:v>169.24463608251926</c:v>
                </c:pt>
                <c:pt idx="26">
                  <c:v>202.82521428365078</c:v>
                </c:pt>
                <c:pt idx="27">
                  <c:v>238.00941300307466</c:v>
                </c:pt>
                <c:pt idx="28">
                  <c:v>275.29316890736192</c:v>
                </c:pt>
                <c:pt idx="29">
                  <c:v>315.0805750956896</c:v>
                </c:pt>
                <c:pt idx="30">
                  <c:v>357.73436457239393</c:v>
                </c:pt>
                <c:pt idx="31">
                  <c:v>403.60125332462951</c:v>
                </c:pt>
                <c:pt idx="32">
                  <c:v>453.02631446325802</c:v>
                </c:pt>
                <c:pt idx="33">
                  <c:v>506.36202781650405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F8-4060-84B7-85B8FC1BB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1311"/>
        <c:axId val="71459391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'Fanchart Total Revenue and Gran'!$A$1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'Fanchart Total Revenue and Gran'!$A$2:$A$35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'Fanchart Total Revenue and Gran'!$A$2:$A$35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29F8-4060-84B7-85B8FC1BBA8C}"/>
                  </c:ext>
                </c:extLst>
              </c15:ser>
            </c15:filteredAreaSeries>
          </c:ext>
        </c:extLst>
      </c:areaChart>
      <c:catAx>
        <c:axId val="7146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9391"/>
        <c:crosses val="autoZero"/>
        <c:auto val="1"/>
        <c:lblAlgn val="ctr"/>
        <c:lblOffset val="100"/>
        <c:noMultiLvlLbl val="0"/>
      </c:catAx>
      <c:valAx>
        <c:axId val="714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Expenditure</a:t>
            </a:r>
            <a:r>
              <a:rPr lang="en-US" baseline="0"/>
              <a:t>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'Fanchart Expenditure Current'!$F$1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'Fanchart Expenditure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Expenditure Current'!$F$2:$F$35</c:f>
              <c:numCache>
                <c:formatCode>0.000</c:formatCode>
                <c:ptCount val="34"/>
                <c:pt idx="0">
                  <c:v>295.76201853647103</c:v>
                </c:pt>
                <c:pt idx="1">
                  <c:v>338.07601853647094</c:v>
                </c:pt>
                <c:pt idx="2">
                  <c:v>352.23201853647095</c:v>
                </c:pt>
                <c:pt idx="3">
                  <c:v>408.16901853647096</c:v>
                </c:pt>
                <c:pt idx="4">
                  <c:v>502.75001853647092</c:v>
                </c:pt>
                <c:pt idx="5">
                  <c:v>548.43101853647102</c:v>
                </c:pt>
                <c:pt idx="6">
                  <c:v>620.74501853647087</c:v>
                </c:pt>
                <c:pt idx="7">
                  <c:v>597.27901853647097</c:v>
                </c:pt>
                <c:pt idx="8">
                  <c:v>633.91689338647097</c:v>
                </c:pt>
                <c:pt idx="9">
                  <c:v>669.39385043647098</c:v>
                </c:pt>
                <c:pt idx="10">
                  <c:v>689.82363457147119</c:v>
                </c:pt>
                <c:pt idx="11">
                  <c:v>729.10429227479563</c:v>
                </c:pt>
                <c:pt idx="12">
                  <c:v>707.63351387647083</c:v>
                </c:pt>
                <c:pt idx="13">
                  <c:v>777.38763432647102</c:v>
                </c:pt>
                <c:pt idx="14">
                  <c:v>839.99214503647102</c:v>
                </c:pt>
                <c:pt idx="15">
                  <c:v>912.43929981647102</c:v>
                </c:pt>
                <c:pt idx="16">
                  <c:v>970.60295242647101</c:v>
                </c:pt>
                <c:pt idx="17">
                  <c:v>1020.5418388864711</c:v>
                </c:pt>
                <c:pt idx="18">
                  <c:v>1058.2177367854379</c:v>
                </c:pt>
                <c:pt idx="19">
                  <c:v>1094.2718090864707</c:v>
                </c:pt>
                <c:pt idx="20">
                  <c:v>954.64281512647108</c:v>
                </c:pt>
                <c:pt idx="21">
                  <c:v>947.44961474647107</c:v>
                </c:pt>
                <c:pt idx="22">
                  <c:v>820.21143022933063</c:v>
                </c:pt>
                <c:pt idx="23">
                  <c:v>766.9943515256557</c:v>
                </c:pt>
                <c:pt idx="24">
                  <c:v>759.25541515526515</c:v>
                </c:pt>
                <c:pt idx="25">
                  <c:v>760.67052462108541</c:v>
                </c:pt>
                <c:pt idx="26">
                  <c:v>766.76402462735439</c:v>
                </c:pt>
                <c:pt idx="27">
                  <c:v>775.94956473745344</c:v>
                </c:pt>
                <c:pt idx="28">
                  <c:v>787.51238790983916</c:v>
                </c:pt>
                <c:pt idx="29">
                  <c:v>801.07291222774211</c:v>
                </c:pt>
                <c:pt idx="30">
                  <c:v>816.40040863931665</c:v>
                </c:pt>
                <c:pt idx="31">
                  <c:v>833.34261713670412</c:v>
                </c:pt>
                <c:pt idx="32">
                  <c:v>851.79602885728514</c:v>
                </c:pt>
                <c:pt idx="33">
                  <c:v>871.69073559881394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2-47CF-A307-3F8BCB1219C3}"/>
            </c:ext>
          </c:extLst>
        </c:ser>
        <c:ser>
          <c:idx val="2"/>
          <c:order val="2"/>
          <c:tx>
            <c:strRef>
              <c:f>'Fanchart Expenditure Current'!$G$1</c:f>
              <c:strCache>
                <c:ptCount val="1"/>
                <c:pt idx="0">
                  <c:v>Fan Size</c:v>
                </c:pt>
              </c:strCache>
            </c:strRef>
          </c:tx>
          <c:spPr>
            <a:solidFill>
              <a:schemeClr val="accent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numRef>
              <c:f>'Fanchart Expenditure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Expenditure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30.002521143551487</c:v>
                </c:pt>
                <c:pt idx="23">
                  <c:v>129.95500841170428</c:v>
                </c:pt>
                <c:pt idx="24">
                  <c:v>163.8614394774095</c:v>
                </c:pt>
                <c:pt idx="25">
                  <c:v>197.63225240953565</c:v>
                </c:pt>
                <c:pt idx="26">
                  <c:v>232.81028450574772</c:v>
                </c:pt>
                <c:pt idx="27">
                  <c:v>270.13039674804423</c:v>
                </c:pt>
                <c:pt idx="28">
                  <c:v>310.10208585073872</c:v>
                </c:pt>
                <c:pt idx="29">
                  <c:v>353.15140726465347</c:v>
                </c:pt>
                <c:pt idx="30">
                  <c:v>399.67555216887615</c:v>
                </c:pt>
                <c:pt idx="31">
                  <c:v>450.06760784050124</c:v>
                </c:pt>
                <c:pt idx="32">
                  <c:v>504.72975628487649</c:v>
                </c:pt>
                <c:pt idx="33">
                  <c:v>564.08160479321339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2-47CF-A307-3F8BCB1219C3}"/>
            </c:ext>
          </c:extLst>
        </c:ser>
        <c:ser>
          <c:idx val="3"/>
          <c:order val="3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Expenditure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Expenditure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30.002521143551487</c:v>
                </c:pt>
                <c:pt idx="23">
                  <c:v>129.95500841170428</c:v>
                </c:pt>
                <c:pt idx="24">
                  <c:v>163.8614394774095</c:v>
                </c:pt>
                <c:pt idx="25">
                  <c:v>197.63225240953565</c:v>
                </c:pt>
                <c:pt idx="26">
                  <c:v>232.81028450574772</c:v>
                </c:pt>
                <c:pt idx="27">
                  <c:v>270.13039674804423</c:v>
                </c:pt>
                <c:pt idx="28">
                  <c:v>310.10208585073872</c:v>
                </c:pt>
                <c:pt idx="29">
                  <c:v>353.15140726465347</c:v>
                </c:pt>
                <c:pt idx="30">
                  <c:v>399.67555216887615</c:v>
                </c:pt>
                <c:pt idx="31">
                  <c:v>450.06760784050124</c:v>
                </c:pt>
                <c:pt idx="32">
                  <c:v>504.72975628487649</c:v>
                </c:pt>
                <c:pt idx="33">
                  <c:v>564.08160479321339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2-47CF-A307-3F8BCB1219C3}"/>
            </c:ext>
          </c:extLst>
        </c:ser>
        <c:ser>
          <c:idx val="4"/>
          <c:order val="4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Expenditure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Expenditure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30.002521143551487</c:v>
                </c:pt>
                <c:pt idx="23">
                  <c:v>129.95500841170428</c:v>
                </c:pt>
                <c:pt idx="24">
                  <c:v>163.8614394774095</c:v>
                </c:pt>
                <c:pt idx="25">
                  <c:v>197.63225240953565</c:v>
                </c:pt>
                <c:pt idx="26">
                  <c:v>232.81028450574772</c:v>
                </c:pt>
                <c:pt idx="27">
                  <c:v>270.13039674804423</c:v>
                </c:pt>
                <c:pt idx="28">
                  <c:v>310.10208585073872</c:v>
                </c:pt>
                <c:pt idx="29">
                  <c:v>353.15140726465347</c:v>
                </c:pt>
                <c:pt idx="30">
                  <c:v>399.67555216887615</c:v>
                </c:pt>
                <c:pt idx="31">
                  <c:v>450.06760784050124</c:v>
                </c:pt>
                <c:pt idx="32">
                  <c:v>504.72975628487649</c:v>
                </c:pt>
                <c:pt idx="33">
                  <c:v>564.08160479321339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22-47CF-A307-3F8BCB1219C3}"/>
            </c:ext>
          </c:extLst>
        </c:ser>
        <c:ser>
          <c:idx val="5"/>
          <c:order val="5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Expenditure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Expenditure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30.002521143551487</c:v>
                </c:pt>
                <c:pt idx="23">
                  <c:v>129.95500841170428</c:v>
                </c:pt>
                <c:pt idx="24">
                  <c:v>163.8614394774095</c:v>
                </c:pt>
                <c:pt idx="25">
                  <c:v>197.63225240953565</c:v>
                </c:pt>
                <c:pt idx="26">
                  <c:v>232.81028450574772</c:v>
                </c:pt>
                <c:pt idx="27">
                  <c:v>270.13039674804423</c:v>
                </c:pt>
                <c:pt idx="28">
                  <c:v>310.10208585073872</c:v>
                </c:pt>
                <c:pt idx="29">
                  <c:v>353.15140726465347</c:v>
                </c:pt>
                <c:pt idx="30">
                  <c:v>399.67555216887615</c:v>
                </c:pt>
                <c:pt idx="31">
                  <c:v>450.06760784050124</c:v>
                </c:pt>
                <c:pt idx="32">
                  <c:v>504.72975628487649</c:v>
                </c:pt>
                <c:pt idx="33">
                  <c:v>564.08160479321339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22-47CF-A307-3F8BCB1219C3}"/>
            </c:ext>
          </c:extLst>
        </c:ser>
        <c:ser>
          <c:idx val="6"/>
          <c:order val="6"/>
          <c:spPr>
            <a:solidFill>
              <a:schemeClr val="accent1">
                <a:lumMod val="50000"/>
              </a:schemeClr>
            </a:solidFill>
            <a:ln w="25400">
              <a:solidFill>
                <a:srgbClr val="002060"/>
              </a:solidFill>
            </a:ln>
            <a:effectLst/>
          </c:spPr>
          <c:cat>
            <c:numRef>
              <c:f>'Fanchart Expenditure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Expenditure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30.002521143551487</c:v>
                </c:pt>
                <c:pt idx="23">
                  <c:v>129.95500841170428</c:v>
                </c:pt>
                <c:pt idx="24">
                  <c:v>163.8614394774095</c:v>
                </c:pt>
                <c:pt idx="25">
                  <c:v>197.63225240953565</c:v>
                </c:pt>
                <c:pt idx="26">
                  <c:v>232.81028450574772</c:v>
                </c:pt>
                <c:pt idx="27">
                  <c:v>270.13039674804423</c:v>
                </c:pt>
                <c:pt idx="28">
                  <c:v>310.10208585073872</c:v>
                </c:pt>
                <c:pt idx="29">
                  <c:v>353.15140726465347</c:v>
                </c:pt>
                <c:pt idx="30">
                  <c:v>399.67555216887615</c:v>
                </c:pt>
                <c:pt idx="31">
                  <c:v>450.06760784050124</c:v>
                </c:pt>
                <c:pt idx="32">
                  <c:v>504.72975628487649</c:v>
                </c:pt>
                <c:pt idx="33">
                  <c:v>564.08160479321339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22-47CF-A307-3F8BCB1219C3}"/>
            </c:ext>
          </c:extLst>
        </c:ser>
        <c:ser>
          <c:idx val="7"/>
          <c:order val="7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Expenditure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Expenditure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30.002521143551487</c:v>
                </c:pt>
                <c:pt idx="23">
                  <c:v>129.95500841170428</c:v>
                </c:pt>
                <c:pt idx="24">
                  <c:v>163.8614394774095</c:v>
                </c:pt>
                <c:pt idx="25">
                  <c:v>197.63225240953565</c:v>
                </c:pt>
                <c:pt idx="26">
                  <c:v>232.81028450574772</c:v>
                </c:pt>
                <c:pt idx="27">
                  <c:v>270.13039674804423</c:v>
                </c:pt>
                <c:pt idx="28">
                  <c:v>310.10208585073872</c:v>
                </c:pt>
                <c:pt idx="29">
                  <c:v>353.15140726465347</c:v>
                </c:pt>
                <c:pt idx="30">
                  <c:v>399.67555216887615</c:v>
                </c:pt>
                <c:pt idx="31">
                  <c:v>450.06760784050124</c:v>
                </c:pt>
                <c:pt idx="32">
                  <c:v>504.72975628487649</c:v>
                </c:pt>
                <c:pt idx="33">
                  <c:v>564.08160479321339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22-47CF-A307-3F8BCB1219C3}"/>
            </c:ext>
          </c:extLst>
        </c:ser>
        <c:ser>
          <c:idx val="8"/>
          <c:order val="8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Expenditure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Expenditure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30.002521143551487</c:v>
                </c:pt>
                <c:pt idx="23">
                  <c:v>129.95500841170428</c:v>
                </c:pt>
                <c:pt idx="24">
                  <c:v>163.8614394774095</c:v>
                </c:pt>
                <c:pt idx="25">
                  <c:v>197.63225240953565</c:v>
                </c:pt>
                <c:pt idx="26">
                  <c:v>232.81028450574772</c:v>
                </c:pt>
                <c:pt idx="27">
                  <c:v>270.13039674804423</c:v>
                </c:pt>
                <c:pt idx="28">
                  <c:v>310.10208585073872</c:v>
                </c:pt>
                <c:pt idx="29">
                  <c:v>353.15140726465347</c:v>
                </c:pt>
                <c:pt idx="30">
                  <c:v>399.67555216887615</c:v>
                </c:pt>
                <c:pt idx="31">
                  <c:v>450.06760784050124</c:v>
                </c:pt>
                <c:pt idx="32">
                  <c:v>504.72975628487649</c:v>
                </c:pt>
                <c:pt idx="33">
                  <c:v>564.08160479321339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22-47CF-A307-3F8BCB1219C3}"/>
            </c:ext>
          </c:extLst>
        </c:ser>
        <c:ser>
          <c:idx val="9"/>
          <c:order val="9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Expenditure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Expenditure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30.002521143551487</c:v>
                </c:pt>
                <c:pt idx="23">
                  <c:v>129.95500841170428</c:v>
                </c:pt>
                <c:pt idx="24">
                  <c:v>163.8614394774095</c:v>
                </c:pt>
                <c:pt idx="25">
                  <c:v>197.63225240953565</c:v>
                </c:pt>
                <c:pt idx="26">
                  <c:v>232.81028450574772</c:v>
                </c:pt>
                <c:pt idx="27">
                  <c:v>270.13039674804423</c:v>
                </c:pt>
                <c:pt idx="28">
                  <c:v>310.10208585073872</c:v>
                </c:pt>
                <c:pt idx="29">
                  <c:v>353.15140726465347</c:v>
                </c:pt>
                <c:pt idx="30">
                  <c:v>399.67555216887615</c:v>
                </c:pt>
                <c:pt idx="31">
                  <c:v>450.06760784050124</c:v>
                </c:pt>
                <c:pt idx="32">
                  <c:v>504.72975628487649</c:v>
                </c:pt>
                <c:pt idx="33">
                  <c:v>564.08160479321339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22-47CF-A307-3F8BCB1219C3}"/>
            </c:ext>
          </c:extLst>
        </c:ser>
        <c:ser>
          <c:idx val="10"/>
          <c:order val="10"/>
          <c:spPr>
            <a:solidFill>
              <a:schemeClr val="accent1">
                <a:lumMod val="50000"/>
                <a:alpha val="20000"/>
              </a:schemeClr>
            </a:solidFill>
            <a:ln w="25400">
              <a:noFill/>
            </a:ln>
            <a:effectLst/>
          </c:spPr>
          <c:cat>
            <c:numRef>
              <c:f>'Fanchart Expenditure Current'!$A$2:$A$35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Expenditure Current'!$G$2:$G$35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30.002521143551487</c:v>
                </c:pt>
                <c:pt idx="23">
                  <c:v>129.95500841170428</c:v>
                </c:pt>
                <c:pt idx="24">
                  <c:v>163.8614394774095</c:v>
                </c:pt>
                <c:pt idx="25">
                  <c:v>197.63225240953565</c:v>
                </c:pt>
                <c:pt idx="26">
                  <c:v>232.81028450574772</c:v>
                </c:pt>
                <c:pt idx="27">
                  <c:v>270.13039674804423</c:v>
                </c:pt>
                <c:pt idx="28">
                  <c:v>310.10208585073872</c:v>
                </c:pt>
                <c:pt idx="29">
                  <c:v>353.15140726465347</c:v>
                </c:pt>
                <c:pt idx="30">
                  <c:v>399.67555216887615</c:v>
                </c:pt>
                <c:pt idx="31">
                  <c:v>450.06760784050124</c:v>
                </c:pt>
                <c:pt idx="32">
                  <c:v>504.72975628487649</c:v>
                </c:pt>
                <c:pt idx="33">
                  <c:v>564.08160479321339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22-47CF-A307-3F8BCB121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1311"/>
        <c:axId val="71459391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'Fanchart Expenditure Current'!$A$1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'Fanchart Expenditure Current'!$A$2:$A$35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'Fanchart Expenditure Current'!$A$2:$A$35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022-47CF-A307-3F8BCB1219C3}"/>
                  </c:ext>
                </c:extLst>
              </c15:ser>
            </c15:filteredAreaSeries>
          </c:ext>
        </c:extLst>
      </c:areaChart>
      <c:catAx>
        <c:axId val="7146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9391"/>
        <c:crosses val="autoZero"/>
        <c:auto val="1"/>
        <c:lblAlgn val="ctr"/>
        <c:lblOffset val="100"/>
        <c:noMultiLvlLbl val="0"/>
      </c:catAx>
      <c:valAx>
        <c:axId val="714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'Fanchart Total Expenditure'!$F$1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'Fanchart Total Expenditure'!$A$2:$A$35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Expenditure'!$F$2:$F$35</c:f>
              <c:numCache>
                <c:formatCode>0.000</c:formatCode>
                <c:ptCount val="34"/>
                <c:pt idx="0">
                  <c:v>527.18601382595477</c:v>
                </c:pt>
                <c:pt idx="1">
                  <c:v>606.10301382595469</c:v>
                </c:pt>
                <c:pt idx="2">
                  <c:v>588.75901382595475</c:v>
                </c:pt>
                <c:pt idx="3">
                  <c:v>649.04301382595463</c:v>
                </c:pt>
                <c:pt idx="4">
                  <c:v>662.6610138259548</c:v>
                </c:pt>
                <c:pt idx="5">
                  <c:v>640.04801382595463</c:v>
                </c:pt>
                <c:pt idx="6">
                  <c:v>735.26301382595454</c:v>
                </c:pt>
                <c:pt idx="7">
                  <c:v>771.69301382595472</c:v>
                </c:pt>
                <c:pt idx="8">
                  <c:v>767.5538296759546</c:v>
                </c:pt>
                <c:pt idx="9">
                  <c:v>768.02197355595445</c:v>
                </c:pt>
                <c:pt idx="10">
                  <c:v>817.09599215095466</c:v>
                </c:pt>
                <c:pt idx="11">
                  <c:v>889.2956118842792</c:v>
                </c:pt>
                <c:pt idx="12">
                  <c:v>852.13214942595482</c:v>
                </c:pt>
                <c:pt idx="13">
                  <c:v>999.67231790595474</c:v>
                </c:pt>
                <c:pt idx="14">
                  <c:v>1136.3720871859546</c:v>
                </c:pt>
                <c:pt idx="15">
                  <c:v>1262.6756285259548</c:v>
                </c:pt>
                <c:pt idx="16">
                  <c:v>1197.916360575955</c:v>
                </c:pt>
                <c:pt idx="17">
                  <c:v>1172.4194102459549</c:v>
                </c:pt>
                <c:pt idx="18">
                  <c:v>1226.6347387149215</c:v>
                </c:pt>
                <c:pt idx="19">
                  <c:v>1346.7050452559545</c:v>
                </c:pt>
                <c:pt idx="20">
                  <c:v>1280.0620052459549</c:v>
                </c:pt>
                <c:pt idx="21">
                  <c:v>1198.383852165955</c:v>
                </c:pt>
                <c:pt idx="22">
                  <c:v>1164.3370943561058</c:v>
                </c:pt>
                <c:pt idx="23">
                  <c:v>1240.9594802659406</c:v>
                </c:pt>
                <c:pt idx="24">
                  <c:v>1287.2148847541798</c:v>
                </c:pt>
                <c:pt idx="25">
                  <c:v>1327.2872485248154</c:v>
                </c:pt>
                <c:pt idx="26">
                  <c:v>1369.2555010363333</c:v>
                </c:pt>
                <c:pt idx="27">
                  <c:v>1413.8357112384238</c:v>
                </c:pt>
                <c:pt idx="28">
                  <c:v>1461.0561994876648</c:v>
                </c:pt>
                <c:pt idx="29">
                  <c:v>1510.912743133222</c:v>
                </c:pt>
                <c:pt idx="30">
                  <c:v>1563.4225714312429</c:v>
                </c:pt>
                <c:pt idx="31">
                  <c:v>1618.623575262794</c:v>
                </c:pt>
                <c:pt idx="32">
                  <c:v>1676.5703222064499</c:v>
                </c:pt>
                <c:pt idx="33">
                  <c:v>1737.3310745456213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B-428A-B076-3606595904F5}"/>
            </c:ext>
          </c:extLst>
        </c:ser>
        <c:ser>
          <c:idx val="2"/>
          <c:order val="2"/>
          <c:tx>
            <c:strRef>
              <c:f>'Fanchart Total Expenditure'!$G$1</c:f>
              <c:strCache>
                <c:ptCount val="1"/>
                <c:pt idx="0">
                  <c:v>Fan Size</c:v>
                </c:pt>
              </c:strCache>
            </c:strRef>
          </c:tx>
          <c:spPr>
            <a:solidFill>
              <a:schemeClr val="accent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numRef>
              <c:f>'Fanchart Total Expenditure'!$A$2:$A$35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Expenditure'!$G$2:$G$35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44.854911037456532</c:v>
                </c:pt>
                <c:pt idx="23">
                  <c:v>70.792441514316295</c:v>
                </c:pt>
                <c:pt idx="24">
                  <c:v>81.396541448141917</c:v>
                </c:pt>
                <c:pt idx="25">
                  <c:v>92.155361399012079</c:v>
                </c:pt>
                <c:pt idx="26">
                  <c:v>103.29639735964149</c:v>
                </c:pt>
                <c:pt idx="27">
                  <c:v>114.91014906516496</c:v>
                </c:pt>
                <c:pt idx="28">
                  <c:v>127.0662386292057</c:v>
                </c:pt>
                <c:pt idx="29">
                  <c:v>139.82682153928491</c:v>
                </c:pt>
                <c:pt idx="30">
                  <c:v>153.25061052185279</c:v>
                </c:pt>
                <c:pt idx="31">
                  <c:v>167.39480306156995</c:v>
                </c:pt>
                <c:pt idx="32">
                  <c:v>182.31629615252405</c:v>
                </c:pt>
                <c:pt idx="33">
                  <c:v>198.0725431813099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B-428A-B076-3606595904F5}"/>
            </c:ext>
          </c:extLst>
        </c:ser>
        <c:ser>
          <c:idx val="3"/>
          <c:order val="3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Total Expenditure'!$A$2:$A$35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Expenditure'!$G$2:$G$35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44.854911037456532</c:v>
                </c:pt>
                <c:pt idx="23">
                  <c:v>70.792441514316295</c:v>
                </c:pt>
                <c:pt idx="24">
                  <c:v>81.396541448141917</c:v>
                </c:pt>
                <c:pt idx="25">
                  <c:v>92.155361399012079</c:v>
                </c:pt>
                <c:pt idx="26">
                  <c:v>103.29639735964149</c:v>
                </c:pt>
                <c:pt idx="27">
                  <c:v>114.91014906516496</c:v>
                </c:pt>
                <c:pt idx="28">
                  <c:v>127.0662386292057</c:v>
                </c:pt>
                <c:pt idx="29">
                  <c:v>139.82682153928491</c:v>
                </c:pt>
                <c:pt idx="30">
                  <c:v>153.25061052185279</c:v>
                </c:pt>
                <c:pt idx="31">
                  <c:v>167.39480306156995</c:v>
                </c:pt>
                <c:pt idx="32">
                  <c:v>182.31629615252405</c:v>
                </c:pt>
                <c:pt idx="33">
                  <c:v>198.0725431813099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B-428A-B076-3606595904F5}"/>
            </c:ext>
          </c:extLst>
        </c:ser>
        <c:ser>
          <c:idx val="4"/>
          <c:order val="4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Total Expenditure'!$A$2:$A$35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Expenditure'!$G$2:$G$35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44.854911037456532</c:v>
                </c:pt>
                <c:pt idx="23">
                  <c:v>70.792441514316295</c:v>
                </c:pt>
                <c:pt idx="24">
                  <c:v>81.396541448141917</c:v>
                </c:pt>
                <c:pt idx="25">
                  <c:v>92.155361399012079</c:v>
                </c:pt>
                <c:pt idx="26">
                  <c:v>103.29639735964149</c:v>
                </c:pt>
                <c:pt idx="27">
                  <c:v>114.91014906516496</c:v>
                </c:pt>
                <c:pt idx="28">
                  <c:v>127.0662386292057</c:v>
                </c:pt>
                <c:pt idx="29">
                  <c:v>139.82682153928491</c:v>
                </c:pt>
                <c:pt idx="30">
                  <c:v>153.25061052185279</c:v>
                </c:pt>
                <c:pt idx="31">
                  <c:v>167.39480306156995</c:v>
                </c:pt>
                <c:pt idx="32">
                  <c:v>182.31629615252405</c:v>
                </c:pt>
                <c:pt idx="33">
                  <c:v>198.0725431813099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B-428A-B076-3606595904F5}"/>
            </c:ext>
          </c:extLst>
        </c:ser>
        <c:ser>
          <c:idx val="5"/>
          <c:order val="5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Total Expenditure'!$A$2:$A$35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Expenditure'!$G$2:$G$35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44.854911037456532</c:v>
                </c:pt>
                <c:pt idx="23">
                  <c:v>70.792441514316295</c:v>
                </c:pt>
                <c:pt idx="24">
                  <c:v>81.396541448141917</c:v>
                </c:pt>
                <c:pt idx="25">
                  <c:v>92.155361399012079</c:v>
                </c:pt>
                <c:pt idx="26">
                  <c:v>103.29639735964149</c:v>
                </c:pt>
                <c:pt idx="27">
                  <c:v>114.91014906516496</c:v>
                </c:pt>
                <c:pt idx="28">
                  <c:v>127.0662386292057</c:v>
                </c:pt>
                <c:pt idx="29">
                  <c:v>139.82682153928491</c:v>
                </c:pt>
                <c:pt idx="30">
                  <c:v>153.25061052185279</c:v>
                </c:pt>
                <c:pt idx="31">
                  <c:v>167.39480306156995</c:v>
                </c:pt>
                <c:pt idx="32">
                  <c:v>182.31629615252405</c:v>
                </c:pt>
                <c:pt idx="33">
                  <c:v>198.0725431813099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CB-428A-B076-3606595904F5}"/>
            </c:ext>
          </c:extLst>
        </c:ser>
        <c:ser>
          <c:idx val="6"/>
          <c:order val="6"/>
          <c:spPr>
            <a:solidFill>
              <a:schemeClr val="accent1">
                <a:lumMod val="50000"/>
              </a:schemeClr>
            </a:solidFill>
            <a:ln w="25400">
              <a:solidFill>
                <a:srgbClr val="002060"/>
              </a:solidFill>
            </a:ln>
            <a:effectLst/>
          </c:spPr>
          <c:cat>
            <c:numRef>
              <c:f>'Fanchart Total Expenditure'!$A$2:$A$35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Expenditure'!$G$2:$G$35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44.854911037456532</c:v>
                </c:pt>
                <c:pt idx="23">
                  <c:v>70.792441514316295</c:v>
                </c:pt>
                <c:pt idx="24">
                  <c:v>81.396541448141917</c:v>
                </c:pt>
                <c:pt idx="25">
                  <c:v>92.155361399012079</c:v>
                </c:pt>
                <c:pt idx="26">
                  <c:v>103.29639735964149</c:v>
                </c:pt>
                <c:pt idx="27">
                  <c:v>114.91014906516496</c:v>
                </c:pt>
                <c:pt idx="28">
                  <c:v>127.0662386292057</c:v>
                </c:pt>
                <c:pt idx="29">
                  <c:v>139.82682153928491</c:v>
                </c:pt>
                <c:pt idx="30">
                  <c:v>153.25061052185279</c:v>
                </c:pt>
                <c:pt idx="31">
                  <c:v>167.39480306156995</c:v>
                </c:pt>
                <c:pt idx="32">
                  <c:v>182.31629615252405</c:v>
                </c:pt>
                <c:pt idx="33">
                  <c:v>198.0725431813099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CB-428A-B076-3606595904F5}"/>
            </c:ext>
          </c:extLst>
        </c:ser>
        <c:ser>
          <c:idx val="7"/>
          <c:order val="7"/>
          <c:spPr>
            <a:solidFill>
              <a:schemeClr val="accent1">
                <a:lumMod val="50000"/>
                <a:alpha val="80000"/>
              </a:schemeClr>
            </a:solidFill>
            <a:ln w="25400">
              <a:noFill/>
            </a:ln>
            <a:effectLst/>
          </c:spPr>
          <c:cat>
            <c:numRef>
              <c:f>'Fanchart Total Expenditure'!$A$2:$A$35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Expenditure'!$G$2:$G$35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44.854911037456532</c:v>
                </c:pt>
                <c:pt idx="23">
                  <c:v>70.792441514316295</c:v>
                </c:pt>
                <c:pt idx="24">
                  <c:v>81.396541448141917</c:v>
                </c:pt>
                <c:pt idx="25">
                  <c:v>92.155361399012079</c:v>
                </c:pt>
                <c:pt idx="26">
                  <c:v>103.29639735964149</c:v>
                </c:pt>
                <c:pt idx="27">
                  <c:v>114.91014906516496</c:v>
                </c:pt>
                <c:pt idx="28">
                  <c:v>127.0662386292057</c:v>
                </c:pt>
                <c:pt idx="29">
                  <c:v>139.82682153928491</c:v>
                </c:pt>
                <c:pt idx="30">
                  <c:v>153.25061052185279</c:v>
                </c:pt>
                <c:pt idx="31">
                  <c:v>167.39480306156995</c:v>
                </c:pt>
                <c:pt idx="32">
                  <c:v>182.31629615252405</c:v>
                </c:pt>
                <c:pt idx="33">
                  <c:v>198.0725431813099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CB-428A-B076-3606595904F5}"/>
            </c:ext>
          </c:extLst>
        </c:ser>
        <c:ser>
          <c:idx val="8"/>
          <c:order val="8"/>
          <c:spPr>
            <a:solidFill>
              <a:schemeClr val="accent1">
                <a:lumMod val="50000"/>
                <a:alpha val="60000"/>
              </a:schemeClr>
            </a:solidFill>
            <a:ln w="25400">
              <a:noFill/>
            </a:ln>
            <a:effectLst/>
          </c:spPr>
          <c:cat>
            <c:numRef>
              <c:f>'Fanchart Total Expenditure'!$A$2:$A$35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Expenditure'!$G$2:$G$35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44.854911037456532</c:v>
                </c:pt>
                <c:pt idx="23">
                  <c:v>70.792441514316295</c:v>
                </c:pt>
                <c:pt idx="24">
                  <c:v>81.396541448141917</c:v>
                </c:pt>
                <c:pt idx="25">
                  <c:v>92.155361399012079</c:v>
                </c:pt>
                <c:pt idx="26">
                  <c:v>103.29639735964149</c:v>
                </c:pt>
                <c:pt idx="27">
                  <c:v>114.91014906516496</c:v>
                </c:pt>
                <c:pt idx="28">
                  <c:v>127.0662386292057</c:v>
                </c:pt>
                <c:pt idx="29">
                  <c:v>139.82682153928491</c:v>
                </c:pt>
                <c:pt idx="30">
                  <c:v>153.25061052185279</c:v>
                </c:pt>
                <c:pt idx="31">
                  <c:v>167.39480306156995</c:v>
                </c:pt>
                <c:pt idx="32">
                  <c:v>182.31629615252405</c:v>
                </c:pt>
                <c:pt idx="33">
                  <c:v>198.0725431813099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CB-428A-B076-3606595904F5}"/>
            </c:ext>
          </c:extLst>
        </c:ser>
        <c:ser>
          <c:idx val="9"/>
          <c:order val="9"/>
          <c:spPr>
            <a:solidFill>
              <a:schemeClr val="accent1">
                <a:lumMod val="50000"/>
                <a:alpha val="40000"/>
              </a:schemeClr>
            </a:solidFill>
            <a:ln w="25400">
              <a:noFill/>
            </a:ln>
            <a:effectLst/>
          </c:spPr>
          <c:cat>
            <c:numRef>
              <c:f>'Fanchart Total Expenditure'!$A$2:$A$35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Expenditure'!$G$2:$G$35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44.854911037456532</c:v>
                </c:pt>
                <c:pt idx="23">
                  <c:v>70.792441514316295</c:v>
                </c:pt>
                <c:pt idx="24">
                  <c:v>81.396541448141917</c:v>
                </c:pt>
                <c:pt idx="25">
                  <c:v>92.155361399012079</c:v>
                </c:pt>
                <c:pt idx="26">
                  <c:v>103.29639735964149</c:v>
                </c:pt>
                <c:pt idx="27">
                  <c:v>114.91014906516496</c:v>
                </c:pt>
                <c:pt idx="28">
                  <c:v>127.0662386292057</c:v>
                </c:pt>
                <c:pt idx="29">
                  <c:v>139.82682153928491</c:v>
                </c:pt>
                <c:pt idx="30">
                  <c:v>153.25061052185279</c:v>
                </c:pt>
                <c:pt idx="31">
                  <c:v>167.39480306156995</c:v>
                </c:pt>
                <c:pt idx="32">
                  <c:v>182.31629615252405</c:v>
                </c:pt>
                <c:pt idx="33">
                  <c:v>198.0725431813099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CB-428A-B076-3606595904F5}"/>
            </c:ext>
          </c:extLst>
        </c:ser>
        <c:ser>
          <c:idx val="10"/>
          <c:order val="10"/>
          <c:spPr>
            <a:solidFill>
              <a:schemeClr val="accent1">
                <a:lumMod val="50000"/>
                <a:alpha val="20000"/>
              </a:schemeClr>
            </a:solidFill>
            <a:ln w="25400">
              <a:noFill/>
            </a:ln>
            <a:effectLst/>
          </c:spPr>
          <c:cat>
            <c:numRef>
              <c:f>'Fanchart Total Expenditure'!$A$2:$A$35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'Fanchart Total Expenditure'!$G$2:$G$35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44.854911037456532</c:v>
                </c:pt>
                <c:pt idx="23">
                  <c:v>70.792441514316295</c:v>
                </c:pt>
                <c:pt idx="24">
                  <c:v>81.396541448141917</c:v>
                </c:pt>
                <c:pt idx="25">
                  <c:v>92.155361399012079</c:v>
                </c:pt>
                <c:pt idx="26">
                  <c:v>103.29639735964149</c:v>
                </c:pt>
                <c:pt idx="27">
                  <c:v>114.91014906516496</c:v>
                </c:pt>
                <c:pt idx="28">
                  <c:v>127.0662386292057</c:v>
                </c:pt>
                <c:pt idx="29">
                  <c:v>139.82682153928491</c:v>
                </c:pt>
                <c:pt idx="30">
                  <c:v>153.25061052185279</c:v>
                </c:pt>
                <c:pt idx="31">
                  <c:v>167.39480306156995</c:v>
                </c:pt>
                <c:pt idx="32">
                  <c:v>182.31629615252405</c:v>
                </c:pt>
                <c:pt idx="33">
                  <c:v>198.0725431813099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CB-428A-B076-360659590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1311"/>
        <c:axId val="71459391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'Fanchart Total Expenditure'!$A$1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'Fanchart Total Expenditure'!$A$2:$A$35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'Fanchart Total Expenditure'!$A$2:$A$35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55CB-428A-B076-3606595904F5}"/>
                  </c:ext>
                </c:extLst>
              </c15:ser>
            </c15:filteredAreaSeries>
          </c:ext>
        </c:extLst>
      </c:areaChart>
      <c:catAx>
        <c:axId val="7146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9391"/>
        <c:crosses val="autoZero"/>
        <c:auto val="1"/>
        <c:lblAlgn val="ctr"/>
        <c:lblOffset val="100"/>
        <c:noMultiLvlLbl val="0"/>
      </c:catAx>
      <c:valAx>
        <c:axId val="714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Current'!$B$1</c:f>
              <c:strCache>
                <c:ptCount val="1"/>
                <c:pt idx="0">
                  <c:v>Revenue Current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'Revenue Current'!$A$2:$A$138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'Revenue Current'!$B$2:$B$138</c:f>
              <c:numCache>
                <c:formatCode>0.000</c:formatCode>
                <c:ptCount val="137"/>
                <c:pt idx="0">
                  <c:v>101.68238921736955</c:v>
                </c:pt>
                <c:pt idx="1">
                  <c:v>77.592390707927919</c:v>
                </c:pt>
                <c:pt idx="2">
                  <c:v>82.829897481231214</c:v>
                </c:pt>
                <c:pt idx="3">
                  <c:v>87.689322023650334</c:v>
                </c:pt>
                <c:pt idx="4">
                  <c:v>90.677389217369608</c:v>
                </c:pt>
                <c:pt idx="5">
                  <c:v>88.509390707927921</c:v>
                </c:pt>
                <c:pt idx="6">
                  <c:v>87.823897481231242</c:v>
                </c:pt>
                <c:pt idx="7">
                  <c:v>105.04232202365029</c:v>
                </c:pt>
                <c:pt idx="8">
                  <c:v>120.99738921736963</c:v>
                </c:pt>
                <c:pt idx="9">
                  <c:v>95.876390707927925</c:v>
                </c:pt>
                <c:pt idx="10">
                  <c:v>98.473897481231205</c:v>
                </c:pt>
                <c:pt idx="11">
                  <c:v>110.4093220236503</c:v>
                </c:pt>
                <c:pt idx="12">
                  <c:v>106.90638921736962</c:v>
                </c:pt>
                <c:pt idx="13">
                  <c:v>97.082390707927942</c:v>
                </c:pt>
                <c:pt idx="14">
                  <c:v>104.18489748123122</c:v>
                </c:pt>
                <c:pt idx="15">
                  <c:v>113.64832202365029</c:v>
                </c:pt>
                <c:pt idx="16">
                  <c:v>118.45538921736957</c:v>
                </c:pt>
                <c:pt idx="17">
                  <c:v>106.67339070792792</c:v>
                </c:pt>
                <c:pt idx="18">
                  <c:v>118.92289748123117</c:v>
                </c:pt>
                <c:pt idx="19">
                  <c:v>117.94132202365029</c:v>
                </c:pt>
                <c:pt idx="20">
                  <c:v>112.69038921736959</c:v>
                </c:pt>
                <c:pt idx="21">
                  <c:v>127.06139070792793</c:v>
                </c:pt>
                <c:pt idx="22">
                  <c:v>128.56289748123126</c:v>
                </c:pt>
                <c:pt idx="23">
                  <c:v>143.15532202365029</c:v>
                </c:pt>
                <c:pt idx="24">
                  <c:v>131.04038921736955</c:v>
                </c:pt>
                <c:pt idx="25">
                  <c:v>134.51239070792795</c:v>
                </c:pt>
                <c:pt idx="26">
                  <c:v>140.78589748123122</c:v>
                </c:pt>
                <c:pt idx="27">
                  <c:v>159.61032202365038</c:v>
                </c:pt>
                <c:pt idx="28">
                  <c:v>151.55638921736954</c:v>
                </c:pt>
                <c:pt idx="29">
                  <c:v>176.60639070792786</c:v>
                </c:pt>
                <c:pt idx="30">
                  <c:v>157.42889748123127</c:v>
                </c:pt>
                <c:pt idx="31">
                  <c:v>165.8733220236503</c:v>
                </c:pt>
                <c:pt idx="32">
                  <c:v>172.3903892173696</c:v>
                </c:pt>
                <c:pt idx="33">
                  <c:v>190.34739070792781</c:v>
                </c:pt>
                <c:pt idx="34">
                  <c:v>202.17389748123117</c:v>
                </c:pt>
                <c:pt idx="35">
                  <c:v>167.43232202365036</c:v>
                </c:pt>
                <c:pt idx="36">
                  <c:v>152.64808849736963</c:v>
                </c:pt>
                <c:pt idx="37">
                  <c:v>165.77520188792786</c:v>
                </c:pt>
                <c:pt idx="38">
                  <c:v>168.90654562123123</c:v>
                </c:pt>
                <c:pt idx="39">
                  <c:v>172.94433540365031</c:v>
                </c:pt>
                <c:pt idx="40">
                  <c:v>189.10607889736951</c:v>
                </c:pt>
                <c:pt idx="41">
                  <c:v>191.55669325792792</c:v>
                </c:pt>
                <c:pt idx="42">
                  <c:v>176.13511190611194</c:v>
                </c:pt>
                <c:pt idx="43">
                  <c:v>196.97026518365041</c:v>
                </c:pt>
                <c:pt idx="44">
                  <c:v>201.49430185736963</c:v>
                </c:pt>
                <c:pt idx="45">
                  <c:v>184.68558339792784</c:v>
                </c:pt>
                <c:pt idx="46">
                  <c:v>200.44057556123124</c:v>
                </c:pt>
                <c:pt idx="47">
                  <c:v>200.36561490365028</c:v>
                </c:pt>
                <c:pt idx="48">
                  <c:v>210.37679332736968</c:v>
                </c:pt>
                <c:pt idx="49">
                  <c:v>198.97716639792796</c:v>
                </c:pt>
                <c:pt idx="50">
                  <c:v>196.93405244123127</c:v>
                </c:pt>
                <c:pt idx="51">
                  <c:v>219.31351086365041</c:v>
                </c:pt>
                <c:pt idx="52">
                  <c:v>199.13699845736963</c:v>
                </c:pt>
                <c:pt idx="53">
                  <c:v>222.38596917792788</c:v>
                </c:pt>
                <c:pt idx="54">
                  <c:v>204.88669828123119</c:v>
                </c:pt>
                <c:pt idx="55">
                  <c:v>225.17072341365042</c:v>
                </c:pt>
                <c:pt idx="56">
                  <c:v>213.46092878736951</c:v>
                </c:pt>
                <c:pt idx="57">
                  <c:v>237.18288034792792</c:v>
                </c:pt>
                <c:pt idx="58">
                  <c:v>242.26353687223121</c:v>
                </c:pt>
                <c:pt idx="59">
                  <c:v>218.76110648365022</c:v>
                </c:pt>
                <c:pt idx="60">
                  <c:v>262.59255588736971</c:v>
                </c:pt>
                <c:pt idx="61">
                  <c:v>246.31653554792791</c:v>
                </c:pt>
                <c:pt idx="62">
                  <c:v>253.94595489123122</c:v>
                </c:pt>
                <c:pt idx="63">
                  <c:v>231.13044312365028</c:v>
                </c:pt>
                <c:pt idx="64">
                  <c:v>241.49326897736958</c:v>
                </c:pt>
                <c:pt idx="65">
                  <c:v>254.28303865792793</c:v>
                </c:pt>
                <c:pt idx="66">
                  <c:v>270.88153648123125</c:v>
                </c:pt>
                <c:pt idx="67">
                  <c:v>235.91878076365035</c:v>
                </c:pt>
                <c:pt idx="68">
                  <c:v>242.94539710736953</c:v>
                </c:pt>
                <c:pt idx="69">
                  <c:v>277.36360694792785</c:v>
                </c:pt>
                <c:pt idx="70">
                  <c:v>260.83982375123122</c:v>
                </c:pt>
                <c:pt idx="71">
                  <c:v>266.78158411365024</c:v>
                </c:pt>
                <c:pt idx="72">
                  <c:v>283.00091993736953</c:v>
                </c:pt>
                <c:pt idx="73">
                  <c:v>303.80761048792778</c:v>
                </c:pt>
                <c:pt idx="74">
                  <c:v>283.02140522123125</c:v>
                </c:pt>
                <c:pt idx="75">
                  <c:v>269.53897954365033</c:v>
                </c:pt>
                <c:pt idx="76">
                  <c:v>287.7480097173696</c:v>
                </c:pt>
                <c:pt idx="77">
                  <c:v>299.22924434792787</c:v>
                </c:pt>
                <c:pt idx="78">
                  <c:v>282.24656005123114</c:v>
                </c:pt>
                <c:pt idx="79">
                  <c:v>278.47607977365021</c:v>
                </c:pt>
                <c:pt idx="80">
                  <c:v>281.99725842736973</c:v>
                </c:pt>
                <c:pt idx="81">
                  <c:v>191.75275931792788</c:v>
                </c:pt>
                <c:pt idx="82">
                  <c:v>227.44221038123112</c:v>
                </c:pt>
                <c:pt idx="83">
                  <c:v>243.02884880365033</c:v>
                </c:pt>
                <c:pt idx="84">
                  <c:v>212.36972478736948</c:v>
                </c:pt>
                <c:pt idx="85">
                  <c:v>271.77419607792802</c:v>
                </c:pt>
                <c:pt idx="86">
                  <c:v>295.49715180123115</c:v>
                </c:pt>
                <c:pt idx="87">
                  <c:v>302.27881027365027</c:v>
                </c:pt>
                <c:pt idx="88">
                  <c:v>295.42519123736952</c:v>
                </c:pt>
                <c:pt idx="89">
                  <c:v>299.57085992792781</c:v>
                </c:pt>
                <c:pt idx="90">
                  <c:v>339.56005649003947</c:v>
                </c:pt>
                <c:pt idx="91">
                  <c:v>349.943817209408</c:v>
                </c:pt>
                <c:pt idx="92">
                  <c:v>352.10283260035203</c:v>
                </c:pt>
                <c:pt idx="93">
                  <c:v>356.00883698092281</c:v>
                </c:pt>
                <c:pt idx="94">
                  <c:v>361.94265655236939</c:v>
                </c:pt>
                <c:pt idx="95">
                  <c:v>368.08517217022063</c:v>
                </c:pt>
                <c:pt idx="96">
                  <c:v>374.08073835905202</c:v>
                </c:pt>
                <c:pt idx="97">
                  <c:v>380.09389905145076</c:v>
                </c:pt>
                <c:pt idx="98">
                  <c:v>386.22456629077419</c:v>
                </c:pt>
                <c:pt idx="99">
                  <c:v>392.47051391466732</c:v>
                </c:pt>
                <c:pt idx="100">
                  <c:v>398.81821215611262</c:v>
                </c:pt>
                <c:pt idx="101">
                  <c:v>405.26625785486709</c:v>
                </c:pt>
                <c:pt idx="102">
                  <c:v>411.81791828696726</c:v>
                </c:pt>
                <c:pt idx="103">
                  <c:v>418.47569477009222</c:v>
                </c:pt>
                <c:pt idx="104">
                  <c:v>425.24124809627835</c:v>
                </c:pt>
                <c:pt idx="105">
                  <c:v>432.11618350411209</c:v>
                </c:pt>
                <c:pt idx="106">
                  <c:v>439.10224626400759</c:v>
                </c:pt>
                <c:pt idx="107">
                  <c:v>446.20124822169419</c:v>
                </c:pt>
                <c:pt idx="108">
                  <c:v>453.41502225581502</c:v>
                </c:pt>
                <c:pt idx="109">
                  <c:v>460.74542320947148</c:v>
                </c:pt>
                <c:pt idx="110">
                  <c:v>468.19433539564477</c:v>
                </c:pt>
                <c:pt idx="111">
                  <c:v>475.76367462219815</c:v>
                </c:pt>
                <c:pt idx="112">
                  <c:v>483.45538798471574</c:v>
                </c:pt>
                <c:pt idx="113">
                  <c:v>491.27145397510247</c:v>
                </c:pt>
                <c:pt idx="114">
                  <c:v>499.21388300555014</c:v>
                </c:pt>
                <c:pt idx="115">
                  <c:v>507.28471798795192</c:v>
                </c:pt>
                <c:pt idx="116">
                  <c:v>515.48603487142429</c:v>
                </c:pt>
                <c:pt idx="117">
                  <c:v>523.81994316969065</c:v>
                </c:pt>
                <c:pt idx="118">
                  <c:v>532.28858650036329</c:v>
                </c:pt>
                <c:pt idx="119">
                  <c:v>540.89414313653845</c:v>
                </c:pt>
                <c:pt idx="120">
                  <c:v>549.63882656763917</c:v>
                </c:pt>
                <c:pt idx="121">
                  <c:v>558.52488606885129</c:v>
                </c:pt>
                <c:pt idx="122">
                  <c:v>567.5546072796086</c:v>
                </c:pt>
                <c:pt idx="123">
                  <c:v>576.73031279147517</c:v>
                </c:pt>
                <c:pt idx="124">
                  <c:v>586.05436274555257</c:v>
                </c:pt>
                <c:pt idx="125">
                  <c:v>595.52915543955123</c:v>
                </c:pt>
                <c:pt idx="126">
                  <c:v>605.1571279446747</c:v>
                </c:pt>
                <c:pt idx="127">
                  <c:v>614.94075673247221</c:v>
                </c:pt>
                <c:pt idx="128">
                  <c:v>624.88255831182585</c:v>
                </c:pt>
                <c:pt idx="129">
                  <c:v>634.98508987624257</c:v>
                </c:pt>
                <c:pt idx="130">
                  <c:v>645.25094996159783</c:v>
                </c:pt>
                <c:pt idx="131">
                  <c:v>655.68277911452947</c:v>
                </c:pt>
                <c:pt idx="132">
                  <c:v>666.28326057162712</c:v>
                </c:pt>
                <c:pt idx="133">
                  <c:v>677.05512094960181</c:v>
                </c:pt>
                <c:pt idx="134">
                  <c:v>688.00113094661776</c:v>
                </c:pt>
                <c:pt idx="135">
                  <c:v>699.12410605496348</c:v>
                </c:pt>
                <c:pt idx="136">
                  <c:v>710.42690728523758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5-4810-BD4E-0E200ADD9280}"/>
            </c:ext>
          </c:extLst>
        </c:ser>
        <c:ser>
          <c:idx val="1"/>
          <c:order val="1"/>
          <c:tx>
            <c:strRef>
              <c:f>'Revenue Current'!$C$1</c:f>
              <c:strCache>
                <c:ptCount val="1"/>
                <c:pt idx="0">
                  <c:v>Lower CI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'Revenue Current'!$A$2:$A$138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'Revenue Current'!$C$2:$C$138</c:f>
              <c:numCache>
                <c:formatCode>0.000</c:formatCode>
                <c:ptCount val="1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299.57085992792781</c:v>
                </c:pt>
                <c:pt idx="90">
                  <c:v>290.71601249500742</c:v>
                </c:pt>
                <c:pt idx="91">
                  <c:v>290.47566526352904</c:v>
                </c:pt>
                <c:pt idx="92">
                  <c:v>282.53907385887385</c:v>
                </c:pt>
                <c:pt idx="93">
                  <c:v>277.99397311776426</c:v>
                </c:pt>
                <c:pt idx="94">
                  <c:v>275.89316940207777</c:v>
                </c:pt>
                <c:pt idx="95">
                  <c:v>274.44612245494272</c:v>
                </c:pt>
                <c:pt idx="96">
                  <c:v>273.22344526341851</c:v>
                </c:pt>
                <c:pt idx="97">
                  <c:v>272.29159891057981</c:v>
                </c:pt>
                <c:pt idx="98">
                  <c:v>271.66793496560518</c:v>
                </c:pt>
                <c:pt idx="99">
                  <c:v>271.30349357800111</c:v>
                </c:pt>
                <c:pt idx="100">
                  <c:v>271.15212407924889</c:v>
                </c:pt>
                <c:pt idx="101">
                  <c:v>271.18500398988198</c:v>
                </c:pt>
                <c:pt idx="102">
                  <c:v>271.38213782278194</c:v>
                </c:pt>
                <c:pt idx="103">
                  <c:v>271.72692644883858</c:v>
                </c:pt>
                <c:pt idx="104">
                  <c:v>272.20521968345361</c:v>
                </c:pt>
                <c:pt idx="105">
                  <c:v>272.80520884250683</c:v>
                </c:pt>
                <c:pt idx="106">
                  <c:v>273.51705163693958</c:v>
                </c:pt>
                <c:pt idx="107">
                  <c:v>274.33243970092241</c:v>
                </c:pt>
                <c:pt idx="108">
                  <c:v>275.24428077749457</c:v>
                </c:pt>
                <c:pt idx="109">
                  <c:v>276.24647883683798</c:v>
                </c:pt>
                <c:pt idx="110">
                  <c:v>277.33376637891854</c:v>
                </c:pt>
                <c:pt idx="111">
                  <c:v>278.50156897975165</c:v>
                </c:pt>
                <c:pt idx="112">
                  <c:v>279.74589571884673</c:v>
                </c:pt>
                <c:pt idx="113">
                  <c:v>281.06325080064261</c:v>
                </c:pt>
                <c:pt idx="114">
                  <c:v>282.45056171960368</c:v>
                </c:pt>
                <c:pt idx="115">
                  <c:v>283.90512023349572</c:v>
                </c:pt>
                <c:pt idx="116">
                  <c:v>285.42453343821188</c:v>
                </c:pt>
                <c:pt idx="117">
                  <c:v>287.00668293883405</c:v>
                </c:pt>
                <c:pt idx="118">
                  <c:v>288.64969056358575</c:v>
                </c:pt>
                <c:pt idx="119">
                  <c:v>290.35188939779152</c:v>
                </c:pt>
                <c:pt idx="120">
                  <c:v>292.11179917294692</c:v>
                </c:pt>
                <c:pt idx="121">
                  <c:v>293.92810524589305</c:v>
                </c:pt>
                <c:pt idx="122">
                  <c:v>295.79964055657285</c:v>
                </c:pt>
                <c:pt idx="123">
                  <c:v>297.72537007152658</c:v>
                </c:pt>
                <c:pt idx="124">
                  <c:v>299.70437731319464</c:v>
                </c:pt>
                <c:pt idx="125">
                  <c:v>301.7358526485163</c:v>
                </c:pt>
                <c:pt idx="126">
                  <c:v>303.81908306868445</c:v>
                </c:pt>
                <c:pt idx="127">
                  <c:v>305.95344323860803</c:v>
                </c:pt>
                <c:pt idx="128">
                  <c:v>308.13838763224402</c:v>
                </c:pt>
                <c:pt idx="129">
                  <c:v>310.37344360040595</c:v>
                </c:pt>
                <c:pt idx="130">
                  <c:v>312.65820524245208</c:v>
                </c:pt>
                <c:pt idx="131">
                  <c:v>314.99232797359076</c:v>
                </c:pt>
                <c:pt idx="132">
                  <c:v>317.37552369622063</c:v>
                </c:pt>
                <c:pt idx="133">
                  <c:v>319.80755649757646</c:v>
                </c:pt>
                <c:pt idx="134">
                  <c:v>322.28823880741425</c:v>
                </c:pt>
                <c:pt idx="135">
                  <c:v>324.81742795905637</c:v>
                </c:pt>
                <c:pt idx="136">
                  <c:v>327.39502310513302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5-4810-BD4E-0E200ADD9280}"/>
            </c:ext>
          </c:extLst>
        </c:ser>
        <c:ser>
          <c:idx val="2"/>
          <c:order val="2"/>
          <c:tx>
            <c:strRef>
              <c:f>'Revenue Current'!$D$1</c:f>
              <c:strCache>
                <c:ptCount val="1"/>
                <c:pt idx="0">
                  <c:v>Upper 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Current'!$A$2:$A$138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'Revenue Current'!$D$2:$D$138</c:f>
              <c:numCache>
                <c:formatCode>0.000</c:formatCode>
                <c:ptCount val="1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299.57085992792781</c:v>
                </c:pt>
                <c:pt idx="90">
                  <c:v>396.61053057921578</c:v>
                </c:pt>
                <c:pt idx="91">
                  <c:v>421.58669330179936</c:v>
                </c:pt>
                <c:pt idx="92">
                  <c:v>438.79383843070434</c:v>
                </c:pt>
                <c:pt idx="93">
                  <c:v>455.91740924116544</c:v>
                </c:pt>
                <c:pt idx="94">
                  <c:v>474.83048208876681</c:v>
                </c:pt>
                <c:pt idx="95">
                  <c:v>493.67319443117486</c:v>
                </c:pt>
                <c:pt idx="96">
                  <c:v>512.16834146988708</c:v>
                </c:pt>
                <c:pt idx="97">
                  <c:v>530.57594385634593</c:v>
                </c:pt>
                <c:pt idx="98">
                  <c:v>549.08730993734093</c:v>
                </c:pt>
                <c:pt idx="99">
                  <c:v>567.75201181903617</c:v>
                </c:pt>
                <c:pt idx="100">
                  <c:v>586.59310483922752</c:v>
                </c:pt>
                <c:pt idx="101">
                  <c:v>605.64093640596559</c:v>
                </c:pt>
                <c:pt idx="102">
                  <c:v>624.92689895810156</c:v>
                </c:pt>
                <c:pt idx="103">
                  <c:v>644.47756209498721</c:v>
                </c:pt>
                <c:pt idx="104">
                  <c:v>664.31539884785161</c:v>
                </c:pt>
                <c:pt idx="105">
                  <c:v>684.46052345707722</c:v>
                </c:pt>
                <c:pt idx="106">
                  <c:v>704.93148971944129</c:v>
                </c:pt>
                <c:pt idx="107">
                  <c:v>725.74557398917966</c:v>
                </c:pt>
                <c:pt idx="108">
                  <c:v>746.9189980133857</c:v>
                </c:pt>
                <c:pt idx="109">
                  <c:v>768.46715260345331</c:v>
                </c:pt>
                <c:pt idx="110">
                  <c:v>790.40478394928107</c:v>
                </c:pt>
                <c:pt idx="111">
                  <c:v>812.74613611413304</c:v>
                </c:pt>
                <c:pt idx="112">
                  <c:v>835.50506280298384</c:v>
                </c:pt>
                <c:pt idx="113">
                  <c:v>858.69511863718697</c:v>
                </c:pt>
                <c:pt idx="114">
                  <c:v>882.32963485086316</c:v>
                </c:pt>
                <c:pt idx="115">
                  <c:v>906.42178236331313</c:v>
                </c:pt>
                <c:pt idx="116">
                  <c:v>930.98462471512448</c:v>
                </c:pt>
                <c:pt idx="117">
                  <c:v>956.03116294255256</c:v>
                </c:pt>
                <c:pt idx="118">
                  <c:v>981.57437399414323</c:v>
                </c:pt>
                <c:pt idx="119">
                  <c:v>1007.6272439150018</c:v>
                </c:pt>
                <c:pt idx="120">
                  <c:v>1034.2027967579259</c:v>
                </c:pt>
                <c:pt idx="121">
                  <c:v>1061.3141199860881</c:v>
                </c:pt>
                <c:pt idx="122">
                  <c:v>1088.9743869810563</c:v>
                </c:pt>
                <c:pt idx="123">
                  <c:v>1117.1968771510587</c:v>
                </c:pt>
                <c:pt idx="124">
                  <c:v>1145.9949940409988</c:v>
                </c:pt>
                <c:pt idx="125">
                  <c:v>1175.3822817723715</c:v>
                </c:pt>
                <c:pt idx="126">
                  <c:v>1205.3724400828933</c:v>
                </c:pt>
                <c:pt idx="127">
                  <c:v>1235.9793381890165</c:v>
                </c:pt>
                <c:pt idx="128">
                  <c:v>1267.2170276569341</c:v>
                </c:pt>
                <c:pt idx="129">
                  <c:v>1299.0997544372785</c:v>
                </c:pt>
                <c:pt idx="130">
                  <c:v>1331.6419701938896</c:v>
                </c:pt>
                <c:pt idx="131">
                  <c:v>1364.8583430368426</c:v>
                </c:pt>
                <c:pt idx="132">
                  <c:v>1398.7637677531627</c:v>
                </c:pt>
                <c:pt idx="133">
                  <c:v>1433.373375614887</c:v>
                </c:pt>
                <c:pt idx="134">
                  <c:v>1468.7025438327469</c:v>
                </c:pt>
                <c:pt idx="135">
                  <c:v>1504.7669047141228</c:v>
                </c:pt>
                <c:pt idx="136">
                  <c:v>1541.5823545759774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5-4810-BD4E-0E200ADD9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45119"/>
        <c:axId val="654245599"/>
      </c:lineChart>
      <c:catAx>
        <c:axId val="65424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45599"/>
        <c:crosses val="autoZero"/>
        <c:auto val="1"/>
        <c:lblAlgn val="ctr"/>
        <c:lblOffset val="100"/>
        <c:noMultiLvlLbl val="0"/>
      </c:catAx>
      <c:valAx>
        <c:axId val="6542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4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and Grants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Revenue and Grants'!$B$1</c:f>
              <c:strCache>
                <c:ptCount val="1"/>
                <c:pt idx="0">
                  <c:v>Total Revenue and Grants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Revenue and Grants'!$A$2:$A$138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'Total Revenue and Grants'!$B$2:$B$138</c:f>
              <c:numCache>
                <c:formatCode>0.000</c:formatCode>
                <c:ptCount val="137"/>
                <c:pt idx="0">
                  <c:v>132.468919130252</c:v>
                </c:pt>
                <c:pt idx="1">
                  <c:v>88.149577096865713</c:v>
                </c:pt>
                <c:pt idx="2">
                  <c:v>94.217006572245552</c:v>
                </c:pt>
                <c:pt idx="3">
                  <c:v>101.13249284322244</c:v>
                </c:pt>
                <c:pt idx="4">
                  <c:v>150.76891913025196</c:v>
                </c:pt>
                <c:pt idx="5">
                  <c:v>103.45957709686574</c:v>
                </c:pt>
                <c:pt idx="6">
                  <c:v>94.905006572245497</c:v>
                </c:pt>
                <c:pt idx="7">
                  <c:v>109.51149284322247</c:v>
                </c:pt>
                <c:pt idx="8">
                  <c:v>133.80691913025203</c:v>
                </c:pt>
                <c:pt idx="9">
                  <c:v>111.59957709686573</c:v>
                </c:pt>
                <c:pt idx="10">
                  <c:v>103.43400657224554</c:v>
                </c:pt>
                <c:pt idx="11">
                  <c:v>130.08649284322237</c:v>
                </c:pt>
                <c:pt idx="12">
                  <c:v>106.95791913025208</c:v>
                </c:pt>
                <c:pt idx="13">
                  <c:v>108.25257709686574</c:v>
                </c:pt>
                <c:pt idx="14">
                  <c:v>111.48900657224549</c:v>
                </c:pt>
                <c:pt idx="15">
                  <c:v>126.33649284322243</c:v>
                </c:pt>
                <c:pt idx="16">
                  <c:v>148.63291913025208</c:v>
                </c:pt>
                <c:pt idx="17">
                  <c:v>115.15757709686569</c:v>
                </c:pt>
                <c:pt idx="18">
                  <c:v>127.68500657224556</c:v>
                </c:pt>
                <c:pt idx="19">
                  <c:v>127.69449284322241</c:v>
                </c:pt>
                <c:pt idx="20">
                  <c:v>111.76591913025209</c:v>
                </c:pt>
                <c:pt idx="21">
                  <c:v>135.38657709686572</c:v>
                </c:pt>
                <c:pt idx="22">
                  <c:v>131.38700657224555</c:v>
                </c:pt>
                <c:pt idx="23">
                  <c:v>153.40049284322239</c:v>
                </c:pt>
                <c:pt idx="24">
                  <c:v>139.71391913025204</c:v>
                </c:pt>
                <c:pt idx="25">
                  <c:v>143.13457709686577</c:v>
                </c:pt>
                <c:pt idx="26">
                  <c:v>146.92500657224554</c:v>
                </c:pt>
                <c:pt idx="27">
                  <c:v>171.44349284322234</c:v>
                </c:pt>
                <c:pt idx="28">
                  <c:v>173.10491913025197</c:v>
                </c:pt>
                <c:pt idx="29">
                  <c:v>185.44957709686565</c:v>
                </c:pt>
                <c:pt idx="30">
                  <c:v>174.60000657224543</c:v>
                </c:pt>
                <c:pt idx="31">
                  <c:v>232.51149284322241</c:v>
                </c:pt>
                <c:pt idx="32">
                  <c:v>175.12191913025197</c:v>
                </c:pt>
                <c:pt idx="33">
                  <c:v>197.57257709686573</c:v>
                </c:pt>
                <c:pt idx="34">
                  <c:v>256.19700657224541</c:v>
                </c:pt>
                <c:pt idx="35">
                  <c:v>174.75049284322242</c:v>
                </c:pt>
                <c:pt idx="36">
                  <c:v>155.50689708025209</c:v>
                </c:pt>
                <c:pt idx="37">
                  <c:v>192.5946385468657</c:v>
                </c:pt>
                <c:pt idx="38">
                  <c:v>171.33941568224549</c:v>
                </c:pt>
                <c:pt idx="39">
                  <c:v>179.57996648322231</c:v>
                </c:pt>
                <c:pt idx="40">
                  <c:v>191.65307340025205</c:v>
                </c:pt>
                <c:pt idx="41">
                  <c:v>198.36001886686574</c:v>
                </c:pt>
                <c:pt idx="42">
                  <c:v>179.15945939712623</c:v>
                </c:pt>
                <c:pt idx="43">
                  <c:v>200.34909811322248</c:v>
                </c:pt>
                <c:pt idx="44">
                  <c:v>205.107172380252</c:v>
                </c:pt>
                <c:pt idx="45">
                  <c:v>191.94178506686569</c:v>
                </c:pt>
                <c:pt idx="46">
                  <c:v>210.57151995224552</c:v>
                </c:pt>
                <c:pt idx="47">
                  <c:v>208.56397804322251</c:v>
                </c:pt>
                <c:pt idx="48">
                  <c:v>235.16649170025198</c:v>
                </c:pt>
                <c:pt idx="49">
                  <c:v>206.13350303686573</c:v>
                </c:pt>
                <c:pt idx="50">
                  <c:v>216.73862619224562</c:v>
                </c:pt>
                <c:pt idx="51">
                  <c:v>219.56949690322247</c:v>
                </c:pt>
                <c:pt idx="52">
                  <c:v>197.88084268025216</c:v>
                </c:pt>
                <c:pt idx="53">
                  <c:v>239.58879852686562</c:v>
                </c:pt>
                <c:pt idx="54">
                  <c:v>218.81917512224544</c:v>
                </c:pt>
                <c:pt idx="55">
                  <c:v>228.65233951322247</c:v>
                </c:pt>
                <c:pt idx="56">
                  <c:v>256.19411435025188</c:v>
                </c:pt>
                <c:pt idx="57">
                  <c:v>261.38200966686566</c:v>
                </c:pt>
                <c:pt idx="58">
                  <c:v>245.51578791324553</c:v>
                </c:pt>
                <c:pt idx="59">
                  <c:v>237.27228336322247</c:v>
                </c:pt>
                <c:pt idx="60">
                  <c:v>261.42409596025209</c:v>
                </c:pt>
                <c:pt idx="61">
                  <c:v>265.38777003686573</c:v>
                </c:pt>
                <c:pt idx="62">
                  <c:v>258.87028828224555</c:v>
                </c:pt>
                <c:pt idx="63">
                  <c:v>236.60916189322234</c:v>
                </c:pt>
                <c:pt idx="64">
                  <c:v>239.85688106025214</c:v>
                </c:pt>
                <c:pt idx="65">
                  <c:v>262.83018991686572</c:v>
                </c:pt>
                <c:pt idx="66">
                  <c:v>295.87193036224562</c:v>
                </c:pt>
                <c:pt idx="67">
                  <c:v>240.86004703322234</c:v>
                </c:pt>
                <c:pt idx="68">
                  <c:v>252.5703954102521</c:v>
                </c:pt>
                <c:pt idx="69">
                  <c:v>282.76277966686564</c:v>
                </c:pt>
                <c:pt idx="70">
                  <c:v>272.49114882224558</c:v>
                </c:pt>
                <c:pt idx="71">
                  <c:v>266.40824057322243</c:v>
                </c:pt>
                <c:pt idx="72">
                  <c:v>297.98271829025208</c:v>
                </c:pt>
                <c:pt idx="73">
                  <c:v>309.74539813686579</c:v>
                </c:pt>
                <c:pt idx="74">
                  <c:v>296.5615750122455</c:v>
                </c:pt>
                <c:pt idx="75">
                  <c:v>289.41337219322241</c:v>
                </c:pt>
                <c:pt idx="76">
                  <c:v>291.068939370252</c:v>
                </c:pt>
                <c:pt idx="77">
                  <c:v>307.5299880568657</c:v>
                </c:pt>
                <c:pt idx="78">
                  <c:v>287.19367614224552</c:v>
                </c:pt>
                <c:pt idx="79">
                  <c:v>290.5510279832223</c:v>
                </c:pt>
                <c:pt idx="80">
                  <c:v>282.62198432025195</c:v>
                </c:pt>
                <c:pt idx="81">
                  <c:v>210.0728808768657</c:v>
                </c:pt>
                <c:pt idx="82">
                  <c:v>243.09593196224557</c:v>
                </c:pt>
                <c:pt idx="83">
                  <c:v>250.79447159322245</c:v>
                </c:pt>
                <c:pt idx="84">
                  <c:v>213.29418657025195</c:v>
                </c:pt>
                <c:pt idx="85">
                  <c:v>279.20104611686577</c:v>
                </c:pt>
                <c:pt idx="86">
                  <c:v>303.54551625224553</c:v>
                </c:pt>
                <c:pt idx="87">
                  <c:v>304.51460570322229</c:v>
                </c:pt>
                <c:pt idx="88">
                  <c:v>292.90836883025196</c:v>
                </c:pt>
                <c:pt idx="89">
                  <c:v>307.87935436686581</c:v>
                </c:pt>
                <c:pt idx="90">
                  <c:v>354.42310437302865</c:v>
                </c:pt>
                <c:pt idx="91">
                  <c:v>365.83977516020661</c:v>
                </c:pt>
                <c:pt idx="92">
                  <c:v>361.85199838051125</c:v>
                </c:pt>
                <c:pt idx="93">
                  <c:v>365.78338370997398</c:v>
                </c:pt>
                <c:pt idx="94">
                  <c:v>372.91391759594319</c:v>
                </c:pt>
                <c:pt idx="95">
                  <c:v>378.96532877581723</c:v>
                </c:pt>
                <c:pt idx="96">
                  <c:v>384.38726722044322</c:v>
                </c:pt>
                <c:pt idx="97">
                  <c:v>390.07480773129106</c:v>
                </c:pt>
                <c:pt idx="98">
                  <c:v>395.99922261521925</c:v>
                </c:pt>
                <c:pt idx="99">
                  <c:v>401.98878935920465</c:v>
                </c:pt>
                <c:pt idx="100">
                  <c:v>408.03749794555961</c:v>
                </c:pt>
                <c:pt idx="101">
                  <c:v>414.17974843715803</c:v>
                </c:pt>
                <c:pt idx="102">
                  <c:v>420.42071945801644</c:v>
                </c:pt>
                <c:pt idx="103">
                  <c:v>426.75570128065544</c:v>
                </c:pt>
                <c:pt idx="104">
                  <c:v>433.18492667754936</c:v>
                </c:pt>
                <c:pt idx="105">
                  <c:v>439.71092784995125</c:v>
                </c:pt>
                <c:pt idx="106">
                  <c:v>446.33547281794137</c:v>
                </c:pt>
                <c:pt idx="107">
                  <c:v>453.05985378287818</c:v>
                </c:pt>
                <c:pt idx="108">
                  <c:v>459.88550082092797</c:v>
                </c:pt>
                <c:pt idx="109">
                  <c:v>466.81397137717897</c:v>
                </c:pt>
                <c:pt idx="110">
                  <c:v>473.84683119273467</c:v>
                </c:pt>
                <c:pt idx="111">
                  <c:v>480.98564802596752</c:v>
                </c:pt>
                <c:pt idx="112">
                  <c:v>488.2320146115137</c:v>
                </c:pt>
                <c:pt idx="113">
                  <c:v>495.58755195026953</c:v>
                </c:pt>
                <c:pt idx="114">
                  <c:v>503.05390551418873</c:v>
                </c:pt>
                <c:pt idx="115">
                  <c:v>510.63274474311822</c:v>
                </c:pt>
                <c:pt idx="116">
                  <c:v>518.32576415845415</c:v>
                </c:pt>
                <c:pt idx="117">
                  <c:v>526.13468396458688</c:v>
                </c:pt>
                <c:pt idx="118">
                  <c:v>534.061250306636</c:v>
                </c:pt>
                <c:pt idx="119">
                  <c:v>542.1072356085931</c:v>
                </c:pt>
                <c:pt idx="120">
                  <c:v>550.27443899036928</c:v>
                </c:pt>
                <c:pt idx="121">
                  <c:v>558.56468668170726</c:v>
                </c:pt>
                <c:pt idx="122">
                  <c:v>566.97983242738769</c:v>
                </c:pt>
                <c:pt idx="123">
                  <c:v>575.52175789925172</c:v>
                </c:pt>
                <c:pt idx="124">
                  <c:v>584.19237311738584</c:v>
                </c:pt>
                <c:pt idx="125">
                  <c:v>592.99361687772057</c:v>
                </c:pt>
                <c:pt idx="126">
                  <c:v>601.92745718551123</c:v>
                </c:pt>
                <c:pt idx="127">
                  <c:v>610.99589169529372</c:v>
                </c:pt>
                <c:pt idx="128">
                  <c:v>620.20094815756647</c:v>
                </c:pt>
                <c:pt idx="129">
                  <c:v>629.54468487223596</c:v>
                </c:pt>
                <c:pt idx="130">
                  <c:v>639.02919114885424</c:v>
                </c:pt>
                <c:pt idx="131">
                  <c:v>648.6565877738044</c:v>
                </c:pt>
                <c:pt idx="132">
                  <c:v>658.42902748451274</c:v>
                </c:pt>
                <c:pt idx="133">
                  <c:v>668.34869545081801</c:v>
                </c:pt>
                <c:pt idx="134">
                  <c:v>678.41780976358359</c:v>
                </c:pt>
                <c:pt idx="135">
                  <c:v>688.63862193067951</c:v>
                </c:pt>
                <c:pt idx="136">
                  <c:v>699.01341738042458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7-4D83-AA32-A748F39B435A}"/>
            </c:ext>
          </c:extLst>
        </c:ser>
        <c:ser>
          <c:idx val="1"/>
          <c:order val="1"/>
          <c:tx>
            <c:strRef>
              <c:f>'Total Revenue and Grants'!$C$1</c:f>
              <c:strCache>
                <c:ptCount val="1"/>
                <c:pt idx="0">
                  <c:v>Lower 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Revenue and Grants'!$A$2:$A$138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'Total Revenue and Grants'!$C$2:$C$138</c:f>
              <c:numCache>
                <c:formatCode>0.000</c:formatCode>
                <c:ptCount val="1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 formatCode="0.00">
                  <c:v>307.87935436686581</c:v>
                </c:pt>
                <c:pt idx="90" formatCode="0.00">
                  <c:v>291.22899628809148</c:v>
                </c:pt>
                <c:pt idx="91" formatCode="0.00">
                  <c:v>294.20508910009318</c:v>
                </c:pt>
                <c:pt idx="92" formatCode="0.00">
                  <c:v>281.42373263296292</c:v>
                </c:pt>
                <c:pt idx="93" formatCode="0.00">
                  <c:v>277.84343424453328</c:v>
                </c:pt>
                <c:pt idx="94" formatCode="0.00">
                  <c:v>277.50119797560035</c:v>
                </c:pt>
                <c:pt idx="95" formatCode="0.00">
                  <c:v>276.5515607428128</c:v>
                </c:pt>
                <c:pt idx="96" formatCode="0.00">
                  <c:v>275.32025335007967</c:v>
                </c:pt>
                <c:pt idx="97" formatCode="0.00">
                  <c:v>274.51406473286039</c:v>
                </c:pt>
                <c:pt idx="98" formatCode="0.00">
                  <c:v>274.06014915112956</c:v>
                </c:pt>
                <c:pt idx="99" formatCode="0.00">
                  <c:v>273.78781608550185</c:v>
                </c:pt>
                <c:pt idx="100" formatCode="0.00">
                  <c:v>273.66752407130684</c:v>
                </c:pt>
                <c:pt idx="101" formatCode="0.00">
                  <c:v>273.70507923507228</c:v>
                </c:pt>
                <c:pt idx="102" formatCode="0.00">
                  <c:v>273.88709850362562</c:v>
                </c:pt>
                <c:pt idx="103" formatCode="0.00">
                  <c:v>274.19572954463126</c:v>
                </c:pt>
                <c:pt idx="104" formatCode="0.00">
                  <c:v>274.61902295205363</c:v>
                </c:pt>
                <c:pt idx="105" formatCode="0.00">
                  <c:v>275.14839687229323</c:v>
                </c:pt>
                <c:pt idx="106" formatCode="0.00">
                  <c:v>275.77609276333641</c:v>
                </c:pt>
                <c:pt idx="107" formatCode="0.00">
                  <c:v>276.49514409053609</c:v>
                </c:pt>
                <c:pt idx="108" formatCode="0.00">
                  <c:v>277.29960323985847</c:v>
                </c:pt>
                <c:pt idx="109" formatCode="0.00">
                  <c:v>278.18437147064014</c:v>
                </c:pt>
                <c:pt idx="110" formatCode="0.00">
                  <c:v>279.14499181880018</c:v>
                </c:pt>
                <c:pt idx="111" formatCode="0.00">
                  <c:v>280.17754428374269</c:v>
                </c:pt>
                <c:pt idx="112" formatCode="0.00">
                  <c:v>281.27857882813998</c:v>
                </c:pt>
                <c:pt idx="113" formatCode="0.00">
                  <c:v>282.44505008153459</c:v>
                </c:pt>
                <c:pt idx="114" formatCode="0.00">
                  <c:v>283.67425931471064</c:v>
                </c:pt>
                <c:pt idx="115" formatCode="0.00">
                  <c:v>284.96380792344769</c:v>
                </c:pt>
                <c:pt idx="116" formatCode="0.00">
                  <c:v>286.31155941932201</c:v>
                </c:pt>
                <c:pt idx="117" formatCode="0.00">
                  <c:v>287.71560716179778</c:v>
                </c:pt>
                <c:pt idx="118" formatCode="0.00">
                  <c:v>289.17424683195497</c:v>
                </c:pt>
                <c:pt idx="119" formatCode="0.00">
                  <c:v>290.68595302281005</c:v>
                </c:pt>
                <c:pt idx="120" formatCode="0.00">
                  <c:v>292.24935923685319</c:v>
                </c:pt>
                <c:pt idx="121" formatCode="0.00">
                  <c:v>293.86324067517836</c:v>
                </c:pt>
                <c:pt idx="122" formatCode="0.00">
                  <c:v>295.52649935789526</c:v>
                </c:pt>
                <c:pt idx="123" formatCode="0.00">
                  <c:v>297.23815121283059</c:v>
                </c:pt>
                <c:pt idx="124" formatCode="0.00">
                  <c:v>298.9973148291761</c:v>
                </c:pt>
                <c:pt idx="125" formatCode="0.00">
                  <c:v>300.80320162371873</c:v>
                </c:pt>
                <c:pt idx="126" formatCode="0.00">
                  <c:v>302.6551072117914</c:v>
                </c:pt>
                <c:pt idx="127" formatCode="0.00">
                  <c:v>304.55240381057951</c:v>
                </c:pt>
                <c:pt idx="128" formatCode="0.00">
                  <c:v>306.49453353052013</c:v>
                </c:pt>
                <c:pt idx="129" formatCode="0.00">
                  <c:v>308.4810024335178</c:v>
                </c:pt>
                <c:pt idx="130" formatCode="0.00">
                  <c:v>310.51137525566423</c:v>
                </c:pt>
                <c:pt idx="131" formatCode="0.00">
                  <c:v>312.58527070784532</c:v>
                </c:pt>
                <c:pt idx="132" formatCode="0.00">
                  <c:v>314.70235728053314</c:v>
                </c:pt>
                <c:pt idx="133" formatCode="0.00">
                  <c:v>316.86234948987016</c:v>
                </c:pt>
                <c:pt idx="134" formatCode="0.00">
                  <c:v>319.06500451113288</c:v>
                </c:pt>
                <c:pt idx="135" formatCode="0.00">
                  <c:v>321.31011915325098</c:v>
                </c:pt>
                <c:pt idx="136" formatCode="0.00">
                  <c:v>323.59752713439946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7-4D83-AA32-A748F39B435A}"/>
            </c:ext>
          </c:extLst>
        </c:ser>
        <c:ser>
          <c:idx val="2"/>
          <c:order val="2"/>
          <c:tx>
            <c:strRef>
              <c:f>'Total Revenue and Grants'!$D$1</c:f>
              <c:strCache>
                <c:ptCount val="1"/>
                <c:pt idx="0">
                  <c:v>Upper CI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'Total Revenue and Grants'!$A$2:$A$138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'Total Revenue and Grants'!$D$2:$D$138</c:f>
              <c:numCache>
                <c:formatCode>0.000</c:formatCode>
                <c:ptCount val="1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 formatCode="0.00">
                  <c:v>307.87935436686581</c:v>
                </c:pt>
                <c:pt idx="90" formatCode="0.00">
                  <c:v>431.32977318354779</c:v>
                </c:pt>
                <c:pt idx="91" formatCode="0.00">
                  <c:v>454.91647169888518</c:v>
                </c:pt>
                <c:pt idx="92" formatCode="0.00">
                  <c:v>465.26590883768614</c:v>
                </c:pt>
                <c:pt idx="93" formatCode="0.00">
                  <c:v>481.5571192535769</c:v>
                </c:pt>
                <c:pt idx="94" formatCode="0.00">
                  <c:v>501.13221474806522</c:v>
                </c:pt>
                <c:pt idx="95" formatCode="0.00">
                  <c:v>519.30540557578672</c:v>
                </c:pt>
                <c:pt idx="96" formatCode="0.00">
                  <c:v>536.66074109457691</c:v>
                </c:pt>
                <c:pt idx="97" formatCode="0.00">
                  <c:v>554.28254932829952</c:v>
                </c:pt>
                <c:pt idx="98" formatCode="0.00">
                  <c:v>572.19331156892372</c:v>
                </c:pt>
                <c:pt idx="99" formatCode="0.00">
                  <c:v>590.2197880128241</c:v>
                </c:pt>
                <c:pt idx="100" formatCode="0.00">
                  <c:v>608.38274579591962</c:v>
                </c:pt>
                <c:pt idx="101" formatCode="0.00">
                  <c:v>626.75075119134272</c:v>
                </c:pt>
                <c:pt idx="102" formatCode="0.00">
                  <c:v>645.35198012350463</c:v>
                </c:pt>
                <c:pt idx="103" formatCode="0.00">
                  <c:v>664.19863240758457</c:v>
                </c:pt>
                <c:pt idx="104" formatCode="0.00">
                  <c:v>683.30729125562402</c:v>
                </c:pt>
                <c:pt idx="105" formatCode="0.00">
                  <c:v>702.69608061864903</c:v>
                </c:pt>
                <c:pt idx="106" formatCode="0.00">
                  <c:v>722.38079921806889</c:v>
                </c:pt>
                <c:pt idx="107" formatCode="0.00">
                  <c:v>742.37553713620082</c:v>
                </c:pt>
                <c:pt idx="108" formatCode="0.00">
                  <c:v>762.69374854596231</c:v>
                </c:pt>
                <c:pt idx="109" formatCode="0.00">
                  <c:v>783.34840566675268</c:v>
                </c:pt>
                <c:pt idx="110" formatCode="0.00">
                  <c:v>804.35195332877197</c:v>
                </c:pt>
                <c:pt idx="111" formatCode="0.00">
                  <c:v>825.71640135680877</c:v>
                </c:pt>
                <c:pt idx="112" formatCode="0.00">
                  <c:v>847.45344307666119</c:v>
                </c:pt>
                <c:pt idx="113" formatCode="0.00">
                  <c:v>869.57452990293416</c:v>
                </c:pt>
                <c:pt idx="114" formatCode="0.00">
                  <c:v>892.09092310461574</c:v>
                </c:pt>
                <c:pt idx="115" formatCode="0.00">
                  <c:v>915.01374123249002</c:v>
                </c:pt>
                <c:pt idx="116" formatCode="0.00">
                  <c:v>938.35400266523277</c:v>
                </c:pt>
                <c:pt idx="117" formatCode="0.00">
                  <c:v>962.12266133636047</c:v>
                </c:pt>
                <c:pt idx="118" formatCode="0.00">
                  <c:v>986.33063699076649</c:v>
                </c:pt>
                <c:pt idx="119" formatCode="0.00">
                  <c:v>1010.9888415424393</c:v>
                </c:pt>
                <c:pt idx="120" formatCode="0.00">
                  <c:v>1036.1082022450564</c:v>
                </c:pt>
                <c:pt idx="121" formatCode="0.00">
                  <c:v>1061.6996821072182</c:v>
                </c:pt>
                <c:pt idx="122" formatCode="0.00">
                  <c:v>1087.7742979998534</c:v>
                </c:pt>
                <c:pt idx="123" formatCode="0.00">
                  <c:v>1114.3431368548599</c:v>
                </c:pt>
                <c:pt idx="124" formatCode="0.00">
                  <c:v>1141.417370264694</c:v>
                </c:pt>
                <c:pt idx="125" formatCode="0.00">
                  <c:v>1169.0082677297989</c:v>
                </c:pt>
                <c:pt idx="126" formatCode="0.00">
                  <c:v>1197.1272087613384</c:v>
                </c:pt>
                <c:pt idx="127" formatCode="0.00">
                  <c:v>1225.7856940138158</c:v>
                </c:pt>
                <c:pt idx="128" formatCode="0.00">
                  <c:v>1254.9953555933221</c:v>
                </c:pt>
                <c:pt idx="129" formatCode="0.00">
                  <c:v>1284.7679666636752</c:v>
                </c:pt>
                <c:pt idx="130" formatCode="0.00">
                  <c:v>1315.115450453726</c:v>
                </c:pt>
                <c:pt idx="131" formatCode="0.00">
                  <c:v>1346.0498887537476</c:v>
                </c:pt>
                <c:pt idx="132" formatCode="0.00">
                  <c:v>1377.5835299757334</c:v>
                </c:pt>
                <c:pt idx="133" formatCode="0.00">
                  <c:v>1409.7287968417675</c:v>
                </c:pt>
                <c:pt idx="134" formatCode="0.00">
                  <c:v>1442.4982937555558</c:v>
                </c:pt>
                <c:pt idx="135" formatCode="0.00">
                  <c:v>1475.9048139047293</c:v>
                </c:pt>
                <c:pt idx="136" formatCode="0.00">
                  <c:v>1509.9613461351378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7-4D83-AA32-A748F39B4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706511"/>
        <c:axId val="674567711"/>
      </c:lineChart>
      <c:catAx>
        <c:axId val="209370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67711"/>
        <c:crosses val="autoZero"/>
        <c:auto val="1"/>
        <c:lblAlgn val="ctr"/>
        <c:lblOffset val="100"/>
        <c:noMultiLvlLbl val="0"/>
      </c:catAx>
      <c:valAx>
        <c:axId val="6745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0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Expenditure</a:t>
            </a:r>
            <a:r>
              <a:rPr lang="en-US" baseline="0"/>
              <a:t>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'Expenditure Current'!$B$1</c:f>
              <c:strCache>
                <c:ptCount val="1"/>
                <c:pt idx="0">
                  <c:v>Expenditure 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'Expenditure Current'!$A$2:$A$138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'Expenditure Current'!$B$2:$B$138</c:f>
              <c:numCache>
                <c:formatCode>0.000</c:formatCode>
                <c:ptCount val="137"/>
                <c:pt idx="0">
                  <c:v>71.996312153359483</c:v>
                </c:pt>
                <c:pt idx="1">
                  <c:v>85.042628576946157</c:v>
                </c:pt>
                <c:pt idx="2">
                  <c:v>69.794950316086215</c:v>
                </c:pt>
                <c:pt idx="3">
                  <c:v>81.531127490079172</c:v>
                </c:pt>
                <c:pt idx="4">
                  <c:v>59.393312153359474</c:v>
                </c:pt>
                <c:pt idx="5">
                  <c:v>98.660628576946124</c:v>
                </c:pt>
                <c:pt idx="6">
                  <c:v>74.945950316086197</c:v>
                </c:pt>
                <c:pt idx="7">
                  <c:v>100.66512749007916</c:v>
                </c:pt>
                <c:pt idx="8">
                  <c:v>63.804312153359511</c:v>
                </c:pt>
                <c:pt idx="9">
                  <c:v>93.865628576946122</c:v>
                </c:pt>
                <c:pt idx="10">
                  <c:v>77.327950316086188</c:v>
                </c:pt>
                <c:pt idx="11">
                  <c:v>98.445127490079159</c:v>
                </c:pt>
                <c:pt idx="12">
                  <c:v>82.593312153359463</c:v>
                </c:pt>
                <c:pt idx="13">
                  <c:v>108.23562857694618</c:v>
                </c:pt>
                <c:pt idx="14">
                  <c:v>92.723950316086174</c:v>
                </c:pt>
                <c:pt idx="15">
                  <c:v>109.49312749007916</c:v>
                </c:pt>
                <c:pt idx="16">
                  <c:v>97.716312153359468</c:v>
                </c:pt>
                <c:pt idx="17">
                  <c:v>128.92062857694611</c:v>
                </c:pt>
                <c:pt idx="18">
                  <c:v>108.17995031608619</c:v>
                </c:pt>
                <c:pt idx="19">
                  <c:v>132.86712749007918</c:v>
                </c:pt>
                <c:pt idx="20">
                  <c:v>132.78231215335944</c:v>
                </c:pt>
                <c:pt idx="21">
                  <c:v>156.26062857694617</c:v>
                </c:pt>
                <c:pt idx="22">
                  <c:v>127.6019503160862</c:v>
                </c:pt>
                <c:pt idx="23">
                  <c:v>144.50612749007917</c:v>
                </c:pt>
                <c:pt idx="24">
                  <c:v>120.06231215335949</c:v>
                </c:pt>
                <c:pt idx="25">
                  <c:v>153.71962857694612</c:v>
                </c:pt>
                <c:pt idx="26">
                  <c:v>137.98195031608623</c:v>
                </c:pt>
                <c:pt idx="27">
                  <c:v>139.06912749007915</c:v>
                </c:pt>
                <c:pt idx="28">
                  <c:v>189.97431215335942</c:v>
                </c:pt>
                <c:pt idx="29">
                  <c:v>142.66162857694613</c:v>
                </c:pt>
                <c:pt idx="30">
                  <c:v>152.09195031608616</c:v>
                </c:pt>
                <c:pt idx="31">
                  <c:v>151.39112749007924</c:v>
                </c:pt>
                <c:pt idx="32">
                  <c:v>151.13431215335947</c:v>
                </c:pt>
                <c:pt idx="33">
                  <c:v>149.55662857694611</c:v>
                </c:pt>
                <c:pt idx="34">
                  <c:v>162.02495031608623</c:v>
                </c:pt>
                <c:pt idx="35">
                  <c:v>155.14312749007922</c:v>
                </c:pt>
                <c:pt idx="36">
                  <c:v>167.19218700335949</c:v>
                </c:pt>
                <c:pt idx="37">
                  <c:v>156.72771394694612</c:v>
                </c:pt>
                <c:pt idx="38">
                  <c:v>175.22799447608622</c:v>
                </c:pt>
                <c:pt idx="39">
                  <c:v>162.91784088007918</c:v>
                </c:pt>
                <c:pt idx="40">
                  <c:v>174.52030113335951</c:v>
                </c:pt>
                <c:pt idx="41">
                  <c:v>160.28355310694616</c:v>
                </c:pt>
                <c:pt idx="42">
                  <c:v>183.41790244608629</c:v>
                </c:pt>
                <c:pt idx="43">
                  <c:v>164.51248455007919</c:v>
                </c:pt>
                <c:pt idx="44">
                  <c:v>181.60969446835949</c:v>
                </c:pt>
                <c:pt idx="45">
                  <c:v>177.77143634694616</c:v>
                </c:pt>
                <c:pt idx="46">
                  <c:v>190.54870388608629</c:v>
                </c:pt>
                <c:pt idx="47">
                  <c:v>167.44981107840366</c:v>
                </c:pt>
                <c:pt idx="48">
                  <c:v>193.33434096335949</c:v>
                </c:pt>
                <c:pt idx="49">
                  <c:v>178.85275315694608</c:v>
                </c:pt>
                <c:pt idx="50">
                  <c:v>182.16927137608619</c:v>
                </c:pt>
                <c:pt idx="51">
                  <c:v>186.48384005007915</c:v>
                </c:pt>
                <c:pt idx="52">
                  <c:v>160.12764929335947</c:v>
                </c:pt>
                <c:pt idx="53">
                  <c:v>198.8833088369461</c:v>
                </c:pt>
                <c:pt idx="54">
                  <c:v>194.16975719608621</c:v>
                </c:pt>
                <c:pt idx="55">
                  <c:v>190.44181983007925</c:v>
                </c:pt>
                <c:pt idx="56">
                  <c:v>193.89274846335942</c:v>
                </c:pt>
                <c:pt idx="57">
                  <c:v>193.82857600694612</c:v>
                </c:pt>
                <c:pt idx="58">
                  <c:v>214.98610911608625</c:v>
                </c:pt>
                <c:pt idx="59">
                  <c:v>214.86288195007918</c:v>
                </c:pt>
                <c:pt idx="60">
                  <c:v>216.31457796335943</c:v>
                </c:pt>
                <c:pt idx="61">
                  <c:v>207.99121237694612</c:v>
                </c:pt>
                <c:pt idx="62">
                  <c:v>243.96008810608629</c:v>
                </c:pt>
                <c:pt idx="63">
                  <c:v>225.72447679007911</c:v>
                </c:pt>
                <c:pt idx="64">
                  <c:v>234.76352254335947</c:v>
                </c:pt>
                <c:pt idx="65">
                  <c:v>233.09456963694606</c:v>
                </c:pt>
                <c:pt idx="66">
                  <c:v>248.70198184608623</c:v>
                </c:pt>
                <c:pt idx="67">
                  <c:v>234.3817001500793</c:v>
                </c:pt>
                <c:pt idx="68">
                  <c:v>254.42470079335945</c:v>
                </c:pt>
                <c:pt idx="69">
                  <c:v>239.78299418694621</c:v>
                </c:pt>
                <c:pt idx="70">
                  <c:v>259.41460113608628</c:v>
                </c:pt>
                <c:pt idx="71">
                  <c:v>252.20531947007916</c:v>
                </c:pt>
                <c:pt idx="72">
                  <c:v>269.13892409335938</c:v>
                </c:pt>
                <c:pt idx="73">
                  <c:v>248.23208152694613</c:v>
                </c:pt>
                <c:pt idx="74">
                  <c:v>270.00268899505295</c:v>
                </c:pt>
                <c:pt idx="75">
                  <c:v>265.47721964007923</c:v>
                </c:pt>
                <c:pt idx="76">
                  <c:v>274.50574662335953</c:v>
                </c:pt>
                <c:pt idx="77">
                  <c:v>268.15525855694608</c:v>
                </c:pt>
                <c:pt idx="78">
                  <c:v>275.01122273608604</c:v>
                </c:pt>
                <c:pt idx="79">
                  <c:v>266.83147850007919</c:v>
                </c:pt>
                <c:pt idx="80">
                  <c:v>284.27384929335955</c:v>
                </c:pt>
                <c:pt idx="81">
                  <c:v>246.59462839694621</c:v>
                </c:pt>
                <c:pt idx="82">
                  <c:v>232.4434981360863</c:v>
                </c:pt>
                <c:pt idx="83">
                  <c:v>244.06655755007921</c:v>
                </c:pt>
                <c:pt idx="84">
                  <c:v>231.53813104335939</c:v>
                </c:pt>
                <c:pt idx="85">
                  <c:v>235.56557140694619</c:v>
                </c:pt>
                <c:pt idx="86">
                  <c:v>221.38259441608619</c:v>
                </c:pt>
                <c:pt idx="87">
                  <c:v>245.42794424007923</c:v>
                </c:pt>
                <c:pt idx="88">
                  <c:v>245.07350468335952</c:v>
                </c:pt>
                <c:pt idx="89">
                  <c:v>228.94333358694607</c:v>
                </c:pt>
                <c:pt idx="90">
                  <c:v>252.06772953862648</c:v>
                </c:pt>
                <c:pt idx="91">
                  <c:v>237.11599467045883</c:v>
                </c:pt>
                <c:pt idx="92">
                  <c:v>254.9295261426347</c:v>
                </c:pt>
                <c:pt idx="93">
                  <c:v>246.36408004491292</c:v>
                </c:pt>
                <c:pt idx="94">
                  <c:v>259.34222175758561</c:v>
                </c:pt>
                <c:pt idx="95">
                  <c:v>254.5643339867822</c:v>
                </c:pt>
                <c:pt idx="96">
                  <c:v>264.64336584313241</c:v>
                </c:pt>
                <c:pt idx="97">
                  <c:v>262.50442287017734</c:v>
                </c:pt>
                <c:pt idx="98">
                  <c:v>270.54422454338606</c:v>
                </c:pt>
                <c:pt idx="99">
                  <c:v>270.25522776841768</c:v>
                </c:pt>
                <c:pt idx="100">
                  <c:v>276.94179612654995</c:v>
                </c:pt>
                <c:pt idx="101">
                  <c:v>277.94232200677095</c:v>
                </c:pt>
                <c:pt idx="102">
                  <c:v>283.7325575943625</c:v>
                </c:pt>
                <c:pt idx="103">
                  <c:v>285.64808220646086</c:v>
                </c:pt>
                <c:pt idx="104">
                  <c:v>290.85657367754948</c:v>
                </c:pt>
                <c:pt idx="105">
                  <c:v>293.43010802742333</c:v>
                </c:pt>
                <c:pt idx="106">
                  <c:v>298.27330390262625</c:v>
                </c:pt>
                <c:pt idx="107">
                  <c:v>301.33022204809748</c:v>
                </c:pt>
                <c:pt idx="108">
                  <c:v>305.95702220350046</c:v>
                </c:pt>
                <c:pt idx="109">
                  <c:v>309.37872045754324</c:v>
                </c:pt>
                <c:pt idx="110">
                  <c:v>313.89194546853025</c:v>
                </c:pt>
                <c:pt idx="111">
                  <c:v>317.59818121301015</c:v>
                </c:pt>
                <c:pt idx="112">
                  <c:v>322.06909730070907</c:v>
                </c:pt>
                <c:pt idx="113">
                  <c:v>326.00589372110215</c:v>
                </c:pt>
                <c:pt idx="114">
                  <c:v>330.48420039478742</c:v>
                </c:pt>
                <c:pt idx="115">
                  <c:v>334.61557050591699</c:v>
                </c:pt>
                <c:pt idx="116">
                  <c:v>339.13623153923686</c:v>
                </c:pt>
                <c:pt idx="117">
                  <c:v>343.43852113373191</c:v>
                </c:pt>
                <c:pt idx="118">
                  <c:v>348.02644140393244</c:v>
                </c:pt>
                <c:pt idx="119">
                  <c:v>352.4844592641976</c:v>
                </c:pt>
                <c:pt idx="120">
                  <c:v>357.15768620134901</c:v>
                </c:pt>
                <c:pt idx="121">
                  <c:v>361.7620575206854</c:v>
                </c:pt>
                <c:pt idx="122">
                  <c:v>366.5339726089544</c:v>
                </c:pt>
                <c:pt idx="123">
                  <c:v>371.27932898959943</c:v>
                </c:pt>
                <c:pt idx="124">
                  <c:v>376.1601481229589</c:v>
                </c:pt>
                <c:pt idx="125">
                  <c:v>381.04388990899469</c:v>
                </c:pt>
                <c:pt idx="126">
                  <c:v>386.04169076581724</c:v>
                </c:pt>
                <c:pt idx="127">
                  <c:v>391.06314095387938</c:v>
                </c:pt>
                <c:pt idx="128">
                  <c:v>396.18456672645357</c:v>
                </c:pt>
                <c:pt idx="129">
                  <c:v>401.34439280232226</c:v>
                </c:pt>
                <c:pt idx="130">
                  <c:v>406.59513447916515</c:v>
                </c:pt>
                <c:pt idx="131">
                  <c:v>411.89495358768193</c:v>
                </c:pt>
                <c:pt idx="132">
                  <c:v>417.28008072593229</c:v>
                </c:pt>
                <c:pt idx="133">
                  <c:v>422.7221902991808</c:v>
                </c:pt>
                <c:pt idx="134">
                  <c:v>428.24637814526318</c:v>
                </c:pt>
                <c:pt idx="135">
                  <c:v>433.83357239210227</c:v>
                </c:pt>
                <c:pt idx="136">
                  <c:v>439.50125809934531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4-47AD-A118-CD3F804422E1}"/>
            </c:ext>
          </c:extLst>
        </c:ser>
        <c:ser>
          <c:idx val="1"/>
          <c:order val="1"/>
          <c:tx>
            <c:strRef>
              <c:f>'Expenditure Current'!$C$1</c:f>
              <c:strCache>
                <c:ptCount val="1"/>
                <c:pt idx="0">
                  <c:v>Lower 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'Expenditure Current'!$A$2:$A$138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'Expenditure Current'!$C$2:$C$138</c:f>
              <c:numCache>
                <c:formatCode>0.000</c:formatCode>
                <c:ptCount val="1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216.10670500999996</c:v>
                </c:pt>
                <c:pt idx="90">
                  <c:v>213.44224022252158</c:v>
                </c:pt>
                <c:pt idx="91">
                  <c:v>186.32369973898108</c:v>
                </c:pt>
                <c:pt idx="92">
                  <c:v>204.33878525782799</c:v>
                </c:pt>
                <c:pt idx="93">
                  <c:v>187.55412144498277</c:v>
                </c:pt>
                <c:pt idx="94">
                  <c:v>199.19438027197668</c:v>
                </c:pt>
                <c:pt idx="95">
                  <c:v>185.3618451766969</c:v>
                </c:pt>
                <c:pt idx="96">
                  <c:v>194.88400463199937</c:v>
                </c:pt>
                <c:pt idx="97">
                  <c:v>186.46249323027084</c:v>
                </c:pt>
                <c:pt idx="98">
                  <c:v>193.68194729104476</c:v>
                </c:pt>
                <c:pt idx="99">
                  <c:v>186.96844162913339</c:v>
                </c:pt>
                <c:pt idx="100">
                  <c:v>192.14253300481619</c:v>
                </c:pt>
                <c:pt idx="101">
                  <c:v>187.80251250455299</c:v>
                </c:pt>
                <c:pt idx="102">
                  <c:v>192.00156832105708</c:v>
                </c:pt>
                <c:pt idx="103">
                  <c:v>188.9005771300065</c:v>
                </c:pt>
                <c:pt idx="104">
                  <c:v>191.96586666546892</c:v>
                </c:pt>
                <c:pt idx="105">
                  <c:v>189.91928704804275</c:v>
                </c:pt>
                <c:pt idx="106">
                  <c:v>192.45281360668812</c:v>
                </c:pt>
                <c:pt idx="107">
                  <c:v>191.19267768613744</c:v>
                </c:pt>
                <c:pt idx="108">
                  <c:v>193.19924628648604</c:v>
                </c:pt>
                <c:pt idx="109">
                  <c:v>192.47327476309744</c:v>
                </c:pt>
                <c:pt idx="110">
                  <c:v>194.1803742388137</c:v>
                </c:pt>
                <c:pt idx="111">
                  <c:v>193.90800669340632</c:v>
                </c:pt>
                <c:pt idx="112">
                  <c:v>195.38790904213587</c:v>
                </c:pt>
                <c:pt idx="113">
                  <c:v>195.42340052632292</c:v>
                </c:pt>
                <c:pt idx="114">
                  <c:v>196.7536396567192</c:v>
                </c:pt>
                <c:pt idx="115">
                  <c:v>197.0476610332274</c:v>
                </c:pt>
                <c:pt idx="116">
                  <c:v>198.28768669356961</c:v>
                </c:pt>
                <c:pt idx="117">
                  <c:v>198.77290988537175</c:v>
                </c:pt>
                <c:pt idx="118">
                  <c:v>199.95407720405689</c:v>
                </c:pt>
                <c:pt idx="119">
                  <c:v>200.59515692869513</c:v>
                </c:pt>
                <c:pt idx="120">
                  <c:v>201.75076820961834</c:v>
                </c:pt>
                <c:pt idx="121">
                  <c:v>202.51715353651019</c:v>
                </c:pt>
                <c:pt idx="122">
                  <c:v>203.66366236677638</c:v>
                </c:pt>
                <c:pt idx="123">
                  <c:v>204.53307894249062</c:v>
                </c:pt>
                <c:pt idx="124">
                  <c:v>205.68651379353949</c:v>
                </c:pt>
                <c:pt idx="125">
                  <c:v>206.643727646549</c:v>
                </c:pt>
                <c:pt idx="126">
                  <c:v>207.81350396724218</c:v>
                </c:pt>
                <c:pt idx="127">
                  <c:v>208.84591525846679</c:v>
                </c:pt>
                <c:pt idx="128">
                  <c:v>210.03947026444624</c:v>
                </c:pt>
                <c:pt idx="129">
                  <c:v>211.1387288323169</c:v>
                </c:pt>
                <c:pt idx="130">
                  <c:v>212.36122822732207</c:v>
                </c:pt>
                <c:pt idx="131">
                  <c:v>213.52054163291649</c:v>
                </c:pt>
                <c:pt idx="132">
                  <c:v>214.77553016472959</c:v>
                </c:pt>
                <c:pt idx="133">
                  <c:v>215.99015694383777</c:v>
                </c:pt>
                <c:pt idx="134">
                  <c:v>217.28030167195777</c:v>
                </c:pt>
                <c:pt idx="135">
                  <c:v>218.54660407800537</c:v>
                </c:pt>
                <c:pt idx="136">
                  <c:v>219.87367290501317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4-47AD-A118-CD3F804422E1}"/>
            </c:ext>
          </c:extLst>
        </c:ser>
        <c:ser>
          <c:idx val="2"/>
          <c:order val="2"/>
          <c:tx>
            <c:strRef>
              <c:f>'Expenditure Current'!$D$1</c:f>
              <c:strCache>
                <c:ptCount val="1"/>
                <c:pt idx="0">
                  <c:v>Upper CI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'Expenditure Current'!$A$2:$A$138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'Expenditure Current'!$D$2:$D$138</c:f>
              <c:numCache>
                <c:formatCode>0.000</c:formatCode>
                <c:ptCount val="1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216.10670500999996</c:v>
                </c:pt>
                <c:pt idx="90">
                  <c:v>296.86375918045638</c:v>
                </c:pt>
                <c:pt idx="91">
                  <c:v>261.03394123878735</c:v>
                </c:pt>
                <c:pt idx="92">
                  <c:v>316.22971509205041</c:v>
                </c:pt>
                <c:pt idx="93">
                  <c:v>292.73347265206513</c:v>
                </c:pt>
                <c:pt idx="94">
                  <c:v>331.93493543984772</c:v>
                </c:pt>
                <c:pt idx="95">
                  <c:v>313.17209019888486</c:v>
                </c:pt>
                <c:pt idx="96">
                  <c:v>345.76850007850248</c:v>
                </c:pt>
                <c:pt idx="97">
                  <c:v>335.81734851524038</c:v>
                </c:pt>
                <c:pt idx="98">
                  <c:v>362.28536935939394</c:v>
                </c:pt>
                <c:pt idx="99">
                  <c:v>355.65536773500645</c:v>
                </c:pt>
                <c:pt idx="100">
                  <c:v>377.44229464372972</c:v>
                </c:pt>
                <c:pt idx="101">
                  <c:v>375.42339663767757</c:v>
                </c:pt>
                <c:pt idx="102">
                  <c:v>394.51018460082702</c:v>
                </c:pt>
                <c:pt idx="103">
                  <c:v>395.09570753303711</c:v>
                </c:pt>
                <c:pt idx="104">
                  <c:v>411.51132567714285</c:v>
                </c:pt>
                <c:pt idx="105">
                  <c:v>414.45216721011235</c:v>
                </c:pt>
                <c:pt idx="106">
                  <c:v>429.45714464100649</c:v>
                </c:pt>
                <c:pt idx="107">
                  <c:v>434.2216114347226</c:v>
                </c:pt>
                <c:pt idx="108">
                  <c:v>447.92836017758799</c:v>
                </c:pt>
                <c:pt idx="109">
                  <c:v>454.04635402648864</c:v>
                </c:pt>
                <c:pt idx="110">
                  <c:v>467.00776453172494</c:v>
                </c:pt>
                <c:pt idx="111">
                  <c:v>474.32026593764635</c:v>
                </c:pt>
                <c:pt idx="112">
                  <c:v>486.74142662255451</c:v>
                </c:pt>
                <c:pt idx="113">
                  <c:v>494.94986386129295</c:v>
                </c:pt>
                <c:pt idx="114">
                  <c:v>507.05472084848469</c:v>
                </c:pt>
                <c:pt idx="115">
                  <c:v>516.06555270056219</c:v>
                </c:pt>
                <c:pt idx="116">
                  <c:v>528.02635399975907</c:v>
                </c:pt>
                <c:pt idx="117">
                  <c:v>537.69781555460634</c:v>
                </c:pt>
                <c:pt idx="118">
                  <c:v>549.62273091396435</c:v>
                </c:pt>
                <c:pt idx="119">
                  <c:v>559.88742412104818</c:v>
                </c:pt>
                <c:pt idx="120">
                  <c:v>571.88627348707644</c:v>
                </c:pt>
                <c:pt idx="121">
                  <c:v>582.68399931807858</c:v>
                </c:pt>
                <c:pt idx="122">
                  <c:v>594.82348636321615</c:v>
                </c:pt>
                <c:pt idx="123">
                  <c:v>606.11388712245275</c:v>
                </c:pt>
                <c:pt idx="124">
                  <c:v>618.45886298539665</c:v>
                </c:pt>
                <c:pt idx="125">
                  <c:v>630.2178320418227</c:v>
                </c:pt>
                <c:pt idx="126">
                  <c:v>642.81447640194688</c:v>
                </c:pt>
                <c:pt idx="127">
                  <c:v>655.02391777953267</c:v>
                </c:pt>
                <c:pt idx="128">
                  <c:v>667.91260184394071</c:v>
                </c:pt>
                <c:pt idx="129">
                  <c:v>680.56522110134858</c:v>
                </c:pt>
                <c:pt idx="130">
                  <c:v>693.77926494475992</c:v>
                </c:pt>
                <c:pt idx="131">
                  <c:v>706.87144118517608</c:v>
                </c:pt>
                <c:pt idx="132">
                  <c:v>720.43914465762361</c:v>
                </c:pt>
                <c:pt idx="133">
                  <c:v>733.97277128964799</c:v>
                </c:pt>
                <c:pt idx="134">
                  <c:v>747.9194929123322</c:v>
                </c:pt>
                <c:pt idx="135">
                  <c:v>761.89935359422975</c:v>
                </c:pt>
                <c:pt idx="136">
                  <c:v>776.24748705184504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4-47AD-A118-CD3F80442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489375"/>
        <c:axId val="1186491295"/>
      </c:lineChart>
      <c:catAx>
        <c:axId val="11864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91295"/>
        <c:crosses val="autoZero"/>
        <c:auto val="1"/>
        <c:lblAlgn val="ctr"/>
        <c:lblOffset val="100"/>
        <c:noMultiLvlLbl val="0"/>
      </c:catAx>
      <c:valAx>
        <c:axId val="11864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8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Expenditure'!$B$1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Expenditure'!$A$2:$A$138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'Total Expenditure'!$B$2:$B$138</c:f>
              <c:numCache>
                <c:formatCode>0.000</c:formatCode>
                <c:ptCount val="137"/>
                <c:pt idx="0">
                  <c:v>142.28875897209005</c:v>
                </c:pt>
                <c:pt idx="1">
                  <c:v>133.93726333402441</c:v>
                </c:pt>
                <c:pt idx="2">
                  <c:v>112.26021904375526</c:v>
                </c:pt>
                <c:pt idx="3">
                  <c:v>153.23177247608498</c:v>
                </c:pt>
                <c:pt idx="4">
                  <c:v>127.75675897209013</c:v>
                </c:pt>
                <c:pt idx="5">
                  <c:v>165.42726333402442</c:v>
                </c:pt>
                <c:pt idx="6">
                  <c:v>156.01321904375521</c:v>
                </c:pt>
                <c:pt idx="7">
                  <c:v>139.96877247608495</c:v>
                </c:pt>
                <c:pt idx="8">
                  <c:v>144.69375897209014</c:v>
                </c:pt>
                <c:pt idx="9">
                  <c:v>145.11526333402432</c:v>
                </c:pt>
                <c:pt idx="10">
                  <c:v>146.15521904375527</c:v>
                </c:pt>
                <c:pt idx="11">
                  <c:v>157.78777247608502</c:v>
                </c:pt>
                <c:pt idx="12">
                  <c:v>139.70075897209011</c:v>
                </c:pt>
                <c:pt idx="13">
                  <c:v>186.0272633340243</c:v>
                </c:pt>
                <c:pt idx="14">
                  <c:v>146.46221904375523</c:v>
                </c:pt>
                <c:pt idx="15">
                  <c:v>155.27977247608504</c:v>
                </c:pt>
                <c:pt idx="16">
                  <c:v>161.27375897209006</c:v>
                </c:pt>
                <c:pt idx="17">
                  <c:v>177.7262633340244</c:v>
                </c:pt>
                <c:pt idx="18">
                  <c:v>139.42121904375529</c:v>
                </c:pt>
                <c:pt idx="19">
                  <c:v>168.89177247608501</c:v>
                </c:pt>
                <c:pt idx="20">
                  <c:v>176.62175897209008</c:v>
                </c:pt>
                <c:pt idx="21">
                  <c:v>192.85226333402434</c:v>
                </c:pt>
                <c:pt idx="22">
                  <c:v>152.98521904375522</c:v>
                </c:pt>
                <c:pt idx="23">
                  <c:v>161.77977247608499</c:v>
                </c:pt>
                <c:pt idx="24">
                  <c:v>132.43075897209008</c:v>
                </c:pt>
                <c:pt idx="25">
                  <c:v>187.40226333402433</c:v>
                </c:pt>
                <c:pt idx="26">
                  <c:v>166.03721904375524</c:v>
                </c:pt>
                <c:pt idx="27">
                  <c:v>162.70777247608493</c:v>
                </c:pt>
                <c:pt idx="28">
                  <c:v>219.11575897209002</c:v>
                </c:pt>
                <c:pt idx="29">
                  <c:v>178.62626333402429</c:v>
                </c:pt>
                <c:pt idx="30">
                  <c:v>186.60421904375528</c:v>
                </c:pt>
                <c:pt idx="31">
                  <c:v>212.15877247608503</c:v>
                </c:pt>
                <c:pt idx="32">
                  <c:v>194.30375897209009</c:v>
                </c:pt>
                <c:pt idx="33">
                  <c:v>183.31526333402437</c:v>
                </c:pt>
                <c:pt idx="34">
                  <c:v>184.51821904375515</c:v>
                </c:pt>
                <c:pt idx="35">
                  <c:v>197.32477247608497</c:v>
                </c:pt>
                <c:pt idx="36">
                  <c:v>202.39557482209017</c:v>
                </c:pt>
                <c:pt idx="37">
                  <c:v>185.68596418402427</c:v>
                </c:pt>
                <c:pt idx="38">
                  <c:v>197.23354807375517</c:v>
                </c:pt>
                <c:pt idx="39">
                  <c:v>190.08121191608501</c:v>
                </c:pt>
                <c:pt idx="40">
                  <c:v>195.02124938209002</c:v>
                </c:pt>
                <c:pt idx="41">
                  <c:v>206.22168389402444</c:v>
                </c:pt>
                <c:pt idx="42">
                  <c:v>215.16276819375517</c:v>
                </c:pt>
                <c:pt idx="43">
                  <c:v>199.45863046608488</c:v>
                </c:pt>
                <c:pt idx="44">
                  <c:v>196.25290959709014</c:v>
                </c:pt>
                <c:pt idx="45">
                  <c:v>219.47144453402441</c:v>
                </c:pt>
                <c:pt idx="46">
                  <c:v>222.53115797375523</c:v>
                </c:pt>
                <c:pt idx="47">
                  <c:v>200.83847516440949</c:v>
                </c:pt>
                <c:pt idx="48">
                  <c:v>246.45453421209004</c:v>
                </c:pt>
                <c:pt idx="49">
                  <c:v>216.75942355402435</c:v>
                </c:pt>
                <c:pt idx="50">
                  <c:v>221.42435391375528</c:v>
                </c:pt>
                <c:pt idx="51">
                  <c:v>218.10157169608502</c:v>
                </c:pt>
                <c:pt idx="52">
                  <c:v>195.84680026209011</c:v>
                </c:pt>
                <c:pt idx="53">
                  <c:v>239.50980282402432</c:v>
                </c:pt>
                <c:pt idx="54">
                  <c:v>236.29898190375536</c:v>
                </c:pt>
                <c:pt idx="55">
                  <c:v>250.457107026085</c:v>
                </c:pt>
                <c:pt idx="56">
                  <c:v>273.40642615209003</c:v>
                </c:pt>
                <c:pt idx="57">
                  <c:v>257.81303050402431</c:v>
                </c:pt>
                <c:pt idx="58">
                  <c:v>270.39194070375538</c:v>
                </c:pt>
                <c:pt idx="59">
                  <c:v>297.50666517608488</c:v>
                </c:pt>
                <c:pt idx="60">
                  <c:v>310.66045080209011</c:v>
                </c:pt>
                <c:pt idx="61">
                  <c:v>276.48739845402446</c:v>
                </c:pt>
                <c:pt idx="62">
                  <c:v>410.78913402375531</c:v>
                </c:pt>
                <c:pt idx="63">
                  <c:v>300.6562474360851</c:v>
                </c:pt>
                <c:pt idx="64">
                  <c:v>274.74284861209014</c:v>
                </c:pt>
                <c:pt idx="65">
                  <c:v>298.97661211402448</c:v>
                </c:pt>
                <c:pt idx="66">
                  <c:v>297.67391348375537</c:v>
                </c:pt>
                <c:pt idx="67">
                  <c:v>287.09346996608497</c:v>
                </c:pt>
                <c:pt idx="68">
                  <c:v>314.1723650120901</c:v>
                </c:pt>
                <c:pt idx="69">
                  <c:v>285.64832508402446</c:v>
                </c:pt>
                <c:pt idx="70">
                  <c:v>289.51809071375527</c:v>
                </c:pt>
                <c:pt idx="71">
                  <c:v>288.25702257608503</c:v>
                </c:pt>
                <c:pt idx="72">
                  <c:v>308.99597187209002</c:v>
                </c:pt>
                <c:pt idx="73">
                  <c:v>285.06655379402423</c:v>
                </c:pt>
                <c:pt idx="74">
                  <c:v>314.94509009272201</c:v>
                </c:pt>
                <c:pt idx="75">
                  <c:v>312.26833644608507</c:v>
                </c:pt>
                <c:pt idx="76">
                  <c:v>314.35475838209015</c:v>
                </c:pt>
                <c:pt idx="77">
                  <c:v>330.7258860840243</c:v>
                </c:pt>
                <c:pt idx="78">
                  <c:v>335.52553082375522</c:v>
                </c:pt>
                <c:pt idx="79">
                  <c:v>326.06368689608496</c:v>
                </c:pt>
                <c:pt idx="80">
                  <c:v>354.38994145209011</c:v>
                </c:pt>
                <c:pt idx="81">
                  <c:v>330.77218491402431</c:v>
                </c:pt>
                <c:pt idx="82">
                  <c:v>327.9716968537553</c:v>
                </c:pt>
                <c:pt idx="83">
                  <c:v>339.378777526085</c:v>
                </c:pt>
                <c:pt idx="84">
                  <c:v>281.93934595209015</c:v>
                </c:pt>
                <c:pt idx="85">
                  <c:v>290.41187041402435</c:v>
                </c:pt>
                <c:pt idx="86">
                  <c:v>273.62858232375538</c:v>
                </c:pt>
                <c:pt idx="87">
                  <c:v>322.08148443608508</c:v>
                </c:pt>
                <c:pt idx="88">
                  <c:v>312.26191499209006</c:v>
                </c:pt>
                <c:pt idx="89">
                  <c:v>293.76380948402431</c:v>
                </c:pt>
                <c:pt idx="90">
                  <c:v>339.95748100171664</c:v>
                </c:pt>
                <c:pt idx="91">
                  <c:v>348.43402524007666</c:v>
                </c:pt>
                <c:pt idx="92">
                  <c:v>364.84884289786902</c:v>
                </c:pt>
                <c:pt idx="93">
                  <c:v>371.4400679617076</c:v>
                </c:pt>
                <c:pt idx="94">
                  <c:v>379.56737625605581</c:v>
                </c:pt>
                <c:pt idx="95">
                  <c:v>384.95449271713551</c:v>
                </c:pt>
                <c:pt idx="96">
                  <c:v>390.66049499502401</c:v>
                </c:pt>
                <c:pt idx="97">
                  <c:v>395.62903111530534</c:v>
                </c:pt>
                <c:pt idx="98">
                  <c:v>400.68525909854111</c:v>
                </c:pt>
                <c:pt idx="99">
                  <c:v>405.57197440185132</c:v>
                </c:pt>
                <c:pt idx="100">
                  <c:v>410.51251699309694</c:v>
                </c:pt>
                <c:pt idx="101">
                  <c:v>415.44587013193706</c:v>
                </c:pt>
                <c:pt idx="102">
                  <c:v>420.43317757741551</c:v>
                </c:pt>
                <c:pt idx="103">
                  <c:v>425.4607698425088</c:v>
                </c:pt>
                <c:pt idx="104">
                  <c:v>430.54588580122612</c:v>
                </c:pt>
                <c:pt idx="105">
                  <c:v>435.68602815921867</c:v>
                </c:pt>
                <c:pt idx="106">
                  <c:v>440.88647915871269</c:v>
                </c:pt>
                <c:pt idx="107">
                  <c:v>446.14729922463937</c:v>
                </c:pt>
                <c:pt idx="108">
                  <c:v>451.47049730439198</c:v>
                </c:pt>
                <c:pt idx="109">
                  <c:v>456.85669919179907</c:v>
                </c:pt>
                <c:pt idx="110">
                  <c:v>462.30701910418117</c:v>
                </c:pt>
                <c:pt idx="111">
                  <c:v>467.82220784689457</c:v>
                </c:pt>
                <c:pt idx="112">
                  <c:v>473.40314234416246</c:v>
                </c:pt>
                <c:pt idx="113">
                  <c:v>479.05060850017873</c:v>
                </c:pt>
                <c:pt idx="114">
                  <c:v>484.76542960482311</c:v>
                </c:pt>
                <c:pt idx="115">
                  <c:v>490.54841123710639</c:v>
                </c:pt>
                <c:pt idx="116">
                  <c:v>496.40037510400072</c:v>
                </c:pt>
                <c:pt idx="117">
                  <c:v>502.32214518630434</c:v>
                </c:pt>
                <c:pt idx="118">
                  <c:v>508.31455674982851</c:v>
                </c:pt>
                <c:pt idx="119">
                  <c:v>514.37845294805913</c:v>
                </c:pt>
                <c:pt idx="120">
                  <c:v>520.51468729619671</c:v>
                </c:pt>
                <c:pt idx="121">
                  <c:v>526.72412291326793</c:v>
                </c:pt>
                <c:pt idx="122">
                  <c:v>533.00763327011236</c:v>
                </c:pt>
                <c:pt idx="123">
                  <c:v>539.36610209502794</c:v>
                </c:pt>
                <c:pt idx="124">
                  <c:v>545.80042366563487</c:v>
                </c:pt>
                <c:pt idx="125">
                  <c:v>552.31150288159745</c:v>
                </c:pt>
                <c:pt idx="126">
                  <c:v>558.90025543697277</c:v>
                </c:pt>
                <c:pt idx="127">
                  <c:v>565.5676079362612</c:v>
                </c:pt>
                <c:pt idx="128">
                  <c:v>572.31449803693909</c:v>
                </c:pt>
                <c:pt idx="129">
                  <c:v>579.14187457834305</c:v>
                </c:pt>
                <c:pt idx="130">
                  <c:v>586.05069771844614</c:v>
                </c:pt>
                <c:pt idx="131">
                  <c:v>593.04193906821911</c:v>
                </c:pt>
                <c:pt idx="132">
                  <c:v>600.11658182918859</c:v>
                </c:pt>
                <c:pt idx="133">
                  <c:v>607.27562093156575</c:v>
                </c:pt>
                <c:pt idx="134">
                  <c:v>614.52006317442238</c:v>
                </c:pt>
                <c:pt idx="135">
                  <c:v>621.85092736725517</c:v>
                </c:pt>
                <c:pt idx="136">
                  <c:v>629.26924447333363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7-4DC9-A9C9-8EEB291337CF}"/>
            </c:ext>
          </c:extLst>
        </c:ser>
        <c:ser>
          <c:idx val="1"/>
          <c:order val="1"/>
          <c:tx>
            <c:strRef>
              <c:f>'Total Expenditure'!$C$1</c:f>
              <c:strCache>
                <c:ptCount val="1"/>
                <c:pt idx="0">
                  <c:v>Lower 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Expenditure'!$A$2:$A$138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'Total Expenditure'!$C$2:$C$138</c:f>
              <c:numCache>
                <c:formatCode>0.000</c:formatCode>
                <c:ptCount val="1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293.76380948402431</c:v>
                </c:pt>
                <c:pt idx="90">
                  <c:v>282.16971436443805</c:v>
                </c:pt>
                <c:pt idx="91">
                  <c:v>288.90194411148303</c:v>
                </c:pt>
                <c:pt idx="92">
                  <c:v>299.50162639616036</c:v>
                </c:pt>
                <c:pt idx="93">
                  <c:v>304.04340166551896</c:v>
                </c:pt>
                <c:pt idx="94">
                  <c:v>309.20032753471162</c:v>
                </c:pt>
                <c:pt idx="95">
                  <c:v>312.27688909193131</c:v>
                </c:pt>
                <c:pt idx="96">
                  <c:v>315.43886197377873</c:v>
                </c:pt>
                <c:pt idx="97">
                  <c:v>318.00924631041647</c:v>
                </c:pt>
                <c:pt idx="98">
                  <c:v>320.60343550765651</c:v>
                </c:pt>
                <c:pt idx="99">
                  <c:v>323.05866190686856</c:v>
                </c:pt>
                <c:pt idx="100">
                  <c:v>325.5435410292381</c:v>
                </c:pt>
                <c:pt idx="101">
                  <c:v>328.01996091762351</c:v>
                </c:pt>
                <c:pt idx="102">
                  <c:v>330.53358577960023</c:v>
                </c:pt>
                <c:pt idx="103">
                  <c:v>333.07557613913798</c:v>
                </c:pt>
                <c:pt idx="104">
                  <c:v>335.65812568845359</c:v>
                </c:pt>
                <c:pt idx="105">
                  <c:v>338.27908383068967</c:v>
                </c:pt>
                <c:pt idx="106">
                  <c:v>340.94157003316116</c:v>
                </c:pt>
                <c:pt idx="107">
                  <c:v>343.64494452105959</c:v>
                </c:pt>
                <c:pt idx="108">
                  <c:v>346.38990265142274</c:v>
                </c:pt>
                <c:pt idx="109">
                  <c:v>349.17617371655996</c:v>
                </c:pt>
                <c:pt idx="110">
                  <c:v>352.0038441038601</c:v>
                </c:pt>
                <c:pt idx="111">
                  <c:v>354.87277054787154</c:v>
                </c:pt>
                <c:pt idx="112">
                  <c:v>357.7829228701321</c:v>
                </c:pt>
                <c:pt idx="113">
                  <c:v>360.73423336511235</c:v>
                </c:pt>
                <c:pt idx="114">
                  <c:v>363.72668450102026</c:v>
                </c:pt>
                <c:pt idx="115">
                  <c:v>366.76026921996316</c:v>
                </c:pt>
                <c:pt idx="116">
                  <c:v>369.83501240156886</c:v>
                </c:pt>
                <c:pt idx="117">
                  <c:v>372.95095950524092</c:v>
                </c:pt>
                <c:pt idx="118">
                  <c:v>376.10818098867719</c:v>
                </c:pt>
                <c:pt idx="119">
                  <c:v>379.30676834703905</c:v>
                </c:pt>
                <c:pt idx="120">
                  <c:v>382.54683429226475</c:v>
                </c:pt>
                <c:pt idx="121">
                  <c:v>385.82851085806215</c:v>
                </c:pt>
                <c:pt idx="122">
                  <c:v>389.151948649644</c:v>
                </c:pt>
                <c:pt idx="123">
                  <c:v>392.5173156335635</c:v>
                </c:pt>
                <c:pt idx="124">
                  <c:v>395.92479628997302</c:v>
                </c:pt>
                <c:pt idx="125">
                  <c:v>399.37459070809854</c:v>
                </c:pt>
                <c:pt idx="126">
                  <c:v>402.86691383063595</c:v>
                </c:pt>
                <c:pt idx="127">
                  <c:v>406.40199473370711</c:v>
                </c:pt>
                <c:pt idx="128">
                  <c:v>409.98007599035247</c:v>
                </c:pt>
                <c:pt idx="129">
                  <c:v>413.60141308391786</c:v>
                </c:pt>
                <c:pt idx="130">
                  <c:v>417.26627387970291</c:v>
                </c:pt>
                <c:pt idx="131">
                  <c:v>420.97493814266534</c:v>
                </c:pt>
                <c:pt idx="132">
                  <c:v>424.72769710016371</c:v>
                </c:pt>
                <c:pt idx="133">
                  <c:v>428.52485304377836</c:v>
                </c:pt>
                <c:pt idx="134">
                  <c:v>432.36671896744633</c:v>
                </c:pt>
                <c:pt idx="135">
                  <c:v>436.25361823812597</c:v>
                </c:pt>
                <c:pt idx="136">
                  <c:v>440.18588429627061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7-4DC9-A9C9-8EEB291337CF}"/>
            </c:ext>
          </c:extLst>
        </c:ser>
        <c:ser>
          <c:idx val="2"/>
          <c:order val="2"/>
          <c:tx>
            <c:strRef>
              <c:f>'Total Expenditure'!$D$1</c:f>
              <c:strCache>
                <c:ptCount val="1"/>
                <c:pt idx="0">
                  <c:v>Upper CI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'Total Expenditure'!$A$2:$A$138</c:f>
              <c:strCache>
                <c:ptCount val="137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  <c:pt idx="104">
                  <c:v>2026-Q1</c:v>
                </c:pt>
                <c:pt idx="105">
                  <c:v>2026-Q2</c:v>
                </c:pt>
                <c:pt idx="106">
                  <c:v>2026-Q3</c:v>
                </c:pt>
                <c:pt idx="107">
                  <c:v>2026-Q4</c:v>
                </c:pt>
                <c:pt idx="108">
                  <c:v>2027-Q1</c:v>
                </c:pt>
                <c:pt idx="109">
                  <c:v>2027-Q2</c:v>
                </c:pt>
                <c:pt idx="110">
                  <c:v>2027-Q3</c:v>
                </c:pt>
                <c:pt idx="111">
                  <c:v>2027-Q4</c:v>
                </c:pt>
                <c:pt idx="112">
                  <c:v>2028-Q1</c:v>
                </c:pt>
                <c:pt idx="113">
                  <c:v>2028-Q2</c:v>
                </c:pt>
                <c:pt idx="114">
                  <c:v>2028-Q3</c:v>
                </c:pt>
                <c:pt idx="115">
                  <c:v>2028-Q4</c:v>
                </c:pt>
                <c:pt idx="116">
                  <c:v>2029-Q1</c:v>
                </c:pt>
                <c:pt idx="117">
                  <c:v>2029-Q2</c:v>
                </c:pt>
                <c:pt idx="118">
                  <c:v>2029-Q3</c:v>
                </c:pt>
                <c:pt idx="119">
                  <c:v>2029-Q4</c:v>
                </c:pt>
                <c:pt idx="120">
                  <c:v>2030-Q1</c:v>
                </c:pt>
                <c:pt idx="121">
                  <c:v>2030-Q2</c:v>
                </c:pt>
                <c:pt idx="122">
                  <c:v>2030-Q3</c:v>
                </c:pt>
                <c:pt idx="123">
                  <c:v>2030-Q4</c:v>
                </c:pt>
                <c:pt idx="124">
                  <c:v>2031-Q1</c:v>
                </c:pt>
                <c:pt idx="125">
                  <c:v>2031-Q2</c:v>
                </c:pt>
                <c:pt idx="126">
                  <c:v>2031-Q3</c:v>
                </c:pt>
                <c:pt idx="127">
                  <c:v>2031-Q4</c:v>
                </c:pt>
                <c:pt idx="128">
                  <c:v>2032-Q1</c:v>
                </c:pt>
                <c:pt idx="129">
                  <c:v>2032-Q2</c:v>
                </c:pt>
                <c:pt idx="130">
                  <c:v>2032-Q3</c:v>
                </c:pt>
                <c:pt idx="131">
                  <c:v>2032-Q4</c:v>
                </c:pt>
                <c:pt idx="132">
                  <c:v>2033-Q1</c:v>
                </c:pt>
                <c:pt idx="133">
                  <c:v>2033-Q2</c:v>
                </c:pt>
                <c:pt idx="134">
                  <c:v>2033-Q3</c:v>
                </c:pt>
                <c:pt idx="135">
                  <c:v>2033-Q4</c:v>
                </c:pt>
                <c:pt idx="136">
                  <c:v>2034-Q1</c:v>
                </c:pt>
              </c:strCache>
            </c:strRef>
          </c:cat>
          <c:val>
            <c:numRef>
              <c:f>'Total Expenditure'!$D$2:$D$138</c:f>
              <c:numCache>
                <c:formatCode>0.000</c:formatCode>
                <c:ptCount val="1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293.76380948402431</c:v>
                </c:pt>
                <c:pt idx="90">
                  <c:v>409.58006123848565</c:v>
                </c:pt>
                <c:pt idx="91">
                  <c:v>420.2334820500671</c:v>
                </c:pt>
                <c:pt idx="92">
                  <c:v>444.45394092063748</c:v>
                </c:pt>
                <c:pt idx="93">
                  <c:v>453.77641261617498</c:v>
                </c:pt>
                <c:pt idx="94">
                  <c:v>465.9483845525113</c:v>
                </c:pt>
                <c:pt idx="95">
                  <c:v>474.54668161332125</c:v>
                </c:pt>
                <c:pt idx="96">
                  <c:v>483.81997511277973</c:v>
                </c:pt>
                <c:pt idx="97">
                  <c:v>492.19427446600105</c:v>
                </c:pt>
                <c:pt idx="98">
                  <c:v>500.77029463095334</c:v>
                </c:pt>
                <c:pt idx="99">
                  <c:v>509.16024182516674</c:v>
                </c:pt>
                <c:pt idx="100">
                  <c:v>517.65894686533591</c:v>
                </c:pt>
                <c:pt idx="101">
                  <c:v>526.17307351312866</c:v>
                </c:pt>
                <c:pt idx="102">
                  <c:v>534.78395059589752</c:v>
                </c:pt>
                <c:pt idx="103">
                  <c:v>543.47085058966559</c:v>
                </c:pt>
                <c:pt idx="104">
                  <c:v>552.25762641723247</c:v>
                </c:pt>
                <c:pt idx="105">
                  <c:v>561.14115299000412</c:v>
                </c:pt>
                <c:pt idx="106">
                  <c:v>570.12961923669161</c:v>
                </c:pt>
                <c:pt idx="107">
                  <c:v>579.22403858684345</c:v>
                </c:pt>
                <c:pt idx="108">
                  <c:v>588.42826645956745</c:v>
                </c:pt>
                <c:pt idx="109">
                  <c:v>597.7442314430383</c:v>
                </c:pt>
                <c:pt idx="110">
                  <c:v>607.1745621332833</c:v>
                </c:pt>
                <c:pt idx="111">
                  <c:v>616.72136133989363</c:v>
                </c:pt>
                <c:pt idx="112">
                  <c:v>626.38689790869341</c:v>
                </c:pt>
                <c:pt idx="113">
                  <c:v>636.17329401647555</c:v>
                </c:pt>
                <c:pt idx="114">
                  <c:v>646.08270922528231</c:v>
                </c:pt>
                <c:pt idx="115">
                  <c:v>656.11726231700311</c:v>
                </c:pt>
                <c:pt idx="116">
                  <c:v>666.27908159175502</c:v>
                </c:pt>
                <c:pt idx="117">
                  <c:v>676.57028655807687</c:v>
                </c:pt>
                <c:pt idx="118">
                  <c:v>686.99300271682557</c:v>
                </c:pt>
                <c:pt idx="119">
                  <c:v>697.54935829450278</c:v>
                </c:pt>
                <c:pt idx="120">
                  <c:v>708.24148941738054</c:v>
                </c:pt>
                <c:pt idx="121">
                  <c:v>719.07154046688595</c:v>
                </c:pt>
                <c:pt idx="122">
                  <c:v>730.04166652646279</c:v>
                </c:pt>
                <c:pt idx="123">
                  <c:v>741.15403449046801</c:v>
                </c:pt>
                <c:pt idx="124">
                  <c:v>752.41082464410135</c:v>
                </c:pt>
                <c:pt idx="125">
                  <c:v>763.81423183300956</c:v>
                </c:pt>
                <c:pt idx="126">
                  <c:v>775.36646670079404</c:v>
                </c:pt>
                <c:pt idx="127">
                  <c:v>787.06975677207356</c:v>
                </c:pt>
                <c:pt idx="128">
                  <c:v>798.92634751104629</c:v>
                </c:pt>
                <c:pt idx="129">
                  <c:v>810.93850330261091</c:v>
                </c:pt>
                <c:pt idx="130">
                  <c:v>823.10850839407908</c:v>
                </c:pt>
                <c:pt idx="131">
                  <c:v>835.43866778740426</c:v>
                </c:pt>
                <c:pt idx="132">
                  <c:v>847.93130809507181</c:v>
                </c:pt>
                <c:pt idx="133">
                  <c:v>860.58877835994178</c:v>
                </c:pt>
                <c:pt idx="134">
                  <c:v>873.41345084501938</c:v>
                </c:pt>
                <c:pt idx="135">
                  <c:v>886.40772179553244</c:v>
                </c:pt>
                <c:pt idx="136">
                  <c:v>899.57401217691654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7-4DC9-A9C9-8EEB2913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50336"/>
        <c:axId val="183053216"/>
      </c:lineChart>
      <c:catAx>
        <c:axId val="1830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3216"/>
        <c:crosses val="autoZero"/>
        <c:auto val="1"/>
        <c:lblAlgn val="ctr"/>
        <c:lblOffset val="100"/>
        <c:noMultiLvlLbl val="0"/>
      </c:catAx>
      <c:valAx>
        <c:axId val="1830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Fiscal Variables for Belize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Yearly!$B$1</c:f>
              <c:strCache>
                <c:ptCount val="1"/>
                <c:pt idx="0">
                  <c:v>Revenue Current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Yearly!$A$2:$A$35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Yearly!$B$2:$B$35</c:f>
              <c:numCache>
                <c:formatCode>0.000</c:formatCode>
                <c:ptCount val="34"/>
                <c:pt idx="0">
                  <c:v>338.78899943017905</c:v>
                </c:pt>
                <c:pt idx="1">
                  <c:v>402.37299943017905</c:v>
                </c:pt>
                <c:pt idx="2">
                  <c:v>411.66599943017906</c:v>
                </c:pt>
                <c:pt idx="3">
                  <c:v>433.37099943017904</c:v>
                </c:pt>
                <c:pt idx="4">
                  <c:v>456.22799943017901</c:v>
                </c:pt>
                <c:pt idx="5">
                  <c:v>529.819999430179</c:v>
                </c:pt>
                <c:pt idx="6">
                  <c:v>586.46499943017909</c:v>
                </c:pt>
                <c:pt idx="7">
                  <c:v>672.29899943017904</c:v>
                </c:pt>
                <c:pt idx="8">
                  <c:v>712.60169871017899</c:v>
                </c:pt>
                <c:pt idx="9">
                  <c:v>696.73216181017892</c:v>
                </c:pt>
                <c:pt idx="10">
                  <c:v>766.15637220505982</c:v>
                </c:pt>
                <c:pt idx="11">
                  <c:v>795.86856719017908</c:v>
                </c:pt>
                <c:pt idx="12">
                  <c:v>814.36172816017927</c:v>
                </c:pt>
                <c:pt idx="13">
                  <c:v>865.904319660179</c:v>
                </c:pt>
                <c:pt idx="14">
                  <c:v>960.80007959117904</c:v>
                </c:pt>
                <c:pt idx="15">
                  <c:v>972.88620254017894</c:v>
                </c:pt>
                <c:pt idx="16">
                  <c:v>1004.0287530101791</c:v>
                </c:pt>
                <c:pt idx="17">
                  <c:v>1087.9859347501788</c:v>
                </c:pt>
                <c:pt idx="18">
                  <c:v>1144.1160049701789</c:v>
                </c:pt>
                <c:pt idx="19">
                  <c:v>1141.9491426001789</c:v>
                </c:pt>
                <c:pt idx="20">
                  <c:v>874.59354329017879</c:v>
                </c:pt>
                <c:pt idx="21">
                  <c:v>1164.975349390179</c:v>
                </c:pt>
                <c:pt idx="22">
                  <c:v>1341.1775662277273</c:v>
                </c:pt>
                <c:pt idx="23">
                  <c:v>1460.1174040625649</c:v>
                </c:pt>
                <c:pt idx="24">
                  <c:v>1557.6071914130048</c:v>
                </c:pt>
                <c:pt idx="25">
                  <c:v>1660.8011190082052</c:v>
                </c:pt>
                <c:pt idx="26">
                  <c:v>1770.8347002456289</c:v>
                </c:pt>
                <c:pt idx="27">
                  <c:v>1888.1588212120303</c:v>
                </c:pt>
                <c:pt idx="28">
                  <c:v>2013.2560898400288</c:v>
                </c:pt>
                <c:pt idx="29">
                  <c:v>2146.6414993742314</c:v>
                </c:pt>
                <c:pt idx="30">
                  <c:v>2288.8641688854877</c:v>
                </c:pt>
                <c:pt idx="31">
                  <c:v>2440.509598428524</c:v>
                </c:pt>
                <c:pt idx="32">
                  <c:v>2602.2020795239969</c:v>
                </c:pt>
                <c:pt idx="33">
                  <c:v>2774.607265236421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3-42F3-B95D-90698CCBA0DE}"/>
            </c:ext>
          </c:extLst>
        </c:ser>
        <c:ser>
          <c:idx val="2"/>
          <c:order val="2"/>
          <c:tx>
            <c:strRef>
              <c:f>Yearly!$C$1</c:f>
              <c:strCache>
                <c:ptCount val="1"/>
                <c:pt idx="0">
                  <c:v>Total Revenue and Grants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Yearly!$A$2:$A$35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Yearly!$C$2:$C$35</c:f>
              <c:numCache>
                <c:formatCode>0.000</c:formatCode>
                <c:ptCount val="34"/>
                <c:pt idx="0">
                  <c:v>434.26799564258567</c:v>
                </c:pt>
                <c:pt idx="1">
                  <c:v>441.68299564258575</c:v>
                </c:pt>
                <c:pt idx="2">
                  <c:v>452.07799564258573</c:v>
                </c:pt>
                <c:pt idx="3">
                  <c:v>494.71099564258566</c:v>
                </c:pt>
                <c:pt idx="4">
                  <c:v>482.30299564258576</c:v>
                </c:pt>
                <c:pt idx="5">
                  <c:v>559.88799564258579</c:v>
                </c:pt>
                <c:pt idx="6">
                  <c:v>634.60799564258559</c:v>
                </c:pt>
                <c:pt idx="7">
                  <c:v>767.68299564258552</c:v>
                </c:pt>
                <c:pt idx="8">
                  <c:v>784.0269735925857</c:v>
                </c:pt>
                <c:pt idx="9">
                  <c:v>735.16709411258557</c:v>
                </c:pt>
                <c:pt idx="10">
                  <c:v>782.97574875746648</c:v>
                </c:pt>
                <c:pt idx="11">
                  <c:v>846.24377476258564</c:v>
                </c:pt>
                <c:pt idx="12">
                  <c:v>840.32246881258595</c:v>
                </c:pt>
                <c:pt idx="13">
                  <c:v>943.25442751258538</c:v>
                </c:pt>
                <c:pt idx="14">
                  <c:v>1005.5941769035858</c:v>
                </c:pt>
                <c:pt idx="15">
                  <c:v>1000.7241012725858</c:v>
                </c:pt>
                <c:pt idx="16">
                  <c:v>1052.1325627225858</c:v>
                </c:pt>
                <c:pt idx="17">
                  <c:v>1119.6448873525858</c:v>
                </c:pt>
                <c:pt idx="18">
                  <c:v>1186.7892847125859</c:v>
                </c:pt>
                <c:pt idx="19">
                  <c:v>1167.8966765025855</c:v>
                </c:pt>
                <c:pt idx="20">
                  <c:v>917.25747100258559</c:v>
                </c:pt>
                <c:pt idx="21">
                  <c:v>1180.1695369025856</c:v>
                </c:pt>
                <c:pt idx="22">
                  <c:v>1389.9942322806123</c:v>
                </c:pt>
                <c:pt idx="23">
                  <c:v>1502.0498973021774</c:v>
                </c:pt>
                <c:pt idx="24">
                  <c:v>1596.1003176512745</c:v>
                </c:pt>
                <c:pt idx="25">
                  <c:v>1694.5410958533794</c:v>
                </c:pt>
                <c:pt idx="26">
                  <c:v>1798.9917552716988</c:v>
                </c:pt>
                <c:pt idx="27">
                  <c:v>1909.8784652073948</c:v>
                </c:pt>
                <c:pt idx="28">
                  <c:v>2027.5999663660305</c:v>
                </c:pt>
                <c:pt idx="29">
                  <c:v>2152.5776088701855</c:v>
                </c:pt>
                <c:pt idx="30">
                  <c:v>2285.2586501257324</c:v>
                </c:pt>
                <c:pt idx="31">
                  <c:v>2426.1179139160922</c:v>
                </c:pt>
                <c:pt idx="32">
                  <c:v>2602.2020795239969</c:v>
                </c:pt>
                <c:pt idx="33">
                  <c:v>2774.607265236421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3-42F3-B95D-90698CCBA0DE}"/>
            </c:ext>
          </c:extLst>
        </c:ser>
        <c:ser>
          <c:idx val="3"/>
          <c:order val="3"/>
          <c:tx>
            <c:strRef>
              <c:f>Yearly!$D$1</c:f>
              <c:strCache>
                <c:ptCount val="1"/>
                <c:pt idx="0">
                  <c:v>Expenditure Current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Yearly!$A$2:$A$35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Yearly!$D$2:$D$35</c:f>
              <c:numCache>
                <c:formatCode>0.000</c:formatCode>
                <c:ptCount val="34"/>
                <c:pt idx="0">
                  <c:v>295.76201853647103</c:v>
                </c:pt>
                <c:pt idx="1">
                  <c:v>338.07601853647094</c:v>
                </c:pt>
                <c:pt idx="2">
                  <c:v>352.23201853647095</c:v>
                </c:pt>
                <c:pt idx="3">
                  <c:v>408.16901853647096</c:v>
                </c:pt>
                <c:pt idx="4">
                  <c:v>502.75001853647092</c:v>
                </c:pt>
                <c:pt idx="5">
                  <c:v>548.43101853647102</c:v>
                </c:pt>
                <c:pt idx="6">
                  <c:v>620.74501853647087</c:v>
                </c:pt>
                <c:pt idx="7">
                  <c:v>597.27901853647097</c:v>
                </c:pt>
                <c:pt idx="8">
                  <c:v>633.91689338647097</c:v>
                </c:pt>
                <c:pt idx="9">
                  <c:v>669.39385043647098</c:v>
                </c:pt>
                <c:pt idx="10">
                  <c:v>689.82363457147119</c:v>
                </c:pt>
                <c:pt idx="11">
                  <c:v>729.10429227479563</c:v>
                </c:pt>
                <c:pt idx="12">
                  <c:v>707.63351387647083</c:v>
                </c:pt>
                <c:pt idx="13">
                  <c:v>777.38763432647102</c:v>
                </c:pt>
                <c:pt idx="14">
                  <c:v>839.99214503647102</c:v>
                </c:pt>
                <c:pt idx="15">
                  <c:v>912.43929981647102</c:v>
                </c:pt>
                <c:pt idx="16">
                  <c:v>970.60295242647101</c:v>
                </c:pt>
                <c:pt idx="17">
                  <c:v>1020.5418388864711</c:v>
                </c:pt>
                <c:pt idx="18">
                  <c:v>1058.2177367854379</c:v>
                </c:pt>
                <c:pt idx="19">
                  <c:v>1094.2718090864707</c:v>
                </c:pt>
                <c:pt idx="20">
                  <c:v>954.64281512647108</c:v>
                </c:pt>
                <c:pt idx="21">
                  <c:v>947.44961474647107</c:v>
                </c:pt>
                <c:pt idx="22">
                  <c:v>973.05658393866611</c:v>
                </c:pt>
                <c:pt idx="23">
                  <c:v>1024.9140016324131</c:v>
                </c:pt>
                <c:pt idx="24">
                  <c:v>1080.245671308531</c:v>
                </c:pt>
                <c:pt idx="25">
                  <c:v>1138.1795354851438</c:v>
                </c:pt>
                <c:pt idx="26">
                  <c:v>1198.9906561816474</c:v>
                </c:pt>
                <c:pt idx="27">
                  <c:v>1262.9379444397925</c:v>
                </c:pt>
                <c:pt idx="28">
                  <c:v>1330.2418961610435</c:v>
                </c:pt>
                <c:pt idx="29">
                  <c:v>1401.1071080032109</c:v>
                </c:pt>
                <c:pt idx="30">
                  <c:v>1475.7355072421981</c:v>
                </c:pt>
                <c:pt idx="31">
                  <c:v>1554.333288355145</c:v>
                </c:pt>
                <c:pt idx="32">
                  <c:v>1637.1145615951018</c:v>
                </c:pt>
                <c:pt idx="33">
                  <c:v>1724.3033989358914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23-42F3-B95D-90698CCBA0DE}"/>
            </c:ext>
          </c:extLst>
        </c:ser>
        <c:ser>
          <c:idx val="4"/>
          <c:order val="4"/>
          <c:tx>
            <c:strRef>
              <c:f>Yearly!$E$1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Yearly!$A$2:$A$35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Yearly!$E$2:$E$35</c:f>
              <c:numCache>
                <c:formatCode>0.000</c:formatCode>
                <c:ptCount val="34"/>
                <c:pt idx="0">
                  <c:v>527.18601382595477</c:v>
                </c:pt>
                <c:pt idx="1">
                  <c:v>606.10301382595469</c:v>
                </c:pt>
                <c:pt idx="2">
                  <c:v>588.75901382595475</c:v>
                </c:pt>
                <c:pt idx="3">
                  <c:v>649.04301382595463</c:v>
                </c:pt>
                <c:pt idx="4">
                  <c:v>662.6610138259548</c:v>
                </c:pt>
                <c:pt idx="5">
                  <c:v>640.04801382595463</c:v>
                </c:pt>
                <c:pt idx="6">
                  <c:v>735.26301382595454</c:v>
                </c:pt>
                <c:pt idx="7">
                  <c:v>771.69301382595472</c:v>
                </c:pt>
                <c:pt idx="8">
                  <c:v>767.5538296759546</c:v>
                </c:pt>
                <c:pt idx="9">
                  <c:v>768.02197355595445</c:v>
                </c:pt>
                <c:pt idx="10">
                  <c:v>817.09599215095466</c:v>
                </c:pt>
                <c:pt idx="11">
                  <c:v>889.2956118842792</c:v>
                </c:pt>
                <c:pt idx="12">
                  <c:v>852.13214942595482</c:v>
                </c:pt>
                <c:pt idx="13">
                  <c:v>999.67231790595474</c:v>
                </c:pt>
                <c:pt idx="14">
                  <c:v>1136.3720871859546</c:v>
                </c:pt>
                <c:pt idx="15">
                  <c:v>1262.6756285259548</c:v>
                </c:pt>
                <c:pt idx="16">
                  <c:v>1197.916360575955</c:v>
                </c:pt>
                <c:pt idx="17">
                  <c:v>1172.4194102459549</c:v>
                </c:pt>
                <c:pt idx="18">
                  <c:v>1226.6347387149215</c:v>
                </c:pt>
                <c:pt idx="19">
                  <c:v>1346.7050452559545</c:v>
                </c:pt>
                <c:pt idx="20">
                  <c:v>1280.0620052459549</c:v>
                </c:pt>
                <c:pt idx="21">
                  <c:v>1198.383852165955</c:v>
                </c:pt>
                <c:pt idx="22">
                  <c:v>1347.0041586236866</c:v>
                </c:pt>
                <c:pt idx="23">
                  <c:v>1526.6224319299229</c:v>
                </c:pt>
                <c:pt idx="24">
                  <c:v>1612.3987816087947</c:v>
                </c:pt>
                <c:pt idx="25">
                  <c:v>1691.8857033530876</c:v>
                </c:pt>
                <c:pt idx="26">
                  <c:v>1774.1903038469627</c:v>
                </c:pt>
                <c:pt idx="27">
                  <c:v>1860.3890684870373</c:v>
                </c:pt>
                <c:pt idx="28">
                  <c:v>1950.7648244461088</c:v>
                </c:pt>
                <c:pt idx="29">
                  <c:v>2045.5298421803886</c:v>
                </c:pt>
                <c:pt idx="30">
                  <c:v>2144.898281944043</c:v>
                </c:pt>
                <c:pt idx="31">
                  <c:v>2249.0938642917708</c:v>
                </c:pt>
                <c:pt idx="32">
                  <c:v>2358.3510931941969</c:v>
                </c:pt>
                <c:pt idx="33">
                  <c:v>2472.9158559465768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23-42F3-B95D-90698CCBA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936303"/>
        <c:axId val="1374937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Yearly!$A$1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Yearly!$A$2:$A$35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Yearly!$A$2:$A$35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923-42F3-B95D-90698CCBA0DE}"/>
                  </c:ext>
                </c:extLst>
              </c15:ser>
            </c15:filteredLineSeries>
          </c:ext>
        </c:extLst>
      </c:lineChart>
      <c:catAx>
        <c:axId val="137493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37263"/>
        <c:crosses val="autoZero"/>
        <c:auto val="1"/>
        <c:lblAlgn val="ctr"/>
        <c:lblOffset val="100"/>
        <c:noMultiLvlLbl val="0"/>
      </c:catAx>
      <c:valAx>
        <c:axId val="137493726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3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'Revenue Current Yearly'!$B$1</c:f>
              <c:strCache>
                <c:ptCount val="1"/>
                <c:pt idx="0">
                  <c:v>Revenue Current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'Revenue Current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'Revenue Current Yearly'!$B$2:$B$35</c:f>
              <c:numCache>
                <c:formatCode>0.000</c:formatCode>
                <c:ptCount val="34"/>
                <c:pt idx="0">
                  <c:v>338.78899943017905</c:v>
                </c:pt>
                <c:pt idx="1">
                  <c:v>402.37299943017905</c:v>
                </c:pt>
                <c:pt idx="2">
                  <c:v>411.66599943017906</c:v>
                </c:pt>
                <c:pt idx="3">
                  <c:v>433.37099943017904</c:v>
                </c:pt>
                <c:pt idx="4">
                  <c:v>456.22799943017901</c:v>
                </c:pt>
                <c:pt idx="5">
                  <c:v>529.819999430179</c:v>
                </c:pt>
                <c:pt idx="6">
                  <c:v>586.46499943017909</c:v>
                </c:pt>
                <c:pt idx="7">
                  <c:v>672.29899943017904</c:v>
                </c:pt>
                <c:pt idx="8">
                  <c:v>712.60169871017899</c:v>
                </c:pt>
                <c:pt idx="9">
                  <c:v>696.73216181017892</c:v>
                </c:pt>
                <c:pt idx="10">
                  <c:v>766.15637220505982</c:v>
                </c:pt>
                <c:pt idx="11">
                  <c:v>795.86856719017908</c:v>
                </c:pt>
                <c:pt idx="12">
                  <c:v>814.36172816017927</c:v>
                </c:pt>
                <c:pt idx="13">
                  <c:v>865.904319660179</c:v>
                </c:pt>
                <c:pt idx="14">
                  <c:v>960.80007959117904</c:v>
                </c:pt>
                <c:pt idx="15">
                  <c:v>972.88620254017894</c:v>
                </c:pt>
                <c:pt idx="16">
                  <c:v>1004.0287530101791</c:v>
                </c:pt>
                <c:pt idx="17">
                  <c:v>1087.9859347501788</c:v>
                </c:pt>
                <c:pt idx="18">
                  <c:v>1144.1160049701789</c:v>
                </c:pt>
                <c:pt idx="19">
                  <c:v>1141.9491426001789</c:v>
                </c:pt>
                <c:pt idx="20">
                  <c:v>874.59354329017879</c:v>
                </c:pt>
                <c:pt idx="21">
                  <c:v>1164.975349390179</c:v>
                </c:pt>
                <c:pt idx="22">
                  <c:v>1341.1775662277273</c:v>
                </c:pt>
                <c:pt idx="23">
                  <c:v>1460.1174040625649</c:v>
                </c:pt>
                <c:pt idx="24">
                  <c:v>1557.6071914130048</c:v>
                </c:pt>
                <c:pt idx="25">
                  <c:v>1660.8011190082052</c:v>
                </c:pt>
                <c:pt idx="26">
                  <c:v>1770.8347002456289</c:v>
                </c:pt>
                <c:pt idx="27">
                  <c:v>1888.1588212120303</c:v>
                </c:pt>
                <c:pt idx="28">
                  <c:v>2013.2560898400288</c:v>
                </c:pt>
                <c:pt idx="29">
                  <c:v>2146.6414993742314</c:v>
                </c:pt>
                <c:pt idx="30">
                  <c:v>2288.8641688854877</c:v>
                </c:pt>
                <c:pt idx="31">
                  <c:v>2440.509598428524</c:v>
                </c:pt>
                <c:pt idx="32">
                  <c:v>2602.2020795239969</c:v>
                </c:pt>
                <c:pt idx="33">
                  <c:v>2774.607265236421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1-406B-A8C2-19D48FB88AF0}"/>
            </c:ext>
          </c:extLst>
        </c:ser>
        <c:ser>
          <c:idx val="2"/>
          <c:order val="2"/>
          <c:tx>
            <c:strRef>
              <c:f>'Revenue Current Yearly'!$C$1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'Revenue Current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'Revenue Current Yearly'!$C$2:$C$35</c:f>
              <c:numCache>
                <c:formatCode>0.000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1164.975349390179</c:v>
                </c:pt>
                <c:pt idx="22">
                  <c:v>1163.3016115453379</c:v>
                </c:pt>
                <c:pt idx="23">
                  <c:v>1101.5567102382033</c:v>
                </c:pt>
                <c:pt idx="24">
                  <c:v>1086.4151515334352</c:v>
                </c:pt>
                <c:pt idx="25">
                  <c:v>1086.4992879449562</c:v>
                </c:pt>
                <c:pt idx="26">
                  <c:v>1095.8989809578634</c:v>
                </c:pt>
                <c:pt idx="27">
                  <c:v>1111.827709914355</c:v>
                </c:pt>
                <c:pt idx="28">
                  <c:v>1132.8434661919539</c:v>
                </c:pt>
                <c:pt idx="29">
                  <c:v>1158.1200620731584</c:v>
                </c:pt>
                <c:pt idx="30">
                  <c:v>1187.1574931871874</c:v>
                </c:pt>
                <c:pt idx="31">
                  <c:v>1219.646766588053</c:v>
                </c:pt>
                <c:pt idx="32">
                  <c:v>1255.3995005126694</c:v>
                </c:pt>
                <c:pt idx="33">
                  <c:v>1294.3082463691801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1-406B-A8C2-19D48FB88AF0}"/>
            </c:ext>
          </c:extLst>
        </c:ser>
        <c:ser>
          <c:idx val="3"/>
          <c:order val="3"/>
          <c:tx>
            <c:strRef>
              <c:f>'Revenue Current Yearly'!$D$1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'Revenue Current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'Revenue Current Yearly'!$D$2:$D$35</c:f>
              <c:numCache>
                <c:formatCode>0.000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1164.975349390179</c:v>
                </c:pt>
                <c:pt idx="22">
                  <c:v>1556.5619222396472</c:v>
                </c:pt>
                <c:pt idx="23">
                  <c:v>1936.5894272309943</c:v>
                </c:pt>
                <c:pt idx="24">
                  <c:v>2234.0083704519507</c:v>
                </c:pt>
                <c:pt idx="25">
                  <c:v>2539.3607963069062</c:v>
                </c:pt>
                <c:pt idx="26">
                  <c:v>2862.0565851790839</c:v>
                </c:pt>
                <c:pt idx="27">
                  <c:v>3207.1231354698516</c:v>
                </c:pt>
                <c:pt idx="28">
                  <c:v>3578.4311605664875</c:v>
                </c:pt>
                <c:pt idx="29">
                  <c:v>3979.4355776096236</c:v>
                </c:pt>
                <c:pt idx="30">
                  <c:v>4413.4803781592018</c:v>
                </c:pt>
                <c:pt idx="31">
                  <c:v>4883.9510877012153</c:v>
                </c:pt>
                <c:pt idx="32">
                  <c:v>5394.3638354211735</c:v>
                </c:pt>
                <c:pt idx="33">
                  <c:v>5948.4251787377343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01-406B-A8C2-19D48FB8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234031"/>
        <c:axId val="654234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Current Yearly'!$A$1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'Revenue Current Yearly'!$A$2:$A$35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Current Yearly'!$A$2:$A$35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101-406B-A8C2-19D48FB88AF0}"/>
                  </c:ext>
                </c:extLst>
              </c15:ser>
            </c15:filteredLineSeries>
          </c:ext>
        </c:extLst>
      </c:lineChart>
      <c:catAx>
        <c:axId val="65423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34511"/>
        <c:crosses val="autoZero"/>
        <c:auto val="1"/>
        <c:lblAlgn val="ctr"/>
        <c:lblOffset val="100"/>
        <c:noMultiLvlLbl val="0"/>
      </c:catAx>
      <c:valAx>
        <c:axId val="65423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and grants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'Total Revenue and Grants Yearly'!$B$1</c:f>
              <c:strCache>
                <c:ptCount val="1"/>
                <c:pt idx="0">
                  <c:v>Total Revenue and Grants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'Total Revenue and Grants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'Total Revenue and Grants Yearly'!$B$2:$B$35</c:f>
              <c:numCache>
                <c:formatCode>0.000</c:formatCode>
                <c:ptCount val="34"/>
                <c:pt idx="0">
                  <c:v>434.26799564258567</c:v>
                </c:pt>
                <c:pt idx="1">
                  <c:v>441.68299564258575</c:v>
                </c:pt>
                <c:pt idx="2">
                  <c:v>452.07799564258573</c:v>
                </c:pt>
                <c:pt idx="3">
                  <c:v>494.71099564258566</c:v>
                </c:pt>
                <c:pt idx="4">
                  <c:v>482.30299564258576</c:v>
                </c:pt>
                <c:pt idx="5">
                  <c:v>559.88799564258579</c:v>
                </c:pt>
                <c:pt idx="6">
                  <c:v>634.60799564258559</c:v>
                </c:pt>
                <c:pt idx="7">
                  <c:v>767.68299564258552</c:v>
                </c:pt>
                <c:pt idx="8">
                  <c:v>784.0269735925857</c:v>
                </c:pt>
                <c:pt idx="9">
                  <c:v>735.16709411258557</c:v>
                </c:pt>
                <c:pt idx="10">
                  <c:v>782.97574875746648</c:v>
                </c:pt>
                <c:pt idx="11">
                  <c:v>846.24377476258564</c:v>
                </c:pt>
                <c:pt idx="12">
                  <c:v>840.32246881258595</c:v>
                </c:pt>
                <c:pt idx="13">
                  <c:v>943.25442751258538</c:v>
                </c:pt>
                <c:pt idx="14">
                  <c:v>1005.5941769035858</c:v>
                </c:pt>
                <c:pt idx="15">
                  <c:v>1000.7241012725858</c:v>
                </c:pt>
                <c:pt idx="16">
                  <c:v>1052.1325627225858</c:v>
                </c:pt>
                <c:pt idx="17">
                  <c:v>1119.6448873525858</c:v>
                </c:pt>
                <c:pt idx="18">
                  <c:v>1186.7892847125859</c:v>
                </c:pt>
                <c:pt idx="19">
                  <c:v>1167.8966765025855</c:v>
                </c:pt>
                <c:pt idx="20">
                  <c:v>917.25747100258559</c:v>
                </c:pt>
                <c:pt idx="21">
                  <c:v>1180.1695369025856</c:v>
                </c:pt>
                <c:pt idx="22">
                  <c:v>1389.9942322806123</c:v>
                </c:pt>
                <c:pt idx="23">
                  <c:v>1502.0498973021774</c:v>
                </c:pt>
                <c:pt idx="24">
                  <c:v>1596.1003176512745</c:v>
                </c:pt>
                <c:pt idx="25">
                  <c:v>1694.5410958533794</c:v>
                </c:pt>
                <c:pt idx="26">
                  <c:v>1798.9917552716988</c:v>
                </c:pt>
                <c:pt idx="27">
                  <c:v>1909.8784652073948</c:v>
                </c:pt>
                <c:pt idx="28">
                  <c:v>2027.5999663660305</c:v>
                </c:pt>
                <c:pt idx="29">
                  <c:v>2152.5776088701855</c:v>
                </c:pt>
                <c:pt idx="30">
                  <c:v>2285.2586501257324</c:v>
                </c:pt>
                <c:pt idx="31">
                  <c:v>2426.1179139160922</c:v>
                </c:pt>
                <c:pt idx="32">
                  <c:v>2602.2020795239969</c:v>
                </c:pt>
                <c:pt idx="33">
                  <c:v>2774.607265236421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D-44D7-9DE3-6F2F0B64B1FA}"/>
            </c:ext>
          </c:extLst>
        </c:ser>
        <c:ser>
          <c:idx val="2"/>
          <c:order val="2"/>
          <c:tx>
            <c:strRef>
              <c:f>'Total Revenue and Grants Yearly'!$C$1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'Total Revenue and Grants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'Total Revenue and Grants Yearly'!$C$2:$C$35</c:f>
              <c:numCache>
                <c:formatCode>0.000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1180.1695369025856</c:v>
                </c:pt>
                <c:pt idx="22">
                  <c:v>1174.7371723880133</c:v>
                </c:pt>
                <c:pt idx="23">
                  <c:v>1107.2164463130262</c:v>
                </c:pt>
                <c:pt idx="24">
                  <c:v>1096.0295540407988</c:v>
                </c:pt>
                <c:pt idx="25">
                  <c:v>1096.4069302353828</c:v>
                </c:pt>
                <c:pt idx="26">
                  <c:v>1104.7192369660243</c:v>
                </c:pt>
                <c:pt idx="27">
                  <c:v>1118.7854864013229</c:v>
                </c:pt>
                <c:pt idx="28">
                  <c:v>1137.3946767390148</c:v>
                </c:pt>
                <c:pt idx="29">
                  <c:v>1159.825166253416</c:v>
                </c:pt>
                <c:pt idx="30">
                  <c:v>1185.6252060750803</c:v>
                </c:pt>
                <c:pt idx="31">
                  <c:v>1214.5052461766097</c:v>
                </c:pt>
                <c:pt idx="32">
                  <c:v>1246.2800056775604</c:v>
                </c:pt>
                <c:pt idx="33">
                  <c:v>1280.8350002886536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D-44D7-9DE3-6F2F0B64B1FA}"/>
            </c:ext>
          </c:extLst>
        </c:ser>
        <c:ser>
          <c:idx val="3"/>
          <c:order val="3"/>
          <c:tx>
            <c:strRef>
              <c:f>'Total Revenue and Grants Yearly'!$D$1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'Total Revenue and Grants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'Total Revenue and Grants Yearly'!$D$2:$D$35</c:f>
              <c:numCache>
                <c:formatCode>0.000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1180.1695369025856</c:v>
                </c:pt>
                <c:pt idx="22">
                  <c:v>1659.3915080869849</c:v>
                </c:pt>
                <c:pt idx="23">
                  <c:v>2038.6554806720058</c:v>
                </c:pt>
                <c:pt idx="24">
                  <c:v>2325.0783947059672</c:v>
                </c:pt>
                <c:pt idx="25">
                  <c:v>2619.6086549780562</c:v>
                </c:pt>
                <c:pt idx="26">
                  <c:v>2930.1461655188814</c:v>
                </c:pt>
                <c:pt idx="27">
                  <c:v>3260.870203428995</c:v>
                </c:pt>
                <c:pt idx="28">
                  <c:v>3615.0331969052722</c:v>
                </c:pt>
                <c:pt idx="29">
                  <c:v>3995.5503421146227</c:v>
                </c:pt>
                <c:pt idx="30">
                  <c:v>4405.2344872266258</c:v>
                </c:pt>
                <c:pt idx="31">
                  <c:v>4846.9165260982754</c:v>
                </c:pt>
                <c:pt idx="32">
                  <c:v>5323.5168358468827</c:v>
                </c:pt>
                <c:pt idx="33">
                  <c:v>5838.0932506371901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D-44D7-9DE3-6F2F0B64B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566751"/>
        <c:axId val="6745672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Revenue and Grants Yearly'!$A$1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'Total Revenue and Grants Yearly'!$A$2:$A$35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'Total Revenue and Grants Yearly'!$A$2:$A$35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6D-44D7-9DE3-6F2F0B64B1FA}"/>
                  </c:ext>
                </c:extLst>
              </c15:ser>
            </c15:filteredLineSeries>
          </c:ext>
        </c:extLst>
      </c:lineChart>
      <c:catAx>
        <c:axId val="67456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67231"/>
        <c:crosses val="autoZero"/>
        <c:auto val="1"/>
        <c:lblAlgn val="ctr"/>
        <c:lblOffset val="100"/>
        <c:noMultiLvlLbl val="0"/>
      </c:catAx>
      <c:valAx>
        <c:axId val="6745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6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Expenditure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'Expenditure Current Yearly'!$B$1</c:f>
              <c:strCache>
                <c:ptCount val="1"/>
                <c:pt idx="0">
                  <c:v>Expenditure Current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'Expenditure Current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'Expenditure Current Yearly'!$B$2:$B$35</c:f>
              <c:numCache>
                <c:formatCode>0.000</c:formatCode>
                <c:ptCount val="34"/>
                <c:pt idx="0">
                  <c:v>295.76201853647103</c:v>
                </c:pt>
                <c:pt idx="1">
                  <c:v>338.07601853647094</c:v>
                </c:pt>
                <c:pt idx="2">
                  <c:v>352.23201853647095</c:v>
                </c:pt>
                <c:pt idx="3">
                  <c:v>408.16901853647096</c:v>
                </c:pt>
                <c:pt idx="4">
                  <c:v>502.75001853647092</c:v>
                </c:pt>
                <c:pt idx="5">
                  <c:v>548.43101853647102</c:v>
                </c:pt>
                <c:pt idx="6">
                  <c:v>620.74501853647087</c:v>
                </c:pt>
                <c:pt idx="7">
                  <c:v>597.27901853647097</c:v>
                </c:pt>
                <c:pt idx="8">
                  <c:v>633.91689338647097</c:v>
                </c:pt>
                <c:pt idx="9">
                  <c:v>669.39385043647098</c:v>
                </c:pt>
                <c:pt idx="10">
                  <c:v>689.82363457147119</c:v>
                </c:pt>
                <c:pt idx="11">
                  <c:v>729.10429227479563</c:v>
                </c:pt>
                <c:pt idx="12">
                  <c:v>707.63351387647083</c:v>
                </c:pt>
                <c:pt idx="13">
                  <c:v>777.38763432647102</c:v>
                </c:pt>
                <c:pt idx="14">
                  <c:v>839.99214503647102</c:v>
                </c:pt>
                <c:pt idx="15">
                  <c:v>912.43929981647102</c:v>
                </c:pt>
                <c:pt idx="16">
                  <c:v>970.60295242647101</c:v>
                </c:pt>
                <c:pt idx="17">
                  <c:v>1020.5418388864711</c:v>
                </c:pt>
                <c:pt idx="18">
                  <c:v>1058.2177367854379</c:v>
                </c:pt>
                <c:pt idx="19">
                  <c:v>1094.2718090864707</c:v>
                </c:pt>
                <c:pt idx="20">
                  <c:v>954.64281512647108</c:v>
                </c:pt>
                <c:pt idx="21">
                  <c:v>947.44961474647107</c:v>
                </c:pt>
                <c:pt idx="22">
                  <c:v>973.05658393866611</c:v>
                </c:pt>
                <c:pt idx="23">
                  <c:v>1024.9140016324131</c:v>
                </c:pt>
                <c:pt idx="24">
                  <c:v>1080.245671308531</c:v>
                </c:pt>
                <c:pt idx="25">
                  <c:v>1138.1795354851438</c:v>
                </c:pt>
                <c:pt idx="26">
                  <c:v>1198.9906561816474</c:v>
                </c:pt>
                <c:pt idx="27">
                  <c:v>1262.9379444397925</c:v>
                </c:pt>
                <c:pt idx="28">
                  <c:v>1330.2418961610435</c:v>
                </c:pt>
                <c:pt idx="29">
                  <c:v>1401.1071080032109</c:v>
                </c:pt>
                <c:pt idx="30">
                  <c:v>1475.7355072421981</c:v>
                </c:pt>
                <c:pt idx="31">
                  <c:v>1554.333288355145</c:v>
                </c:pt>
                <c:pt idx="32">
                  <c:v>1637.1145615951018</c:v>
                </c:pt>
                <c:pt idx="33">
                  <c:v>1724.3033989358914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2-4DEF-985B-0548E357F9B9}"/>
            </c:ext>
          </c:extLst>
        </c:ser>
        <c:ser>
          <c:idx val="2"/>
          <c:order val="2"/>
          <c:tx>
            <c:strRef>
              <c:f>'Expenditure Current Yearly'!$C$1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'Expenditure Current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'Expenditure Current Yearly'!$C$2:$C$35</c:f>
              <c:numCache>
                <c:formatCode>0.000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947.44961474647107</c:v>
                </c:pt>
                <c:pt idx="22">
                  <c:v>820.21143022933063</c:v>
                </c:pt>
                <c:pt idx="23">
                  <c:v>766.9943515256557</c:v>
                </c:pt>
                <c:pt idx="24">
                  <c:v>759.25541515526515</c:v>
                </c:pt>
                <c:pt idx="25">
                  <c:v>760.67052462108541</c:v>
                </c:pt>
                <c:pt idx="26">
                  <c:v>766.76402462735439</c:v>
                </c:pt>
                <c:pt idx="27">
                  <c:v>775.94956473745344</c:v>
                </c:pt>
                <c:pt idx="28">
                  <c:v>787.51238790983916</c:v>
                </c:pt>
                <c:pt idx="29">
                  <c:v>801.07291222774211</c:v>
                </c:pt>
                <c:pt idx="30">
                  <c:v>816.40040863931665</c:v>
                </c:pt>
                <c:pt idx="31">
                  <c:v>833.34261713670412</c:v>
                </c:pt>
                <c:pt idx="32">
                  <c:v>851.79602885728514</c:v>
                </c:pt>
                <c:pt idx="33">
                  <c:v>871.69073559881394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2-4DEF-985B-0548E357F9B9}"/>
            </c:ext>
          </c:extLst>
        </c:ser>
        <c:ser>
          <c:idx val="3"/>
          <c:order val="3"/>
          <c:tx>
            <c:strRef>
              <c:f>'Expenditure Current Yearly'!$D$1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'Expenditure Current Yearly'!$A$2:$A$35</c:f>
              <c:numCache>
                <c:formatCode>General</c:formatCode>
                <c:ptCount val="3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</c:numCache>
            </c:numRef>
          </c:cat>
          <c:val>
            <c:numRef>
              <c:f>'Expenditure Current Yearly'!$D$2:$D$35</c:f>
              <c:numCache>
                <c:formatCode>0.000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947.44961474647107</c:v>
                </c:pt>
                <c:pt idx="22">
                  <c:v>1090.234120521294</c:v>
                </c:pt>
                <c:pt idx="23">
                  <c:v>1283.6089983693003</c:v>
                </c:pt>
                <c:pt idx="24">
                  <c:v>1431.2003802533704</c:v>
                </c:pt>
                <c:pt idx="25">
                  <c:v>1576.5406144486844</c:v>
                </c:pt>
                <c:pt idx="26">
                  <c:v>1726.0592834634297</c:v>
                </c:pt>
                <c:pt idx="27">
                  <c:v>1882.1158111184145</c:v>
                </c:pt>
                <c:pt idx="28">
                  <c:v>2046.0964914100989</c:v>
                </c:pt>
                <c:pt idx="29">
                  <c:v>2219.0942440766953</c:v>
                </c:pt>
                <c:pt idx="30">
                  <c:v>2402.0802357891444</c:v>
                </c:pt>
                <c:pt idx="31">
                  <c:v>2595.9688280672431</c:v>
                </c:pt>
                <c:pt idx="32">
                  <c:v>2801.6550718889084</c:v>
                </c:pt>
                <c:pt idx="33">
                  <c:v>3020.0391048480546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92-4DEF-985B-0548E357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61311"/>
        <c:axId val="714603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'Expenditure Current Yearly'!$A$1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'Expenditure Current Yearly'!$A$2:$A$35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'Expenditure Current Yearly'!$A$2:$A$35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A92-4DEF-985B-0548E357F9B9}"/>
                  </c:ext>
                </c:extLst>
              </c15:ser>
            </c15:filteredLineSeries>
          </c:ext>
        </c:extLst>
      </c:lineChart>
      <c:catAx>
        <c:axId val="7146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0351"/>
        <c:crosses val="autoZero"/>
        <c:auto val="1"/>
        <c:lblAlgn val="ctr"/>
        <c:lblOffset val="100"/>
        <c:noMultiLvlLbl val="0"/>
      </c:catAx>
      <c:valAx>
        <c:axId val="714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979098</xdr:colOff>
      <xdr:row>16</xdr:row>
      <xdr:rowOff>90578</xdr:rowOff>
    </xdr:from>
    <xdr:ext cx="2139432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1CD660-3818-08D2-9B47-0B4C4F5DA466}"/>
                </a:ext>
              </a:extLst>
            </xdr:cNvPr>
            <xdr:cNvSpPr txBox="1"/>
          </xdr:nvSpPr>
          <xdr:spPr>
            <a:xfrm>
              <a:off x="3135702" y="2989053"/>
              <a:ext cx="213943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𝑅𝐶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b>
                    </m:sSub>
                    <m:r>
                      <a:rPr lang="es-CL" sz="1100" b="0" i="1">
                        <a:latin typeface="Cambria Math" panose="02040503050406030204" pitchFamily="18" charset="0"/>
                      </a:rPr>
                      <m:t> −1.792</m:t>
                    </m:r>
                    <m:sSub>
                      <m:sSub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𝐺𝐷𝑃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b>
                    </m:sSub>
                    <m:r>
                      <a:rPr lang="es-CL" sz="1100" b="0" i="1">
                        <a:latin typeface="Cambria Math" panose="02040503050406030204" pitchFamily="18" charset="0"/>
                      </a:rPr>
                      <m:t>+0.0024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s-C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1CD660-3818-08D2-9B47-0B4C4F5DA466}"/>
                </a:ext>
              </a:extLst>
            </xdr:cNvPr>
            <xdr:cNvSpPr txBox="1"/>
          </xdr:nvSpPr>
          <xdr:spPr>
            <a:xfrm>
              <a:off x="3135702" y="2989053"/>
              <a:ext cx="213943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s-CL" sz="1100" b="0" i="0">
                  <a:latin typeface="Cambria Math" panose="02040503050406030204" pitchFamily="18" charset="0"/>
                </a:rPr>
                <a:t>𝑅𝐶</a:t>
              </a:r>
              <a:r>
                <a:rPr lang="en-US" sz="1100" b="0" i="0">
                  <a:latin typeface="Cambria Math" panose="02040503050406030204" pitchFamily="18" charset="0"/>
                </a:rPr>
                <a:t>〗_(</a:t>
              </a:r>
              <a:r>
                <a:rPr lang="es-CL" sz="1100" b="0" i="0">
                  <a:latin typeface="Cambria Math" panose="02040503050406030204" pitchFamily="18" charset="0"/>
                </a:rPr>
                <a:t>𝑡−2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s-CL" sz="1100" b="0" i="0">
                  <a:latin typeface="Cambria Math" panose="02040503050406030204" pitchFamily="18" charset="0"/>
                </a:rPr>
                <a:t>  −1.792〖𝐺𝐷𝑃〗_(𝑡−2)+0.0024𝑡</a:t>
              </a:r>
              <a:endParaRPr lang="es-C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974785</xdr:colOff>
      <xdr:row>18</xdr:row>
      <xdr:rowOff>138023</xdr:rowOff>
    </xdr:from>
    <xdr:ext cx="2139432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BE89973-9840-40C0-8C8F-CAFC6A5DB02B}"/>
                </a:ext>
              </a:extLst>
            </xdr:cNvPr>
            <xdr:cNvSpPr txBox="1"/>
          </xdr:nvSpPr>
          <xdr:spPr>
            <a:xfrm>
              <a:off x="3131389" y="3579963"/>
              <a:ext cx="213943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𝑇𝑅𝐺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b>
                    </m:sSub>
                    <m:r>
                      <a:rPr lang="es-CL" sz="1100" b="0" i="1">
                        <a:latin typeface="Cambria Math" panose="02040503050406030204" pitchFamily="18" charset="0"/>
                      </a:rPr>
                      <m:t> −1.623</m:t>
                    </m:r>
                    <m:sSub>
                      <m:sSub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𝐺𝐷𝑃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b>
                    </m:sSub>
                    <m:r>
                      <a:rPr lang="es-CL" sz="1100" b="0" i="1">
                        <a:latin typeface="Cambria Math" panose="02040503050406030204" pitchFamily="18" charset="0"/>
                      </a:rPr>
                      <m:t>+0.0021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s-C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BE89973-9840-40C0-8C8F-CAFC6A5DB02B}"/>
                </a:ext>
              </a:extLst>
            </xdr:cNvPr>
            <xdr:cNvSpPr txBox="1"/>
          </xdr:nvSpPr>
          <xdr:spPr>
            <a:xfrm>
              <a:off x="3131389" y="3579963"/>
              <a:ext cx="213943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s-CL" sz="1100" b="0" i="0">
                  <a:latin typeface="Cambria Math" panose="02040503050406030204" pitchFamily="18" charset="0"/>
                </a:rPr>
                <a:t>𝑇𝑅𝐺</a:t>
              </a:r>
              <a:r>
                <a:rPr lang="en-US" sz="1100" b="0" i="0">
                  <a:latin typeface="Cambria Math" panose="02040503050406030204" pitchFamily="18" charset="0"/>
                </a:rPr>
                <a:t>〗_(</a:t>
              </a:r>
              <a:r>
                <a:rPr lang="es-CL" sz="1100" b="0" i="0">
                  <a:latin typeface="Cambria Math" panose="02040503050406030204" pitchFamily="18" charset="0"/>
                </a:rPr>
                <a:t>𝑡−2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s-CL" sz="1100" b="0" i="0">
                  <a:latin typeface="Cambria Math" panose="02040503050406030204" pitchFamily="18" charset="0"/>
                </a:rPr>
                <a:t>  −1.623〖𝐺𝐷𝑃〗_(𝑡−2)+0.0021𝑡</a:t>
              </a:r>
              <a:endParaRPr lang="es-C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974785</xdr:colOff>
      <xdr:row>20</xdr:row>
      <xdr:rowOff>120770</xdr:rowOff>
    </xdr:from>
    <xdr:ext cx="1873462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88B07C-4F5B-403B-B3A8-3D98881C4209}"/>
                </a:ext>
              </a:extLst>
            </xdr:cNvPr>
            <xdr:cNvSpPr txBox="1"/>
          </xdr:nvSpPr>
          <xdr:spPr>
            <a:xfrm>
              <a:off x="3131389" y="4183812"/>
              <a:ext cx="187346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 −0.605</m:t>
                    </m:r>
                    <m:sSub>
                      <m:sSub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𝐺𝐷𝑃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b>
                    </m:sSub>
                    <m:r>
                      <a:rPr lang="es-CL" sz="1100" b="0" i="1">
                        <a:latin typeface="Cambria Math" panose="02040503050406030204" pitchFamily="18" charset="0"/>
                      </a:rPr>
                      <m:t>−0.005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s-C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88B07C-4F5B-403B-B3A8-3D98881C4209}"/>
                </a:ext>
              </a:extLst>
            </xdr:cNvPr>
            <xdr:cNvSpPr txBox="1"/>
          </xdr:nvSpPr>
          <xdr:spPr>
            <a:xfrm>
              <a:off x="3131389" y="4183812"/>
              <a:ext cx="187346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i="0">
                  <a:latin typeface="Cambria Math" panose="02040503050406030204" pitchFamily="18" charset="0"/>
                </a:rPr>
                <a:t>𝑇</a:t>
              </a:r>
              <a:r>
                <a:rPr lang="es-CL" sz="1100" b="0" i="0">
                  <a:latin typeface="Cambria Math" panose="02040503050406030204" pitchFamily="18" charset="0"/>
                </a:rPr>
                <a:t>𝐸 −0.605〖𝐺𝐷𝑃〗_(𝑡−2)−0.005𝑡</a:t>
              </a:r>
              <a:endParaRPr lang="es-C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444261</xdr:colOff>
      <xdr:row>10</xdr:row>
      <xdr:rowOff>30191</xdr:rowOff>
    </xdr:from>
    <xdr:ext cx="5631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F3719A3-0053-D66D-B415-DE1612D22192}"/>
                </a:ext>
              </a:extLst>
            </xdr:cNvPr>
            <xdr:cNvSpPr txBox="1"/>
          </xdr:nvSpPr>
          <xdr:spPr>
            <a:xfrm>
              <a:off x="1065363" y="1841738"/>
              <a:ext cx="5631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𝐺𝐷𝑃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F3719A3-0053-D66D-B415-DE1612D22192}"/>
                </a:ext>
              </a:extLst>
            </xdr:cNvPr>
            <xdr:cNvSpPr txBox="1"/>
          </xdr:nvSpPr>
          <xdr:spPr>
            <a:xfrm>
              <a:off x="1065363" y="1841738"/>
              <a:ext cx="5631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∆〖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𝐺𝐷𝑃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〗_(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504645</xdr:colOff>
      <xdr:row>7</xdr:row>
      <xdr:rowOff>176841</xdr:rowOff>
    </xdr:from>
    <xdr:ext cx="36619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5C1D913-F59C-169E-0503-F5B225D8A99F}"/>
                </a:ext>
              </a:extLst>
            </xdr:cNvPr>
            <xdr:cNvSpPr txBox="1"/>
          </xdr:nvSpPr>
          <xdr:spPr>
            <a:xfrm>
              <a:off x="1125747" y="1444924"/>
              <a:ext cx="3661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5C1D913-F59C-169E-0503-F5B225D8A99F}"/>
                </a:ext>
              </a:extLst>
            </xdr:cNvPr>
            <xdr:cNvSpPr txBox="1"/>
          </xdr:nvSpPr>
          <xdr:spPr>
            <a:xfrm>
              <a:off x="1125747" y="1444924"/>
              <a:ext cx="3661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500332</xdr:colOff>
      <xdr:row>8</xdr:row>
      <xdr:rowOff>0</xdr:rowOff>
    </xdr:from>
    <xdr:ext cx="2821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DFB7CAB-B663-48D9-9A17-9BBF9EBA48DF}"/>
                </a:ext>
              </a:extLst>
            </xdr:cNvPr>
            <xdr:cNvSpPr txBox="1"/>
          </xdr:nvSpPr>
          <xdr:spPr>
            <a:xfrm>
              <a:off x="7910423" y="1449238"/>
              <a:ext cx="2821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DFB7CAB-B663-48D9-9A17-9BBF9EBA48DF}"/>
                </a:ext>
              </a:extLst>
            </xdr:cNvPr>
            <xdr:cNvSpPr txBox="1"/>
          </xdr:nvSpPr>
          <xdr:spPr>
            <a:xfrm>
              <a:off x="7910423" y="1449238"/>
              <a:ext cx="2821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439948</xdr:colOff>
      <xdr:row>10</xdr:row>
      <xdr:rowOff>34505</xdr:rowOff>
    </xdr:from>
    <xdr:ext cx="47910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11BD0FF-D335-4152-BA4F-425AF99BF72A}"/>
                </a:ext>
              </a:extLst>
            </xdr:cNvPr>
            <xdr:cNvSpPr txBox="1"/>
          </xdr:nvSpPr>
          <xdr:spPr>
            <a:xfrm>
              <a:off x="7850039" y="1846052"/>
              <a:ext cx="4791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𝐺𝐷𝑃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11BD0FF-D335-4152-BA4F-425AF99BF72A}"/>
                </a:ext>
              </a:extLst>
            </xdr:cNvPr>
            <xdr:cNvSpPr txBox="1"/>
          </xdr:nvSpPr>
          <xdr:spPr>
            <a:xfrm>
              <a:off x="7850039" y="1846052"/>
              <a:ext cx="4791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𝐺𝐷𝑃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〗_(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457200</xdr:colOff>
      <xdr:row>13</xdr:row>
      <xdr:rowOff>172529</xdr:rowOff>
    </xdr:from>
    <xdr:ext cx="47910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AF15463-C10E-45BC-96C4-EDB2EF6E60D0}"/>
                </a:ext>
              </a:extLst>
            </xdr:cNvPr>
            <xdr:cNvSpPr txBox="1"/>
          </xdr:nvSpPr>
          <xdr:spPr>
            <a:xfrm>
              <a:off x="7867291" y="2579299"/>
              <a:ext cx="4791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𝐺𝐷𝑃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AF15463-C10E-45BC-96C4-EDB2EF6E60D0}"/>
                </a:ext>
              </a:extLst>
            </xdr:cNvPr>
            <xdr:cNvSpPr txBox="1"/>
          </xdr:nvSpPr>
          <xdr:spPr>
            <a:xfrm>
              <a:off x="7867291" y="2579299"/>
              <a:ext cx="4791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𝐺𝐷𝑃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〗_(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517585</xdr:colOff>
      <xdr:row>12</xdr:row>
      <xdr:rowOff>0</xdr:rowOff>
    </xdr:from>
    <xdr:ext cx="2821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452ED5A-7884-4AD2-A592-03F62AA6E862}"/>
                </a:ext>
              </a:extLst>
            </xdr:cNvPr>
            <xdr:cNvSpPr txBox="1"/>
          </xdr:nvSpPr>
          <xdr:spPr>
            <a:xfrm>
              <a:off x="7927676" y="2225615"/>
              <a:ext cx="2821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452ED5A-7884-4AD2-A592-03F62AA6E862}"/>
                </a:ext>
              </a:extLst>
            </xdr:cNvPr>
            <xdr:cNvSpPr txBox="1"/>
          </xdr:nvSpPr>
          <xdr:spPr>
            <a:xfrm>
              <a:off x="7927676" y="2225615"/>
              <a:ext cx="2821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138022</xdr:colOff>
      <xdr:row>3</xdr:row>
      <xdr:rowOff>38818</xdr:rowOff>
    </xdr:from>
    <xdr:to>
      <xdr:col>12</xdr:col>
      <xdr:colOff>362309</xdr:colOff>
      <xdr:row>18</xdr:row>
      <xdr:rowOff>64697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F579F2-40FA-ED0A-841A-AE3C5AE22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86263</xdr:colOff>
      <xdr:row>2</xdr:row>
      <xdr:rowOff>38819</xdr:rowOff>
    </xdr:from>
    <xdr:to>
      <xdr:col>12</xdr:col>
      <xdr:colOff>310550</xdr:colOff>
      <xdr:row>17</xdr:row>
      <xdr:rowOff>64698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D843C-5554-2AC2-15B9-3AB20BFAA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12939</xdr:colOff>
      <xdr:row>2</xdr:row>
      <xdr:rowOff>21566</xdr:rowOff>
    </xdr:from>
    <xdr:to>
      <xdr:col>17</xdr:col>
      <xdr:colOff>336430</xdr:colOff>
      <xdr:row>23</xdr:row>
      <xdr:rowOff>43133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DD4D2-9B50-4941-92B0-85CED940E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12939</xdr:colOff>
      <xdr:row>2</xdr:row>
      <xdr:rowOff>21566</xdr:rowOff>
    </xdr:from>
    <xdr:to>
      <xdr:col>17</xdr:col>
      <xdr:colOff>336430</xdr:colOff>
      <xdr:row>23</xdr:row>
      <xdr:rowOff>43133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94598-284C-4907-9699-7EBB478C0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12939</xdr:colOff>
      <xdr:row>2</xdr:row>
      <xdr:rowOff>21566</xdr:rowOff>
    </xdr:from>
    <xdr:to>
      <xdr:col>17</xdr:col>
      <xdr:colOff>336430</xdr:colOff>
      <xdr:row>23</xdr:row>
      <xdr:rowOff>43133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0D86A-1172-499C-9D10-A4DABF85A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12939</xdr:colOff>
      <xdr:row>2</xdr:row>
      <xdr:rowOff>21566</xdr:rowOff>
    </xdr:from>
    <xdr:to>
      <xdr:col>17</xdr:col>
      <xdr:colOff>336430</xdr:colOff>
      <xdr:row>23</xdr:row>
      <xdr:rowOff>43133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30623-51A4-4D93-9025-55148F081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21564</xdr:colOff>
      <xdr:row>0</xdr:row>
      <xdr:rowOff>176840</xdr:rowOff>
    </xdr:from>
    <xdr:to>
      <xdr:col>23</xdr:col>
      <xdr:colOff>250166</xdr:colOff>
      <xdr:row>27</xdr:row>
      <xdr:rowOff>43132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E7BD5-D502-D29D-FA0A-D3A1FF98A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47445</xdr:colOff>
      <xdr:row>1</xdr:row>
      <xdr:rowOff>159588</xdr:rowOff>
    </xdr:from>
    <xdr:to>
      <xdr:col>12</xdr:col>
      <xdr:colOff>211346</xdr:colOff>
      <xdr:row>17</xdr:row>
      <xdr:rowOff>4313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C57E7B-0955-AABF-F51B-E78084E2D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155276</xdr:colOff>
      <xdr:row>1</xdr:row>
      <xdr:rowOff>116455</xdr:rowOff>
    </xdr:from>
    <xdr:to>
      <xdr:col>12</xdr:col>
      <xdr:colOff>319177</xdr:colOff>
      <xdr:row>16</xdr:row>
      <xdr:rowOff>142335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3DF602-2575-0C76-3661-3D2D6658E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17252</xdr:colOff>
      <xdr:row>2</xdr:row>
      <xdr:rowOff>12938</xdr:rowOff>
    </xdr:from>
    <xdr:to>
      <xdr:col>13</xdr:col>
      <xdr:colOff>103516</xdr:colOff>
      <xdr:row>18</xdr:row>
      <xdr:rowOff>129395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E9443-CEE6-B03D-1814-E297EDEB8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198406</xdr:colOff>
      <xdr:row>1</xdr:row>
      <xdr:rowOff>133707</xdr:rowOff>
    </xdr:from>
    <xdr:to>
      <xdr:col>13</xdr:col>
      <xdr:colOff>327803</xdr:colOff>
      <xdr:row>17</xdr:row>
      <xdr:rowOff>129395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1F42D-E8BF-11F0-5826-95E3DD4E6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599534</xdr:colOff>
      <xdr:row>1</xdr:row>
      <xdr:rowOff>64696</xdr:rowOff>
    </xdr:from>
    <xdr:to>
      <xdr:col>18</xdr:col>
      <xdr:colOff>51758</xdr:colOff>
      <xdr:row>22</xdr:row>
      <xdr:rowOff>120769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D6554-03EF-75CC-E200-CD8E53FE3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133709</xdr:colOff>
      <xdr:row>2</xdr:row>
      <xdr:rowOff>47445</xdr:rowOff>
    </xdr:from>
    <xdr:to>
      <xdr:col>13</xdr:col>
      <xdr:colOff>357996</xdr:colOff>
      <xdr:row>17</xdr:row>
      <xdr:rowOff>73324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7573D3-C81C-C469-C1CA-9420C98F9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12939</xdr:colOff>
      <xdr:row>1</xdr:row>
      <xdr:rowOff>21564</xdr:rowOff>
    </xdr:from>
    <xdr:to>
      <xdr:col>13</xdr:col>
      <xdr:colOff>414067</xdr:colOff>
      <xdr:row>19</xdr:row>
      <xdr:rowOff>103517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CA71D-3A84-CE8E-A846-B3C71B778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hicol  Rmírez" id="{451269D6-4048-4917-B30B-7EC8EEBD0EB2}" userId="S::msramirezgo@unal.edu.co::ae4b8c43-972a-4ed4-8147-e0221ed5853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74B6B1-4B91-4179-88BF-92BF46B6F833}" name="Table1" displayName="Table1" ref="A1:D138" totalsRowShown="0" headerRowDxfId="121" headerRowBorderDxfId="120" tableBorderDxfId="119" totalsRowBorderDxfId="118">
  <autoFilter ref="A1:D138" xr:uid="{4174B6B1-4B91-4179-88BF-92BF46B6F833}"/>
  <tableColumns count="4">
    <tableColumn id="1" xr3:uid="{82BBD04D-91F0-44AA-93EA-6F29948149FB}" name="Date" dataDxfId="117"/>
    <tableColumn id="2" xr3:uid="{F313C116-99E8-4D67-9120-A124D1925480}" name="Revenue Current " dataDxfId="116">
      <calculatedColumnFormula>Quarterly!B2</calculatedColumnFormula>
    </tableColumn>
    <tableColumn id="3" xr3:uid="{0441E19B-5F30-4230-A82A-10AB12FABC73}" name="Lower CI" dataDxfId="115"/>
    <tableColumn id="4" xr3:uid="{2D421DF3-5EBD-44F9-86DB-E3CA21F14B97}" name="Upper CI" dataDxfId="11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A536D1-8BED-4897-95FD-47D41183F4AA}" name="Table2" displayName="Table2" ref="A1:G35" totalsRowShown="0" headerRowDxfId="47" dataDxfId="45" headerRowBorderDxfId="46" tableBorderDxfId="44" totalsRowBorderDxfId="43">
  <autoFilter ref="A1:G35" xr:uid="{A3E12E9B-F7F8-4F70-9072-1A4DADF0D824}"/>
  <tableColumns count="7">
    <tableColumn id="1" xr3:uid="{9AB6894C-A5A2-4AA9-9545-5E1A6C89DC24}" name="Year" dataDxfId="42"/>
    <tableColumn id="2" xr3:uid="{B6576251-81A9-4063-9224-25522B16018A}" name="Revenue Current" dataDxfId="41">
      <calculatedColumnFormula>Table6[[#This Row],[Revenue Current]]</calculatedColumnFormula>
    </tableColumn>
    <tableColumn id="7" xr3:uid="{3097D093-A679-4F8E-B6A8-0C74F1B25839}" name="Forecast" dataDxfId="40"/>
    <tableColumn id="3" xr3:uid="{2CE599DD-4B3B-4721-8181-32107986A2CE}" name="Lower Bound" dataDxfId="39">
      <calculatedColumnFormula>B2-_xlfn.STDEV.P($B$1:B2)/2</calculatedColumnFormula>
    </tableColumn>
    <tableColumn id="4" xr3:uid="{9E11D6DB-2A7A-45A4-AE05-EFADCA53F5E2}" name="Upper Bound" dataDxfId="38">
      <calculatedColumnFormula>B2+_xlfn.STDEV.P($B$1:B2)/2</calculatedColumnFormula>
    </tableColumn>
    <tableColumn id="5" xr3:uid="{DFD864CA-6171-46A7-B608-555E27429D20}" name="Base" dataDxfId="37">
      <calculatedColumnFormula>Table2[[#This Row],[Revenue Current]]+Table2[[#This Row],[Lower Bound]]</calculatedColumnFormula>
    </tableColumn>
    <tableColumn id="6" xr3:uid="{3664A929-264D-4690-952E-032615BDB35E}" name="Fan Size" dataDxfId="36">
      <calculatedColumnFormula>(Table2[[#This Row],[Upper Bound]]-Table2[[#This Row],[Lower Bound]])/$M$1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AEFBA86-EAE8-4AD2-8B65-06673FC596C7}" name="Table212" displayName="Table212" ref="A1:G35" totalsRowShown="0" headerRowDxfId="35" dataDxfId="33" headerRowBorderDxfId="34" tableBorderDxfId="32" totalsRowBorderDxfId="31">
  <autoFilter ref="A1:G35" xr:uid="{A3E12E9B-F7F8-4F70-9072-1A4DADF0D824}"/>
  <tableColumns count="7">
    <tableColumn id="1" xr3:uid="{8D3D43FC-0697-4E13-AAFF-50A563AE7854}" name="Year" dataDxfId="30"/>
    <tableColumn id="2" xr3:uid="{1BD01AB6-C7D5-4451-82D5-DC105600F34D}" name="Total Revenue and Grants" dataDxfId="29">
      <calculatedColumnFormula>Table6[[#This Row],[Revenue Current]]</calculatedColumnFormula>
    </tableColumn>
    <tableColumn id="7" xr3:uid="{9AC6C745-8209-4EF7-9A89-E1155223FCBD}" name="Forecast" dataDxfId="28"/>
    <tableColumn id="3" xr3:uid="{AD89739D-C5AD-46D4-A073-46CC293AAF2E}" name="Lower Bound" dataDxfId="27">
      <calculatedColumnFormula>B2-_xlfn.STDEV.P($B$1:B2)/2</calculatedColumnFormula>
    </tableColumn>
    <tableColumn id="4" xr3:uid="{8A612D95-266D-4623-B4EB-71DE3ECCD748}" name="Upper Bound" dataDxfId="26">
      <calculatedColumnFormula>B2+_xlfn.STDEV.P($B$1:B2)/2</calculatedColumnFormula>
    </tableColumn>
    <tableColumn id="5" xr3:uid="{41DF4A9F-0802-4C9F-9228-EC5D8FFAABD8}" name="Base" dataDxfId="25">
      <calculatedColumnFormula>Table212[[#This Row],[Total Revenue and Grants]]+Table212[[#This Row],[Lower Bound]]</calculatedColumnFormula>
    </tableColumn>
    <tableColumn id="6" xr3:uid="{72C1DFF4-4DC9-493E-BB88-C786C869BF5E}" name="Fan Size" dataDxfId="24">
      <calculatedColumnFormula>(Table212[[#This Row],[Upper Bound]]-Table212[[#This Row],[Lower Bound]])/$M$1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7BCE655-4A4C-4006-A9A4-8ED0A63CF68F}" name="Table213" displayName="Table213" ref="A1:G35" totalsRowShown="0" headerRowDxfId="23" dataDxfId="21" headerRowBorderDxfId="22" tableBorderDxfId="20" totalsRowBorderDxfId="19">
  <autoFilter ref="A1:G35" xr:uid="{A3E12E9B-F7F8-4F70-9072-1A4DADF0D824}"/>
  <tableColumns count="7">
    <tableColumn id="1" xr3:uid="{B2D958EE-51C9-4FD0-88E7-3DAA06A88B71}" name="Year" dataDxfId="18"/>
    <tableColumn id="2" xr3:uid="{B888C902-1EF6-486D-96E9-F011A4945460}" name="Expenditure Current" dataDxfId="17">
      <calculatedColumnFormula>Table6[[#This Row],[Revenue Current]]</calculatedColumnFormula>
    </tableColumn>
    <tableColumn id="7" xr3:uid="{E01C0FEA-1B53-43F2-8FEE-8B6B9584C319}" name="Forecast" dataDxfId="16"/>
    <tableColumn id="3" xr3:uid="{B3FCC688-1F0F-4DE0-B381-638D031A956A}" name="Lower Bound" dataDxfId="15">
      <calculatedColumnFormula>B2-_xlfn.STDEV.P($B$1:B2)/2</calculatedColumnFormula>
    </tableColumn>
    <tableColumn id="4" xr3:uid="{7152EA1D-B0B5-43A5-AAE4-4831F98E7EE6}" name="Upper Bound" dataDxfId="14">
      <calculatedColumnFormula>B2+_xlfn.STDEV.P($B$1:B2)/2</calculatedColumnFormula>
    </tableColumn>
    <tableColumn id="5" xr3:uid="{3F53F62C-B3E4-4C57-809B-14D86FFC0CE0}" name="Base" dataDxfId="13">
      <calculatedColumnFormula>Table213[[#This Row],[Expenditure Current]]+Table213[[#This Row],[Lower Bound]]</calculatedColumnFormula>
    </tableColumn>
    <tableColumn id="6" xr3:uid="{E557B152-C4F1-4605-8AB6-0AA708695D92}" name="Fan Size" dataDxfId="12">
      <calculatedColumnFormula>(Table213[[#This Row],[Upper Bound]]-Table213[[#This Row],[Lower Bound]])/$M$1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1E188FC-91D0-44F2-9721-E3C854107030}" name="Table21314" displayName="Table21314" ref="A1:G35" totalsRowShown="0" headerRowDxfId="11" dataDxfId="9" headerRowBorderDxfId="10" tableBorderDxfId="8" totalsRowBorderDxfId="7">
  <autoFilter ref="A1:G35" xr:uid="{A3E12E9B-F7F8-4F70-9072-1A4DADF0D824}"/>
  <tableColumns count="7">
    <tableColumn id="1" xr3:uid="{594BFDA0-2254-4533-A4C5-6F77126EA8F8}" name="Year" dataDxfId="6"/>
    <tableColumn id="2" xr3:uid="{4BA00064-B403-48E3-A4E6-76CA831F8280}" name="Total Expenditure" dataDxfId="5">
      <calculatedColumnFormula>Table6[[#This Row],[Revenue Current]]</calculatedColumnFormula>
    </tableColumn>
    <tableColumn id="7" xr3:uid="{83F3A012-1FE8-4569-AEDA-2F5B5C5BED21}" name="Forecast" dataDxfId="4"/>
    <tableColumn id="3" xr3:uid="{71CC5E9B-35D6-4353-81AE-F6182F6AF809}" name="Lower Bound" dataDxfId="3">
      <calculatedColumnFormula>B2-_xlfn.STDEV.P($B$1:B2)/2</calculatedColumnFormula>
    </tableColumn>
    <tableColumn id="4" xr3:uid="{F4E3115E-6D00-472C-AE9F-0770F0C41205}" name="Upper Bound" dataDxfId="2">
      <calculatedColumnFormula>B2+_xlfn.STDEV.P($B$1:B2)/2</calculatedColumnFormula>
    </tableColumn>
    <tableColumn id="5" xr3:uid="{427C1C23-1A52-4991-9162-B9EC3FD64D7C}" name="Base" dataDxfId="1">
      <calculatedColumnFormula>Table21314[[#This Row],[Total Expenditure]]+Table21314[[#This Row],[Lower Bound]]</calculatedColumnFormula>
    </tableColumn>
    <tableColumn id="6" xr3:uid="{4D267410-5F18-4DA6-B831-4295C93173ED}" name="Fan Size" dataDxfId="0">
      <calculatedColumnFormula>(Table21314[[#This Row],[Upper Bound]]-Table21314[[#This Row],[Lower Bound]])/$M$1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118686-9B35-4D5C-92B4-1AE8F3542AB3}" name="Table3" displayName="Table3" ref="A1:D138" totalsRowShown="0" headerRowDxfId="113" headerRowBorderDxfId="112" tableBorderDxfId="111" totalsRowBorderDxfId="110">
  <autoFilter ref="A1:D138" xr:uid="{BF118686-9B35-4D5C-92B4-1AE8F3542AB3}"/>
  <tableColumns count="4">
    <tableColumn id="1" xr3:uid="{3521805B-0110-41CC-9ED8-B69D386BA98D}" name="Date" dataDxfId="109"/>
    <tableColumn id="2" xr3:uid="{0D006642-054E-453C-BFBB-81A4287485CD}" name="Total Revenue and Grants" dataDxfId="108">
      <calculatedColumnFormula>Quarterly!C2</calculatedColumnFormula>
    </tableColumn>
    <tableColumn id="3" xr3:uid="{02C66BBB-D4A8-4989-BF59-274ECEE870C4}" name="Lower CI" dataDxfId="107"/>
    <tableColumn id="4" xr3:uid="{714C25D7-2100-444A-B93C-2A53AEC700E0}" name="Upper CI" dataDxfId="10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97504D-953E-4C91-9433-2CB9FB62B581}" name="Table4" displayName="Table4" ref="A1:D138" totalsRowShown="0" headerRowDxfId="105" headerRowBorderDxfId="104" tableBorderDxfId="103" totalsRowBorderDxfId="102">
  <autoFilter ref="A1:D138" xr:uid="{3197504D-953E-4C91-9433-2CB9FB62B581}"/>
  <tableColumns count="4">
    <tableColumn id="1" xr3:uid="{7F6DFA7E-18DF-4AB9-8F71-5381CC564279}" name="Date" dataDxfId="101"/>
    <tableColumn id="2" xr3:uid="{1629BE22-E3AC-438C-8A3E-7813778540A2}" name="Expenditure Current" dataDxfId="100">
      <calculatedColumnFormula>Quarterly!D2</calculatedColumnFormula>
    </tableColumn>
    <tableColumn id="3" xr3:uid="{B46BABA1-DDAD-472C-8409-82B0EAA708F2}" name="Lower CI" dataDxfId="99"/>
    <tableColumn id="4" xr3:uid="{D2ACC7BC-8607-448E-A1B4-C71158FA8D7E}" name="Upper CI" dataDxfId="9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B45676-AA84-4DC3-88B3-14E05A81B383}" name="Table5" displayName="Table5" ref="A1:D138" totalsRowShown="0" headerRowDxfId="97" headerRowBorderDxfId="96" tableBorderDxfId="95" totalsRowBorderDxfId="94">
  <autoFilter ref="A1:D138" xr:uid="{AFB45676-AA84-4DC3-88B3-14E05A81B383}"/>
  <tableColumns count="4">
    <tableColumn id="1" xr3:uid="{267CE4FF-7DE7-4DDE-9C5B-DA7EEAD28790}" name="Date" dataDxfId="93"/>
    <tableColumn id="2" xr3:uid="{DCD275AB-2537-4EF8-952C-4D2A9A9C313F}" name="Total Expenditure" dataDxfId="92"/>
    <tableColumn id="3" xr3:uid="{8403BA2B-AEDC-4876-AC5F-BE607B46F53D}" name="Lower CI" dataDxfId="91"/>
    <tableColumn id="4" xr3:uid="{F5A740F5-CCBE-49A3-89D7-8D89AD8E5270}" name="Upper CI" dataDxfId="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BB8624-959F-4E68-87AC-38623AD9BFB9}" name="Table6" displayName="Table6" ref="A1:E35" totalsRowShown="0" headerRowDxfId="89" dataDxfId="87" headerRowBorderDxfId="88" tableBorderDxfId="86" totalsRowBorderDxfId="85">
  <autoFilter ref="A1:E35" xr:uid="{0DBB8624-959F-4E68-87AC-38623AD9BFB9}"/>
  <tableColumns count="5">
    <tableColumn id="1" xr3:uid="{31C07A1D-C268-43A0-A308-F8B64458E71F}" name="Year" dataDxfId="84"/>
    <tableColumn id="2" xr3:uid="{EF91136E-7218-4666-B173-9120FC83CAC7}" name="Revenue Current" dataDxfId="83"/>
    <tableColumn id="3" xr3:uid="{F9ED5F32-68E5-4D7A-98FD-37C008AAAB2F}" name="Total Revenue and Grants" dataDxfId="82"/>
    <tableColumn id="4" xr3:uid="{B4747A86-C650-4A2F-970B-64D43A5F61DE}" name="Expenditure Current" dataDxfId="81"/>
    <tableColumn id="5" xr3:uid="{188902DB-34F8-4F14-B029-45D12FEB2253}" name="Total Expenditure" dataDxfId="8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1A0DBA-8C28-46C4-BA65-AEDC90D47D3D}" name="Table7" displayName="Table7" ref="A1:D35" totalsRowShown="0" headerRowDxfId="79" headerRowBorderDxfId="78" tableBorderDxfId="77" totalsRowBorderDxfId="76">
  <autoFilter ref="A1:D35" xr:uid="{381A0DBA-8C28-46C4-BA65-AEDC90D47D3D}"/>
  <tableColumns count="4">
    <tableColumn id="1" xr3:uid="{28C9A9AE-1A22-43E0-838E-B356AF212514}" name="Year" dataDxfId="75"/>
    <tableColumn id="2" xr3:uid="{06BE55A2-2D8E-487E-824D-D13E77C1AD38}" name="Revenue Current" dataDxfId="74">
      <calculatedColumnFormula>Table6[[#This Row],[Revenue Current]]</calculatedColumnFormula>
    </tableColumn>
    <tableColumn id="3" xr3:uid="{5DD4800B-EBD4-4331-A724-24F41CC88624}" name="Lower Bound" dataDxfId="73"/>
    <tableColumn id="4" xr3:uid="{FE95A8C5-B5D8-4402-977B-289823924027}" name="Upper Bound" dataDxfId="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87D78A-E380-4206-B9C0-CA19155134A4}" name="Table8" displayName="Table8" ref="A1:D35" totalsRowShown="0" headerRowDxfId="71" headerRowBorderDxfId="70" tableBorderDxfId="69" totalsRowBorderDxfId="68">
  <autoFilter ref="A1:D35" xr:uid="{8287D78A-E380-4206-B9C0-CA19155134A4}"/>
  <tableColumns count="4">
    <tableColumn id="1" xr3:uid="{87CF044A-959C-4D2C-985F-C6F90B74953D}" name="Year" dataDxfId="67"/>
    <tableColumn id="2" xr3:uid="{099119AB-DB0F-475F-803F-CD425E634E56}" name="Total Revenue and Grants" dataDxfId="66">
      <calculatedColumnFormula>Table6[[#This Row],[Total Revenue and Grants]]</calculatedColumnFormula>
    </tableColumn>
    <tableColumn id="3" xr3:uid="{A64E9F99-2D72-49E2-8DB3-51D5260AC65F}" name="Lower Bound" dataDxfId="65"/>
    <tableColumn id="4" xr3:uid="{801E009B-00C1-4A35-B29A-31975416CC84}" name="Upper Bound" dataDxfId="6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CFA7BE-A9C0-42A7-A012-57BCF537A01C}" name="Table9" displayName="Table9" ref="A1:D35" totalsRowShown="0" headerRowDxfId="63" headerRowBorderDxfId="62" tableBorderDxfId="61" totalsRowBorderDxfId="60">
  <autoFilter ref="A1:D35" xr:uid="{9ECFA7BE-A9C0-42A7-A012-57BCF537A01C}"/>
  <tableColumns count="4">
    <tableColumn id="1" xr3:uid="{EF6234BA-CA4D-4E64-A405-764C00B2055D}" name="Year" dataDxfId="59"/>
    <tableColumn id="2" xr3:uid="{2C01021C-0735-471A-AFB9-E53707A0735A}" name="Expenditure Current" dataDxfId="58">
      <calculatedColumnFormula>Table6[[#This Row],[Expenditure Current]]</calculatedColumnFormula>
    </tableColumn>
    <tableColumn id="3" xr3:uid="{E54208ED-C92F-42F1-ABBB-F245B01B8E23}" name="Lower Bound" dataDxfId="57"/>
    <tableColumn id="4" xr3:uid="{0200CF69-DC08-44E0-A091-B715E51722CA}" name="Upper Bound" dataDxfId="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4BE902-B9A0-44B7-9A13-E2F54BF2DBE6}" name="Table10" displayName="Table10" ref="A1:D35" totalsRowShown="0" headerRowDxfId="55" headerRowBorderDxfId="54" tableBorderDxfId="53" totalsRowBorderDxfId="52">
  <autoFilter ref="A1:D35" xr:uid="{D94BE902-B9A0-44B7-9A13-E2F54BF2DBE6}"/>
  <tableColumns count="4">
    <tableColumn id="1" xr3:uid="{CFE93D29-1F78-41DF-BDB6-5DCE564CE93A}" name="Year" dataDxfId="51"/>
    <tableColumn id="2" xr3:uid="{C8A3D618-6626-42F4-A4E3-90B24485F2BB}" name="Total Expenditure" dataDxfId="50">
      <calculatedColumnFormula>Table6[[#This Row],[Total Expenditure]]</calculatedColumnFormula>
    </tableColumn>
    <tableColumn id="3" xr3:uid="{5B3EC25B-84EE-43F3-8F1F-F5C039A27C48}" name="Lower Bound" dataDxfId="49"/>
    <tableColumn id="4" xr3:uid="{5F79458C-FA39-4E99-A9B4-DFB9EFB5EF7C}" name="Upper Bound" dataDxfId="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4-09T16:53:08.16" personId="{451269D6-4048-4917-B30B-7EC8EEBD0EB2}" id="{A2FE3A5D-FEE7-41D1-8619-8F6383D495CF}">
    <text xml:space="preserve">Sólo se encuentra evidencia de cointegración para las 3 variables presentada. 
En cuanto a "Expenditure Current" se estima y pronostica con un modelo VAR. </text>
  </threadedComment>
  <threadedComment ref="I2" dT="2023-04-09T16:53:53.73" personId="{451269D6-4048-4917-B30B-7EC8EEBD0EB2}" id="{35FA102D-1DC2-4E09-9050-642957AAE2E9}">
    <text>Parámetros estimados para la representación VAR de los VECM. 
Se presentan los coeficientes del VAR de "Expenditure Current"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06E7-4C8C-47DA-9578-BECD4591BFC9}">
  <sheetPr>
    <tabColor rgb="FFFF0000"/>
  </sheetPr>
  <dimension ref="A2:L23"/>
  <sheetViews>
    <sheetView tabSelected="1" workbookViewId="0">
      <selection activeCell="G21" sqref="G21"/>
    </sheetView>
  </sheetViews>
  <sheetFormatPr defaultRowHeight="14.3" x14ac:dyDescent="0.25"/>
  <cols>
    <col min="2" max="2" width="23.375" bestFit="1" customWidth="1"/>
    <col min="3" max="3" width="15.375" bestFit="1" customWidth="1"/>
    <col min="4" max="4" width="23.375" bestFit="1" customWidth="1"/>
    <col min="5" max="5" width="16.25" bestFit="1" customWidth="1"/>
    <col min="8" max="8" width="20" bestFit="1" customWidth="1"/>
    <col min="9" max="9" width="15.375" bestFit="1" customWidth="1"/>
    <col min="10" max="10" width="23.375" bestFit="1" customWidth="1"/>
    <col min="11" max="12" width="18.5" bestFit="1" customWidth="1"/>
  </cols>
  <sheetData>
    <row r="2" spans="1:12" x14ac:dyDescent="0.25">
      <c r="B2" s="93"/>
      <c r="C2" s="83" t="s">
        <v>148</v>
      </c>
      <c r="D2" s="83"/>
      <c r="E2" s="84"/>
      <c r="H2" s="93"/>
      <c r="I2" s="91" t="s">
        <v>156</v>
      </c>
      <c r="J2" s="92"/>
      <c r="K2" s="92"/>
      <c r="L2" s="92"/>
    </row>
    <row r="3" spans="1:12" x14ac:dyDescent="0.25">
      <c r="B3" s="94"/>
      <c r="C3" s="44" t="s">
        <v>112</v>
      </c>
      <c r="D3" s="38" t="s">
        <v>108</v>
      </c>
      <c r="E3" s="39" t="s">
        <v>110</v>
      </c>
      <c r="H3" s="94"/>
      <c r="I3" s="85" t="s">
        <v>112</v>
      </c>
      <c r="J3" s="85" t="s">
        <v>108</v>
      </c>
      <c r="K3" s="85" t="s">
        <v>109</v>
      </c>
      <c r="L3" s="85" t="s">
        <v>110</v>
      </c>
    </row>
    <row r="4" spans="1:12" x14ac:dyDescent="0.25">
      <c r="B4" s="41"/>
      <c r="D4" s="41"/>
      <c r="E4" s="35"/>
      <c r="H4" s="40"/>
      <c r="I4" s="40"/>
      <c r="J4" s="40"/>
      <c r="K4" s="60"/>
      <c r="L4" s="60"/>
    </row>
    <row r="5" spans="1:12" x14ac:dyDescent="0.25">
      <c r="B5" s="80" t="s">
        <v>151</v>
      </c>
      <c r="C5" s="99">
        <v>-0.64409000000000005</v>
      </c>
      <c r="D5" s="95">
        <v>-0.94962000000000002</v>
      </c>
      <c r="E5" s="97">
        <v>-0.61887999999999999</v>
      </c>
      <c r="H5" s="80" t="s">
        <v>149</v>
      </c>
      <c r="I5" s="95">
        <v>-4.4166540000000003</v>
      </c>
      <c r="J5" s="95">
        <v>-5.37425</v>
      </c>
      <c r="K5" s="97">
        <v>2.3396199999999999E-2</v>
      </c>
      <c r="L5" s="97">
        <v>0.65329680000000001</v>
      </c>
    </row>
    <row r="6" spans="1:12" x14ac:dyDescent="0.25">
      <c r="B6" s="41"/>
      <c r="C6" s="100"/>
      <c r="D6" s="96"/>
      <c r="E6" s="98"/>
      <c r="H6" s="42"/>
      <c r="I6" s="96"/>
      <c r="J6" s="96"/>
      <c r="K6" s="98"/>
      <c r="L6" s="98"/>
    </row>
    <row r="7" spans="1:12" x14ac:dyDescent="0.25">
      <c r="B7" s="81" t="s">
        <v>149</v>
      </c>
      <c r="C7" s="99">
        <v>-4.4166499999999997</v>
      </c>
      <c r="D7" s="95">
        <v>-5.3742599999999996</v>
      </c>
      <c r="E7" s="97">
        <v>0.65329999999999999</v>
      </c>
      <c r="H7" s="80" t="s">
        <v>150</v>
      </c>
      <c r="I7" s="95">
        <v>-1.5665E-3</v>
      </c>
      <c r="J7" s="95">
        <v>-2.0699999999999998E-3</v>
      </c>
      <c r="K7" s="97" t="s">
        <v>159</v>
      </c>
      <c r="L7" s="97">
        <v>3.2799999999999999E-3</v>
      </c>
    </row>
    <row r="8" spans="1:12" x14ac:dyDescent="0.25">
      <c r="B8" s="41"/>
      <c r="C8" s="100"/>
      <c r="D8" s="96"/>
      <c r="E8" s="98"/>
      <c r="H8" s="42"/>
      <c r="I8" s="96"/>
      <c r="J8" s="96"/>
      <c r="K8" s="98"/>
      <c r="L8" s="98"/>
    </row>
    <row r="9" spans="1:12" x14ac:dyDescent="0.25">
      <c r="B9" s="82" t="s">
        <v>158</v>
      </c>
      <c r="C9" s="99">
        <v>-0.76254</v>
      </c>
      <c r="D9" s="95">
        <v>-0.91012000000000004</v>
      </c>
      <c r="E9" s="97">
        <v>-0.89507999999999999</v>
      </c>
      <c r="H9" s="82"/>
      <c r="I9" s="95">
        <v>0.23745843</v>
      </c>
      <c r="J9" s="95">
        <v>8.9880000000000002E-2</v>
      </c>
      <c r="K9" s="97">
        <v>-0.87037956000000005</v>
      </c>
      <c r="L9" s="97">
        <v>0.104921</v>
      </c>
    </row>
    <row r="10" spans="1:12" x14ac:dyDescent="0.25">
      <c r="B10" s="41"/>
      <c r="C10" s="100"/>
      <c r="D10" s="96"/>
      <c r="E10" s="98"/>
      <c r="H10" s="42"/>
      <c r="I10" s="96"/>
      <c r="J10" s="96"/>
      <c r="K10" s="98"/>
      <c r="L10" s="98"/>
    </row>
    <row r="11" spans="1:12" ht="18.350000000000001" customHeight="1" x14ac:dyDescent="0.25">
      <c r="B11" s="82"/>
      <c r="C11" s="99">
        <v>0.90378000000000003</v>
      </c>
      <c r="D11" s="95">
        <v>0.98238999999999999</v>
      </c>
      <c r="E11" s="97">
        <v>4.6559999999999997E-2</v>
      </c>
      <c r="H11" s="82"/>
      <c r="I11" s="95">
        <v>0.90378060000000005</v>
      </c>
      <c r="J11" s="95">
        <v>0.98229999999999995</v>
      </c>
      <c r="K11" s="97">
        <v>0.20607300000000001</v>
      </c>
      <c r="L11" s="97">
        <v>4.6564700000000001E-2</v>
      </c>
    </row>
    <row r="12" spans="1:12" x14ac:dyDescent="0.25">
      <c r="B12" s="41"/>
      <c r="C12" s="2"/>
      <c r="D12" s="61"/>
      <c r="E12" s="62"/>
      <c r="H12" s="42"/>
      <c r="I12" s="96"/>
      <c r="J12" s="96"/>
      <c r="K12" s="98"/>
      <c r="L12" s="98"/>
    </row>
    <row r="13" spans="1:12" x14ac:dyDescent="0.25">
      <c r="B13" s="43"/>
      <c r="C13" s="36"/>
      <c r="D13" s="43"/>
      <c r="E13" s="37"/>
      <c r="H13" s="82"/>
      <c r="I13" s="95">
        <v>0.1184534</v>
      </c>
      <c r="J13" s="95">
        <v>-3.9489999999999997E-2</v>
      </c>
      <c r="K13" s="97">
        <v>-5.0450000000000002E-2</v>
      </c>
      <c r="L13" s="97">
        <v>0.27620280000000003</v>
      </c>
    </row>
    <row r="14" spans="1:12" x14ac:dyDescent="0.25">
      <c r="A14" s="88"/>
      <c r="H14" s="42"/>
      <c r="I14" s="96"/>
      <c r="J14" s="96"/>
      <c r="K14" s="98"/>
      <c r="L14" s="98"/>
    </row>
    <row r="15" spans="1:12" ht="14.3" customHeight="1" x14ac:dyDescent="0.25">
      <c r="A15" s="88"/>
      <c r="B15" s="74" t="s">
        <v>157</v>
      </c>
      <c r="C15" s="75"/>
      <c r="D15" s="75"/>
      <c r="E15" s="76"/>
      <c r="H15" s="82"/>
      <c r="I15" s="95">
        <v>0.25080926999999997</v>
      </c>
      <c r="J15" s="95">
        <v>0.55891999999999997</v>
      </c>
      <c r="K15" s="97">
        <v>-5.985E-2</v>
      </c>
      <c r="L15" s="97">
        <v>0.32846599999999998</v>
      </c>
    </row>
    <row r="16" spans="1:12" ht="14.3" customHeight="1" x14ac:dyDescent="0.25">
      <c r="A16" s="89"/>
      <c r="B16" s="77"/>
      <c r="C16" s="78"/>
      <c r="D16" s="78"/>
      <c r="E16" s="79"/>
      <c r="H16" s="68"/>
      <c r="I16" s="69"/>
      <c r="J16" s="43"/>
      <c r="K16" s="37"/>
      <c r="L16" s="37"/>
    </row>
    <row r="17" spans="1:11" ht="28.55" customHeight="1" x14ac:dyDescent="0.25">
      <c r="A17" s="88"/>
      <c r="B17" s="90" t="s">
        <v>112</v>
      </c>
      <c r="C17" s="63"/>
      <c r="D17" s="63"/>
      <c r="E17" s="64"/>
      <c r="H17" s="65"/>
      <c r="I17" s="66"/>
      <c r="J17" s="67"/>
      <c r="K17" s="67"/>
    </row>
    <row r="18" spans="1:11" x14ac:dyDescent="0.25">
      <c r="A18" s="88"/>
      <c r="B18" s="86"/>
      <c r="C18" s="71"/>
      <c r="D18" s="71"/>
      <c r="E18" s="70"/>
      <c r="H18" s="67"/>
      <c r="I18" s="67"/>
      <c r="J18" s="67"/>
      <c r="K18" s="67"/>
    </row>
    <row r="19" spans="1:11" ht="34.65" customHeight="1" x14ac:dyDescent="0.25">
      <c r="A19" s="88"/>
      <c r="B19" s="90" t="s">
        <v>108</v>
      </c>
      <c r="C19" s="63"/>
      <c r="D19" s="63"/>
      <c r="E19" s="64"/>
      <c r="H19" s="67"/>
      <c r="I19" s="67"/>
      <c r="J19" s="67"/>
      <c r="K19" s="67"/>
    </row>
    <row r="20" spans="1:11" x14ac:dyDescent="0.25">
      <c r="A20" s="88"/>
      <c r="B20" s="86"/>
      <c r="C20" s="71"/>
      <c r="D20" s="71"/>
      <c r="E20" s="70"/>
    </row>
    <row r="21" spans="1:11" ht="30.6" customHeight="1" x14ac:dyDescent="0.25">
      <c r="A21" s="88"/>
      <c r="B21" s="90" t="s">
        <v>109</v>
      </c>
      <c r="C21" s="63"/>
      <c r="D21" s="63"/>
      <c r="E21" s="64"/>
    </row>
    <row r="22" spans="1:11" x14ac:dyDescent="0.25">
      <c r="A22" s="88"/>
      <c r="B22" s="87"/>
      <c r="C22" s="73"/>
      <c r="D22" s="73"/>
      <c r="E22" s="72"/>
    </row>
    <row r="23" spans="1:11" x14ac:dyDescent="0.25">
      <c r="A23" s="88"/>
    </row>
  </sheetData>
  <mergeCells count="8">
    <mergeCell ref="C21:E21"/>
    <mergeCell ref="C2:E2"/>
    <mergeCell ref="C19:E19"/>
    <mergeCell ref="C17:E17"/>
    <mergeCell ref="B15:E16"/>
    <mergeCell ref="I2:L2"/>
    <mergeCell ref="B2:B3"/>
    <mergeCell ref="H2:H3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E5342-B4E2-43A6-AE60-EDF98511EA1F}">
  <sheetPr>
    <tabColor theme="7" tint="0.59999389629810485"/>
  </sheetPr>
  <dimension ref="A1:D35"/>
  <sheetViews>
    <sheetView topLeftCell="A7" workbookViewId="0">
      <selection activeCell="C24" sqref="C24:C35"/>
    </sheetView>
  </sheetViews>
  <sheetFormatPr defaultRowHeight="14.3" x14ac:dyDescent="0.25"/>
  <cols>
    <col min="1" max="1" width="9.125" style="2"/>
    <col min="2" max="2" width="24.125" style="2" bestFit="1" customWidth="1"/>
    <col min="3" max="4" width="14.375" style="2" customWidth="1"/>
  </cols>
  <sheetData>
    <row r="1" spans="1:4" x14ac:dyDescent="0.25">
      <c r="A1" s="28" t="s">
        <v>111</v>
      </c>
      <c r="B1" s="29" t="s">
        <v>109</v>
      </c>
      <c r="C1" s="29" t="s">
        <v>113</v>
      </c>
      <c r="D1" s="30" t="s">
        <v>114</v>
      </c>
    </row>
    <row r="2" spans="1:4" x14ac:dyDescent="0.25">
      <c r="A2" s="11">
        <v>2000</v>
      </c>
      <c r="B2" s="12">
        <f>Table6[[#This Row],[Expenditure Current]]</f>
        <v>295.76201853647103</v>
      </c>
      <c r="C2" s="12" t="e">
        <v>#N/A</v>
      </c>
      <c r="D2" s="27" t="e">
        <v>#N/A</v>
      </c>
    </row>
    <row r="3" spans="1:4" x14ac:dyDescent="0.25">
      <c r="A3" s="11">
        <v>2001</v>
      </c>
      <c r="B3" s="12">
        <f>Table6[[#This Row],[Expenditure Current]]</f>
        <v>338.07601853647094</v>
      </c>
      <c r="C3" s="12" t="e">
        <v>#N/A</v>
      </c>
      <c r="D3" s="27" t="e">
        <v>#N/A</v>
      </c>
    </row>
    <row r="4" spans="1:4" x14ac:dyDescent="0.25">
      <c r="A4" s="11">
        <v>2002</v>
      </c>
      <c r="B4" s="12">
        <f>Table6[[#This Row],[Expenditure Current]]</f>
        <v>352.23201853647095</v>
      </c>
      <c r="C4" s="12" t="e">
        <v>#N/A</v>
      </c>
      <c r="D4" s="27" t="e">
        <v>#N/A</v>
      </c>
    </row>
    <row r="5" spans="1:4" x14ac:dyDescent="0.25">
      <c r="A5" s="11">
        <v>2003</v>
      </c>
      <c r="B5" s="12">
        <f>Table6[[#This Row],[Expenditure Current]]</f>
        <v>408.16901853647096</v>
      </c>
      <c r="C5" s="12" t="e">
        <v>#N/A</v>
      </c>
      <c r="D5" s="27" t="e">
        <v>#N/A</v>
      </c>
    </row>
    <row r="6" spans="1:4" x14ac:dyDescent="0.25">
      <c r="A6" s="11">
        <v>2004</v>
      </c>
      <c r="B6" s="12">
        <f>Table6[[#This Row],[Expenditure Current]]</f>
        <v>502.75001853647092</v>
      </c>
      <c r="C6" s="12" t="e">
        <v>#N/A</v>
      </c>
      <c r="D6" s="27" t="e">
        <v>#N/A</v>
      </c>
    </row>
    <row r="7" spans="1:4" x14ac:dyDescent="0.25">
      <c r="A7" s="11">
        <v>2005</v>
      </c>
      <c r="B7" s="12">
        <f>Table6[[#This Row],[Expenditure Current]]</f>
        <v>548.43101853647102</v>
      </c>
      <c r="C7" s="12" t="e">
        <v>#N/A</v>
      </c>
      <c r="D7" s="27" t="e">
        <v>#N/A</v>
      </c>
    </row>
    <row r="8" spans="1:4" x14ac:dyDescent="0.25">
      <c r="A8" s="11">
        <v>2006</v>
      </c>
      <c r="B8" s="12">
        <f>Table6[[#This Row],[Expenditure Current]]</f>
        <v>620.74501853647087</v>
      </c>
      <c r="C8" s="12" t="e">
        <v>#N/A</v>
      </c>
      <c r="D8" s="27" t="e">
        <v>#N/A</v>
      </c>
    </row>
    <row r="9" spans="1:4" x14ac:dyDescent="0.25">
      <c r="A9" s="11">
        <v>2007</v>
      </c>
      <c r="B9" s="12">
        <f>Table6[[#This Row],[Expenditure Current]]</f>
        <v>597.27901853647097</v>
      </c>
      <c r="C9" s="12" t="e">
        <v>#N/A</v>
      </c>
      <c r="D9" s="27" t="e">
        <v>#N/A</v>
      </c>
    </row>
    <row r="10" spans="1:4" x14ac:dyDescent="0.25">
      <c r="A10" s="11">
        <v>2008</v>
      </c>
      <c r="B10" s="12">
        <f>Table6[[#This Row],[Expenditure Current]]</f>
        <v>633.91689338647097</v>
      </c>
      <c r="C10" s="12" t="e">
        <v>#N/A</v>
      </c>
      <c r="D10" s="27" t="e">
        <v>#N/A</v>
      </c>
    </row>
    <row r="11" spans="1:4" x14ac:dyDescent="0.25">
      <c r="A11" s="11">
        <v>2009</v>
      </c>
      <c r="B11" s="12">
        <f>Table6[[#This Row],[Expenditure Current]]</f>
        <v>669.39385043647098</v>
      </c>
      <c r="C11" s="12" t="e">
        <v>#N/A</v>
      </c>
      <c r="D11" s="27" t="e">
        <v>#N/A</v>
      </c>
    </row>
    <row r="12" spans="1:4" x14ac:dyDescent="0.25">
      <c r="A12" s="11">
        <v>2010</v>
      </c>
      <c r="B12" s="12">
        <f>Table6[[#This Row],[Expenditure Current]]</f>
        <v>689.82363457147119</v>
      </c>
      <c r="C12" s="12" t="e">
        <v>#N/A</v>
      </c>
      <c r="D12" s="27" t="e">
        <v>#N/A</v>
      </c>
    </row>
    <row r="13" spans="1:4" x14ac:dyDescent="0.25">
      <c r="A13" s="11">
        <v>2011</v>
      </c>
      <c r="B13" s="12">
        <f>Table6[[#This Row],[Expenditure Current]]</f>
        <v>729.10429227479563</v>
      </c>
      <c r="C13" s="12" t="e">
        <v>#N/A</v>
      </c>
      <c r="D13" s="27" t="e">
        <v>#N/A</v>
      </c>
    </row>
    <row r="14" spans="1:4" x14ac:dyDescent="0.25">
      <c r="A14" s="11">
        <v>2012</v>
      </c>
      <c r="B14" s="12">
        <f>Table6[[#This Row],[Expenditure Current]]</f>
        <v>707.63351387647083</v>
      </c>
      <c r="C14" s="12" t="e">
        <v>#N/A</v>
      </c>
      <c r="D14" s="27" t="e">
        <v>#N/A</v>
      </c>
    </row>
    <row r="15" spans="1:4" x14ac:dyDescent="0.25">
      <c r="A15" s="11">
        <v>2013</v>
      </c>
      <c r="B15" s="12">
        <f>Table6[[#This Row],[Expenditure Current]]</f>
        <v>777.38763432647102</v>
      </c>
      <c r="C15" s="12" t="e">
        <v>#N/A</v>
      </c>
      <c r="D15" s="27" t="e">
        <v>#N/A</v>
      </c>
    </row>
    <row r="16" spans="1:4" x14ac:dyDescent="0.25">
      <c r="A16" s="11">
        <v>2014</v>
      </c>
      <c r="B16" s="12">
        <f>Table6[[#This Row],[Expenditure Current]]</f>
        <v>839.99214503647102</v>
      </c>
      <c r="C16" s="12" t="e">
        <v>#N/A</v>
      </c>
      <c r="D16" s="27" t="e">
        <v>#N/A</v>
      </c>
    </row>
    <row r="17" spans="1:4" x14ac:dyDescent="0.25">
      <c r="A17" s="11">
        <v>2015</v>
      </c>
      <c r="B17" s="12">
        <f>Table6[[#This Row],[Expenditure Current]]</f>
        <v>912.43929981647102</v>
      </c>
      <c r="C17" s="12" t="e">
        <v>#N/A</v>
      </c>
      <c r="D17" s="27" t="e">
        <v>#N/A</v>
      </c>
    </row>
    <row r="18" spans="1:4" x14ac:dyDescent="0.25">
      <c r="A18" s="11">
        <v>2016</v>
      </c>
      <c r="B18" s="12">
        <f>Table6[[#This Row],[Expenditure Current]]</f>
        <v>970.60295242647101</v>
      </c>
      <c r="C18" s="12" t="e">
        <v>#N/A</v>
      </c>
      <c r="D18" s="27" t="e">
        <v>#N/A</v>
      </c>
    </row>
    <row r="19" spans="1:4" x14ac:dyDescent="0.25">
      <c r="A19" s="11">
        <v>2017</v>
      </c>
      <c r="B19" s="12">
        <f>Table6[[#This Row],[Expenditure Current]]</f>
        <v>1020.5418388864711</v>
      </c>
      <c r="C19" s="12" t="e">
        <v>#N/A</v>
      </c>
      <c r="D19" s="27" t="e">
        <v>#N/A</v>
      </c>
    </row>
    <row r="20" spans="1:4" x14ac:dyDescent="0.25">
      <c r="A20" s="11">
        <v>2018</v>
      </c>
      <c r="B20" s="12">
        <f>Table6[[#This Row],[Expenditure Current]]</f>
        <v>1058.2177367854379</v>
      </c>
      <c r="C20" s="12" t="e">
        <v>#N/A</v>
      </c>
      <c r="D20" s="27" t="e">
        <v>#N/A</v>
      </c>
    </row>
    <row r="21" spans="1:4" x14ac:dyDescent="0.25">
      <c r="A21" s="11">
        <v>2019</v>
      </c>
      <c r="B21" s="12">
        <f>Table6[[#This Row],[Expenditure Current]]</f>
        <v>1094.2718090864707</v>
      </c>
      <c r="C21" s="12" t="e">
        <v>#N/A</v>
      </c>
      <c r="D21" s="27" t="e">
        <v>#N/A</v>
      </c>
    </row>
    <row r="22" spans="1:4" x14ac:dyDescent="0.25">
      <c r="A22" s="11">
        <v>2020</v>
      </c>
      <c r="B22" s="12">
        <f>Table6[[#This Row],[Expenditure Current]]</f>
        <v>954.64281512647108</v>
      </c>
      <c r="C22" s="12" t="e">
        <v>#N/A</v>
      </c>
      <c r="D22" s="27" t="e">
        <v>#N/A</v>
      </c>
    </row>
    <row r="23" spans="1:4" x14ac:dyDescent="0.25">
      <c r="A23" s="11">
        <v>2021</v>
      </c>
      <c r="B23" s="12">
        <f>Table6[[#This Row],[Expenditure Current]]</f>
        <v>947.44961474647107</v>
      </c>
      <c r="C23" s="12">
        <f>B23</f>
        <v>947.44961474647107</v>
      </c>
      <c r="D23" s="27">
        <f>B23</f>
        <v>947.44961474647107</v>
      </c>
    </row>
    <row r="24" spans="1:4" x14ac:dyDescent="0.25">
      <c r="A24" s="13">
        <v>2022</v>
      </c>
      <c r="B24" s="9">
        <f>Table6[[#This Row],[Expenditure Current]]</f>
        <v>973.05658393866611</v>
      </c>
      <c r="C24" s="31">
        <f>SUM('Expenditure Current'!C91:C94)</f>
        <v>820.21143022933063</v>
      </c>
      <c r="D24" s="32">
        <f>SUM('Expenditure Current'!D91:D94)</f>
        <v>1090.234120521294</v>
      </c>
    </row>
    <row r="25" spans="1:4" x14ac:dyDescent="0.25">
      <c r="A25" s="13">
        <v>2023</v>
      </c>
      <c r="B25" s="9">
        <f>Table6[[#This Row],[Expenditure Current]]</f>
        <v>1024.9140016324131</v>
      </c>
      <c r="C25" s="31">
        <f>SUM('Expenditure Current'!C95:C98)</f>
        <v>766.9943515256557</v>
      </c>
      <c r="D25" s="32">
        <f>SUM('Expenditure Current'!D95:D98)</f>
        <v>1283.6089983693003</v>
      </c>
    </row>
    <row r="26" spans="1:4" x14ac:dyDescent="0.25">
      <c r="A26" s="13">
        <v>2024</v>
      </c>
      <c r="B26" s="9">
        <f>Table6[[#This Row],[Expenditure Current]]</f>
        <v>1080.245671308531</v>
      </c>
      <c r="C26" s="31">
        <f>SUM('Expenditure Current'!C99:C102)</f>
        <v>759.25541515526515</v>
      </c>
      <c r="D26" s="32">
        <f>SUM('Expenditure Current'!D99:D102)</f>
        <v>1431.2003802533704</v>
      </c>
    </row>
    <row r="27" spans="1:4" x14ac:dyDescent="0.25">
      <c r="A27" s="13">
        <v>2025</v>
      </c>
      <c r="B27" s="9">
        <f>Table6[[#This Row],[Expenditure Current]]</f>
        <v>1138.1795354851438</v>
      </c>
      <c r="C27" s="31">
        <f>SUM('Expenditure Current'!C103:C106)</f>
        <v>760.67052462108541</v>
      </c>
      <c r="D27" s="32">
        <f>SUM('Expenditure Current'!D103:D106)</f>
        <v>1576.5406144486844</v>
      </c>
    </row>
    <row r="28" spans="1:4" x14ac:dyDescent="0.25">
      <c r="A28" s="13">
        <v>2026</v>
      </c>
      <c r="B28" s="9">
        <f>Table6[[#This Row],[Expenditure Current]]</f>
        <v>1198.9906561816474</v>
      </c>
      <c r="C28" s="31">
        <f>SUM('Expenditure Current'!C107:C110)</f>
        <v>766.76402462735439</v>
      </c>
      <c r="D28" s="32">
        <f>SUM('Expenditure Current'!D107:D110)</f>
        <v>1726.0592834634297</v>
      </c>
    </row>
    <row r="29" spans="1:4" x14ac:dyDescent="0.25">
      <c r="A29" s="13">
        <v>2027</v>
      </c>
      <c r="B29" s="9">
        <f>Table6[[#This Row],[Expenditure Current]]</f>
        <v>1262.9379444397925</v>
      </c>
      <c r="C29" s="31">
        <f>SUM('Expenditure Current'!C111:C114)</f>
        <v>775.94956473745344</v>
      </c>
      <c r="D29" s="32">
        <f>SUM('Expenditure Current'!D111:D114)</f>
        <v>1882.1158111184145</v>
      </c>
    </row>
    <row r="30" spans="1:4" x14ac:dyDescent="0.25">
      <c r="A30" s="13">
        <v>2028</v>
      </c>
      <c r="B30" s="9">
        <f>Table6[[#This Row],[Expenditure Current]]</f>
        <v>1330.2418961610435</v>
      </c>
      <c r="C30" s="31">
        <f>SUM('Expenditure Current'!C115:C118)</f>
        <v>787.51238790983916</v>
      </c>
      <c r="D30" s="32">
        <f>SUM('Expenditure Current'!D115:D118)</f>
        <v>2046.0964914100989</v>
      </c>
    </row>
    <row r="31" spans="1:4" x14ac:dyDescent="0.25">
      <c r="A31" s="13">
        <v>2029</v>
      </c>
      <c r="B31" s="9">
        <f>Table6[[#This Row],[Expenditure Current]]</f>
        <v>1401.1071080032109</v>
      </c>
      <c r="C31" s="31">
        <f>SUM('Expenditure Current'!C119:C122)</f>
        <v>801.07291222774211</v>
      </c>
      <c r="D31" s="32">
        <f>SUM('Expenditure Current'!D119:D122)</f>
        <v>2219.0942440766953</v>
      </c>
    </row>
    <row r="32" spans="1:4" x14ac:dyDescent="0.25">
      <c r="A32" s="13">
        <v>2030</v>
      </c>
      <c r="B32" s="9">
        <f>Table6[[#This Row],[Expenditure Current]]</f>
        <v>1475.7355072421981</v>
      </c>
      <c r="C32" s="31">
        <f>SUM('Expenditure Current'!C123:C126)</f>
        <v>816.40040863931665</v>
      </c>
      <c r="D32" s="32">
        <f>SUM('Expenditure Current'!D123:D126)</f>
        <v>2402.0802357891444</v>
      </c>
    </row>
    <row r="33" spans="1:4" x14ac:dyDescent="0.25">
      <c r="A33" s="13">
        <v>2031</v>
      </c>
      <c r="B33" s="9">
        <f>Table6[[#This Row],[Expenditure Current]]</f>
        <v>1554.333288355145</v>
      </c>
      <c r="C33" s="31">
        <f>SUM('Expenditure Current'!C127:C130)</f>
        <v>833.34261713670412</v>
      </c>
      <c r="D33" s="32">
        <f>SUM('Expenditure Current'!D127:D130)</f>
        <v>2595.9688280672431</v>
      </c>
    </row>
    <row r="34" spans="1:4" x14ac:dyDescent="0.25">
      <c r="A34" s="13">
        <v>2032</v>
      </c>
      <c r="B34" s="9">
        <f>Table6[[#This Row],[Expenditure Current]]</f>
        <v>1637.1145615951018</v>
      </c>
      <c r="C34" s="31">
        <f>SUM('Expenditure Current'!C131:C134)</f>
        <v>851.79602885728514</v>
      </c>
      <c r="D34" s="32">
        <f>SUM('Expenditure Current'!D131:D134)</f>
        <v>2801.6550718889084</v>
      </c>
    </row>
    <row r="35" spans="1:4" x14ac:dyDescent="0.25">
      <c r="A35" s="20">
        <v>2033</v>
      </c>
      <c r="B35" s="21">
        <f>Table6[[#This Row],[Expenditure Current]]</f>
        <v>1724.3033989358914</v>
      </c>
      <c r="C35" s="33">
        <f>SUM('Expenditure Current'!C135:C138)</f>
        <v>871.69073559881394</v>
      </c>
      <c r="D35" s="34">
        <f>SUM('Expenditure Current'!D135:D138)</f>
        <v>3020.0391048480546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FC21-10E3-4D87-95C6-8106DC0C8D0D}">
  <sheetPr>
    <tabColor theme="7" tint="0.59999389629810485"/>
  </sheetPr>
  <dimension ref="A1:D35"/>
  <sheetViews>
    <sheetView workbookViewId="0">
      <selection activeCell="N8" sqref="N8:N9"/>
    </sheetView>
  </sheetViews>
  <sheetFormatPr defaultRowHeight="14.3" x14ac:dyDescent="0.25"/>
  <cols>
    <col min="1" max="1" width="9.125" style="2"/>
    <col min="2" max="2" width="24.125" style="2" bestFit="1" customWidth="1"/>
    <col min="3" max="4" width="14.375" style="2" customWidth="1"/>
  </cols>
  <sheetData>
    <row r="1" spans="1:4" x14ac:dyDescent="0.25">
      <c r="A1" s="28" t="s">
        <v>111</v>
      </c>
      <c r="B1" s="29" t="s">
        <v>110</v>
      </c>
      <c r="C1" s="29" t="s">
        <v>113</v>
      </c>
      <c r="D1" s="30" t="s">
        <v>114</v>
      </c>
    </row>
    <row r="2" spans="1:4" x14ac:dyDescent="0.25">
      <c r="A2" s="11">
        <v>2000</v>
      </c>
      <c r="B2" s="12">
        <f>Table6[[#This Row],[Total Expenditure]]</f>
        <v>527.18601382595477</v>
      </c>
      <c r="C2" s="12" t="e">
        <v>#N/A</v>
      </c>
      <c r="D2" s="27" t="e">
        <v>#N/A</v>
      </c>
    </row>
    <row r="3" spans="1:4" x14ac:dyDescent="0.25">
      <c r="A3" s="11">
        <v>2001</v>
      </c>
      <c r="B3" s="12">
        <f>Table6[[#This Row],[Total Expenditure]]</f>
        <v>606.10301382595469</v>
      </c>
      <c r="C3" s="12" t="e">
        <v>#N/A</v>
      </c>
      <c r="D3" s="27" t="e">
        <v>#N/A</v>
      </c>
    </row>
    <row r="4" spans="1:4" x14ac:dyDescent="0.25">
      <c r="A4" s="11">
        <v>2002</v>
      </c>
      <c r="B4" s="12">
        <f>Table6[[#This Row],[Total Expenditure]]</f>
        <v>588.75901382595475</v>
      </c>
      <c r="C4" s="12" t="e">
        <v>#N/A</v>
      </c>
      <c r="D4" s="27" t="e">
        <v>#N/A</v>
      </c>
    </row>
    <row r="5" spans="1:4" x14ac:dyDescent="0.25">
      <c r="A5" s="11">
        <v>2003</v>
      </c>
      <c r="B5" s="12">
        <f>Table6[[#This Row],[Total Expenditure]]</f>
        <v>649.04301382595463</v>
      </c>
      <c r="C5" s="12" t="e">
        <v>#N/A</v>
      </c>
      <c r="D5" s="27" t="e">
        <v>#N/A</v>
      </c>
    </row>
    <row r="6" spans="1:4" x14ac:dyDescent="0.25">
      <c r="A6" s="11">
        <v>2004</v>
      </c>
      <c r="B6" s="12">
        <f>Table6[[#This Row],[Total Expenditure]]</f>
        <v>662.6610138259548</v>
      </c>
      <c r="C6" s="12" t="e">
        <v>#N/A</v>
      </c>
      <c r="D6" s="27" t="e">
        <v>#N/A</v>
      </c>
    </row>
    <row r="7" spans="1:4" x14ac:dyDescent="0.25">
      <c r="A7" s="11">
        <v>2005</v>
      </c>
      <c r="B7" s="12">
        <f>Table6[[#This Row],[Total Expenditure]]</f>
        <v>640.04801382595463</v>
      </c>
      <c r="C7" s="12" t="e">
        <v>#N/A</v>
      </c>
      <c r="D7" s="27" t="e">
        <v>#N/A</v>
      </c>
    </row>
    <row r="8" spans="1:4" x14ac:dyDescent="0.25">
      <c r="A8" s="11">
        <v>2006</v>
      </c>
      <c r="B8" s="12">
        <f>Table6[[#This Row],[Total Expenditure]]</f>
        <v>735.26301382595454</v>
      </c>
      <c r="C8" s="12" t="e">
        <v>#N/A</v>
      </c>
      <c r="D8" s="27" t="e">
        <v>#N/A</v>
      </c>
    </row>
    <row r="9" spans="1:4" x14ac:dyDescent="0.25">
      <c r="A9" s="11">
        <v>2007</v>
      </c>
      <c r="B9" s="12">
        <f>Table6[[#This Row],[Total Expenditure]]</f>
        <v>771.69301382595472</v>
      </c>
      <c r="C9" s="12" t="e">
        <v>#N/A</v>
      </c>
      <c r="D9" s="27" t="e">
        <v>#N/A</v>
      </c>
    </row>
    <row r="10" spans="1:4" x14ac:dyDescent="0.25">
      <c r="A10" s="11">
        <v>2008</v>
      </c>
      <c r="B10" s="12">
        <f>Table6[[#This Row],[Total Expenditure]]</f>
        <v>767.5538296759546</v>
      </c>
      <c r="C10" s="12" t="e">
        <v>#N/A</v>
      </c>
      <c r="D10" s="27" t="e">
        <v>#N/A</v>
      </c>
    </row>
    <row r="11" spans="1:4" x14ac:dyDescent="0.25">
      <c r="A11" s="11">
        <v>2009</v>
      </c>
      <c r="B11" s="12">
        <f>Table6[[#This Row],[Total Expenditure]]</f>
        <v>768.02197355595445</v>
      </c>
      <c r="C11" s="12" t="e">
        <v>#N/A</v>
      </c>
      <c r="D11" s="27" t="e">
        <v>#N/A</v>
      </c>
    </row>
    <row r="12" spans="1:4" x14ac:dyDescent="0.25">
      <c r="A12" s="11">
        <v>2010</v>
      </c>
      <c r="B12" s="12">
        <f>Table6[[#This Row],[Total Expenditure]]</f>
        <v>817.09599215095466</v>
      </c>
      <c r="C12" s="12" t="e">
        <v>#N/A</v>
      </c>
      <c r="D12" s="27" t="e">
        <v>#N/A</v>
      </c>
    </row>
    <row r="13" spans="1:4" x14ac:dyDescent="0.25">
      <c r="A13" s="11">
        <v>2011</v>
      </c>
      <c r="B13" s="12">
        <f>Table6[[#This Row],[Total Expenditure]]</f>
        <v>889.2956118842792</v>
      </c>
      <c r="C13" s="12" t="e">
        <v>#N/A</v>
      </c>
      <c r="D13" s="27" t="e">
        <v>#N/A</v>
      </c>
    </row>
    <row r="14" spans="1:4" x14ac:dyDescent="0.25">
      <c r="A14" s="11">
        <v>2012</v>
      </c>
      <c r="B14" s="12">
        <f>Table6[[#This Row],[Total Expenditure]]</f>
        <v>852.13214942595482</v>
      </c>
      <c r="C14" s="12" t="e">
        <v>#N/A</v>
      </c>
      <c r="D14" s="27" t="e">
        <v>#N/A</v>
      </c>
    </row>
    <row r="15" spans="1:4" x14ac:dyDescent="0.25">
      <c r="A15" s="11">
        <v>2013</v>
      </c>
      <c r="B15" s="12">
        <f>Table6[[#This Row],[Total Expenditure]]</f>
        <v>999.67231790595474</v>
      </c>
      <c r="C15" s="12" t="e">
        <v>#N/A</v>
      </c>
      <c r="D15" s="27" t="e">
        <v>#N/A</v>
      </c>
    </row>
    <row r="16" spans="1:4" x14ac:dyDescent="0.25">
      <c r="A16" s="11">
        <v>2014</v>
      </c>
      <c r="B16" s="12">
        <f>Table6[[#This Row],[Total Expenditure]]</f>
        <v>1136.3720871859546</v>
      </c>
      <c r="C16" s="12" t="e">
        <v>#N/A</v>
      </c>
      <c r="D16" s="27" t="e">
        <v>#N/A</v>
      </c>
    </row>
    <row r="17" spans="1:4" x14ac:dyDescent="0.25">
      <c r="A17" s="11">
        <v>2015</v>
      </c>
      <c r="B17" s="12">
        <f>Table6[[#This Row],[Total Expenditure]]</f>
        <v>1262.6756285259548</v>
      </c>
      <c r="C17" s="12" t="e">
        <v>#N/A</v>
      </c>
      <c r="D17" s="27" t="e">
        <v>#N/A</v>
      </c>
    </row>
    <row r="18" spans="1:4" x14ac:dyDescent="0.25">
      <c r="A18" s="11">
        <v>2016</v>
      </c>
      <c r="B18" s="12">
        <f>Table6[[#This Row],[Total Expenditure]]</f>
        <v>1197.916360575955</v>
      </c>
      <c r="C18" s="12" t="e">
        <v>#N/A</v>
      </c>
      <c r="D18" s="27" t="e">
        <v>#N/A</v>
      </c>
    </row>
    <row r="19" spans="1:4" x14ac:dyDescent="0.25">
      <c r="A19" s="11">
        <v>2017</v>
      </c>
      <c r="B19" s="12">
        <f>Table6[[#This Row],[Total Expenditure]]</f>
        <v>1172.4194102459549</v>
      </c>
      <c r="C19" s="12" t="e">
        <v>#N/A</v>
      </c>
      <c r="D19" s="27" t="e">
        <v>#N/A</v>
      </c>
    </row>
    <row r="20" spans="1:4" x14ac:dyDescent="0.25">
      <c r="A20" s="11">
        <v>2018</v>
      </c>
      <c r="B20" s="12">
        <f>Table6[[#This Row],[Total Expenditure]]</f>
        <v>1226.6347387149215</v>
      </c>
      <c r="C20" s="12" t="e">
        <v>#N/A</v>
      </c>
      <c r="D20" s="27" t="e">
        <v>#N/A</v>
      </c>
    </row>
    <row r="21" spans="1:4" x14ac:dyDescent="0.25">
      <c r="A21" s="11">
        <v>2019</v>
      </c>
      <c r="B21" s="12">
        <f>Table6[[#This Row],[Total Expenditure]]</f>
        <v>1346.7050452559545</v>
      </c>
      <c r="C21" s="12" t="e">
        <v>#N/A</v>
      </c>
      <c r="D21" s="27" t="e">
        <v>#N/A</v>
      </c>
    </row>
    <row r="22" spans="1:4" x14ac:dyDescent="0.25">
      <c r="A22" s="11">
        <v>2020</v>
      </c>
      <c r="B22" s="12">
        <f>Table6[[#This Row],[Total Expenditure]]</f>
        <v>1280.0620052459549</v>
      </c>
      <c r="C22" s="12" t="e">
        <v>#N/A</v>
      </c>
      <c r="D22" s="27" t="e">
        <v>#N/A</v>
      </c>
    </row>
    <row r="23" spans="1:4" x14ac:dyDescent="0.25">
      <c r="A23" s="11">
        <v>2021</v>
      </c>
      <c r="B23" s="12">
        <f>Table6[[#This Row],[Total Expenditure]]</f>
        <v>1198.383852165955</v>
      </c>
      <c r="C23" s="12">
        <f>B23</f>
        <v>1198.383852165955</v>
      </c>
      <c r="D23" s="27">
        <f>B23</f>
        <v>1198.383852165955</v>
      </c>
    </row>
    <row r="24" spans="1:4" x14ac:dyDescent="0.25">
      <c r="A24" s="13">
        <v>2022</v>
      </c>
      <c r="B24" s="9">
        <f>Table6[[#This Row],[Total Expenditure]]</f>
        <v>1347.0041586236866</v>
      </c>
      <c r="C24" s="31">
        <f>SUM('Total Expenditure'!C91:C94)</f>
        <v>1164.3370943561058</v>
      </c>
      <c r="D24" s="32">
        <f>SUM('Total Expenditure'!D91:D94)</f>
        <v>1568.0312936932146</v>
      </c>
    </row>
    <row r="25" spans="1:4" x14ac:dyDescent="0.25">
      <c r="A25" s="13">
        <v>2023</v>
      </c>
      <c r="B25" s="9">
        <f>Table6[[#This Row],[Total Expenditure]]</f>
        <v>1526.6224319299229</v>
      </c>
      <c r="C25" s="31">
        <f>SUM('Total Expenditure'!C95:C98)</f>
        <v>1240.9594802659406</v>
      </c>
      <c r="D25" s="32">
        <f>SUM('Total Expenditure'!D95:D98)</f>
        <v>1878.0914538947873</v>
      </c>
    </row>
    <row r="26" spans="1:4" x14ac:dyDescent="0.25">
      <c r="A26" s="13">
        <v>2024</v>
      </c>
      <c r="B26" s="9">
        <f>Table6[[#This Row],[Total Expenditure]]</f>
        <v>1612.3987816087947</v>
      </c>
      <c r="C26" s="31">
        <f>SUM('Total Expenditure'!C99:C102)</f>
        <v>1287.2148847541798</v>
      </c>
      <c r="D26" s="32">
        <f>SUM('Total Expenditure'!D99:D102)</f>
        <v>2019.783757787457</v>
      </c>
    </row>
    <row r="27" spans="1:4" x14ac:dyDescent="0.25">
      <c r="A27" s="13">
        <v>2025</v>
      </c>
      <c r="B27" s="9">
        <f>Table6[[#This Row],[Total Expenditure]]</f>
        <v>1691.8857033530876</v>
      </c>
      <c r="C27" s="31">
        <f>SUM('Total Expenditure'!C103:C106)</f>
        <v>1327.2872485248154</v>
      </c>
      <c r="D27" s="32">
        <f>SUM('Total Expenditure'!D103:D106)</f>
        <v>2156.6855011159241</v>
      </c>
    </row>
    <row r="28" spans="1:4" x14ac:dyDescent="0.25">
      <c r="A28" s="13">
        <v>2026</v>
      </c>
      <c r="B28" s="9">
        <f>Table6[[#This Row],[Total Expenditure]]</f>
        <v>1774.1903038469627</v>
      </c>
      <c r="C28" s="31">
        <f>SUM('Total Expenditure'!C107:C110)</f>
        <v>1369.2555010363333</v>
      </c>
      <c r="D28" s="32">
        <f>SUM('Total Expenditure'!D107:D110)</f>
        <v>2298.9230772731066</v>
      </c>
    </row>
    <row r="29" spans="1:4" x14ac:dyDescent="0.25">
      <c r="A29" s="13">
        <v>2027</v>
      </c>
      <c r="B29" s="9">
        <f>Table6[[#This Row],[Total Expenditure]]</f>
        <v>1860.3890684870373</v>
      </c>
      <c r="C29" s="31">
        <f>SUM('Total Expenditure'!C111:C114)</f>
        <v>1413.8357112384238</v>
      </c>
      <c r="D29" s="32">
        <f>SUM('Total Expenditure'!D111:D114)</f>
        <v>2448.0270528249084</v>
      </c>
    </row>
    <row r="30" spans="1:4" x14ac:dyDescent="0.25">
      <c r="A30" s="13">
        <v>2028</v>
      </c>
      <c r="B30" s="9">
        <f>Table6[[#This Row],[Total Expenditure]]</f>
        <v>1950.7648244461088</v>
      </c>
      <c r="C30" s="31">
        <f>SUM('Total Expenditure'!C115:C118)</f>
        <v>1461.0561994876648</v>
      </c>
      <c r="D30" s="32">
        <f>SUM('Total Expenditure'!D115:D118)</f>
        <v>2604.6523471505161</v>
      </c>
    </row>
    <row r="31" spans="1:4" x14ac:dyDescent="0.25">
      <c r="A31" s="13">
        <v>2029</v>
      </c>
      <c r="B31" s="9">
        <f>Table6[[#This Row],[Total Expenditure]]</f>
        <v>2045.5298421803886</v>
      </c>
      <c r="C31" s="31">
        <f>SUM('Total Expenditure'!C119:C122)</f>
        <v>1510.912743133222</v>
      </c>
      <c r="D31" s="32">
        <f>SUM('Total Expenditure'!D119:D122)</f>
        <v>2769.3541369867862</v>
      </c>
    </row>
    <row r="32" spans="1:4" x14ac:dyDescent="0.25">
      <c r="A32" s="13">
        <v>2030</v>
      </c>
      <c r="B32" s="9">
        <f>Table6[[#This Row],[Total Expenditure]]</f>
        <v>2144.898281944043</v>
      </c>
      <c r="C32" s="31">
        <f>SUM('Total Expenditure'!C123:C126)</f>
        <v>1563.4225714312429</v>
      </c>
      <c r="D32" s="32">
        <f>SUM('Total Expenditure'!D123:D126)</f>
        <v>2942.6780661279181</v>
      </c>
    </row>
    <row r="33" spans="1:4" x14ac:dyDescent="0.25">
      <c r="A33" s="13">
        <v>2031</v>
      </c>
      <c r="B33" s="9">
        <f>Table6[[#This Row],[Total Expenditure]]</f>
        <v>2249.0938642917708</v>
      </c>
      <c r="C33" s="31">
        <f>SUM('Total Expenditure'!C127:C130)</f>
        <v>1618.623575262794</v>
      </c>
      <c r="D33" s="32">
        <f>SUM('Total Expenditure'!D127:D130)</f>
        <v>3125.1768028169236</v>
      </c>
    </row>
    <row r="34" spans="1:4" x14ac:dyDescent="0.25">
      <c r="A34" s="13">
        <v>2032</v>
      </c>
      <c r="B34" s="9">
        <f>Table6[[#This Row],[Total Expenditure]]</f>
        <v>2358.3510931941969</v>
      </c>
      <c r="C34" s="31">
        <f>SUM('Total Expenditure'!C131:C134)</f>
        <v>1676.5703222064499</v>
      </c>
      <c r="D34" s="32">
        <f>SUM('Total Expenditure'!D131:D134)</f>
        <v>3317.4169875791663</v>
      </c>
    </row>
    <row r="35" spans="1:4" x14ac:dyDescent="0.25">
      <c r="A35" s="20">
        <v>2033</v>
      </c>
      <c r="B35" s="21">
        <f>Table6[[#This Row],[Total Expenditure]]</f>
        <v>2472.9158559465768</v>
      </c>
      <c r="C35" s="33">
        <f>SUM('Total Expenditure'!C135:C138)</f>
        <v>1737.3310745456213</v>
      </c>
      <c r="D35" s="34">
        <f>SUM('Total Expenditure'!D135:D138)</f>
        <v>3519.9839631774103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0E27-898F-47AD-B369-7AD013D9D34B}">
  <sheetPr>
    <tabColor theme="4" tint="-0.249977111117893"/>
  </sheetPr>
  <dimension ref="A1:M35"/>
  <sheetViews>
    <sheetView workbookViewId="0">
      <selection activeCell="G27" sqref="G27"/>
    </sheetView>
  </sheetViews>
  <sheetFormatPr defaultRowHeight="14.3" x14ac:dyDescent="0.25"/>
  <cols>
    <col min="1" max="1" width="9" style="46"/>
    <col min="2" max="3" width="17.375" style="46" customWidth="1"/>
    <col min="4" max="5" width="14.375" style="46" customWidth="1"/>
    <col min="6" max="6" width="9" style="45"/>
    <col min="7" max="7" width="9.75" style="45" customWidth="1"/>
    <col min="8" max="16384" width="9" style="45"/>
  </cols>
  <sheetData>
    <row r="1" spans="1:13" x14ac:dyDescent="0.25">
      <c r="A1" s="59" t="s">
        <v>111</v>
      </c>
      <c r="B1" s="58" t="s">
        <v>112</v>
      </c>
      <c r="C1" s="58" t="s">
        <v>154</v>
      </c>
      <c r="D1" s="58" t="s">
        <v>113</v>
      </c>
      <c r="E1" s="58" t="s">
        <v>114</v>
      </c>
      <c r="F1" s="58" t="s">
        <v>153</v>
      </c>
      <c r="G1" s="57" t="s">
        <v>152</v>
      </c>
      <c r="L1" s="45" t="s">
        <v>155</v>
      </c>
      <c r="M1" s="45">
        <v>9</v>
      </c>
    </row>
    <row r="2" spans="1:13" x14ac:dyDescent="0.25">
      <c r="A2" s="56">
        <v>2000</v>
      </c>
      <c r="B2" s="48">
        <f>Table7[[#This Row],[Revenue Current]]</f>
        <v>338.78899943017905</v>
      </c>
      <c r="C2" s="48"/>
      <c r="D2" s="48">
        <v>0</v>
      </c>
      <c r="E2" s="48">
        <v>0</v>
      </c>
      <c r="F2" s="48">
        <f>Table2[[#This Row],[Revenue Current]]+Table2[[#This Row],[Lower Bound]]</f>
        <v>338.78899943017905</v>
      </c>
      <c r="G2" s="47">
        <f>(Table2[[#This Row],[Upper Bound]]-Table2[[#This Row],[Lower Bound]])/$M$1</f>
        <v>0</v>
      </c>
    </row>
    <row r="3" spans="1:13" x14ac:dyDescent="0.25">
      <c r="A3" s="56">
        <v>2001</v>
      </c>
      <c r="B3" s="48">
        <f>Table7[[#This Row],[Revenue Current]]</f>
        <v>402.37299943017905</v>
      </c>
      <c r="C3" s="48"/>
      <c r="D3" s="48">
        <v>0</v>
      </c>
      <c r="E3" s="48">
        <v>0</v>
      </c>
      <c r="F3" s="48">
        <f>Table2[[#This Row],[Revenue Current]]+Table2[[#This Row],[Lower Bound]]</f>
        <v>402.37299943017905</v>
      </c>
      <c r="G3" s="47">
        <f>(Table2[[#This Row],[Upper Bound]]-Table2[[#This Row],[Lower Bound]])/$M$1</f>
        <v>0</v>
      </c>
    </row>
    <row r="4" spans="1:13" x14ac:dyDescent="0.25">
      <c r="A4" s="56">
        <v>2002</v>
      </c>
      <c r="B4" s="48">
        <f>Table7[[#This Row],[Revenue Current]]</f>
        <v>411.66599943017906</v>
      </c>
      <c r="C4" s="48"/>
      <c r="D4" s="48">
        <v>0</v>
      </c>
      <c r="E4" s="48">
        <v>0</v>
      </c>
      <c r="F4" s="48">
        <f>Table2[[#This Row],[Revenue Current]]+Table2[[#This Row],[Lower Bound]]</f>
        <v>411.66599943017906</v>
      </c>
      <c r="G4" s="47">
        <f>(Table2[[#This Row],[Upper Bound]]-Table2[[#This Row],[Lower Bound]])/$M$1</f>
        <v>0</v>
      </c>
    </row>
    <row r="5" spans="1:13" x14ac:dyDescent="0.25">
      <c r="A5" s="56">
        <v>2003</v>
      </c>
      <c r="B5" s="48">
        <f>Table7[[#This Row],[Revenue Current]]</f>
        <v>433.37099943017904</v>
      </c>
      <c r="C5" s="48"/>
      <c r="D5" s="48">
        <v>0</v>
      </c>
      <c r="E5" s="48">
        <v>0</v>
      </c>
      <c r="F5" s="48">
        <f>Table2[[#This Row],[Revenue Current]]+Table2[[#This Row],[Lower Bound]]</f>
        <v>433.37099943017904</v>
      </c>
      <c r="G5" s="47">
        <f>(Table2[[#This Row],[Upper Bound]]-Table2[[#This Row],[Lower Bound]])/$M$1</f>
        <v>0</v>
      </c>
    </row>
    <row r="6" spans="1:13" x14ac:dyDescent="0.25">
      <c r="A6" s="56">
        <v>2004</v>
      </c>
      <c r="B6" s="48">
        <f>Table7[[#This Row],[Revenue Current]]</f>
        <v>456.22799943017901</v>
      </c>
      <c r="C6" s="48"/>
      <c r="D6" s="48">
        <v>0</v>
      </c>
      <c r="E6" s="48">
        <v>0</v>
      </c>
      <c r="F6" s="48">
        <f>Table2[[#This Row],[Revenue Current]]+Table2[[#This Row],[Lower Bound]]</f>
        <v>456.22799943017901</v>
      </c>
      <c r="G6" s="47">
        <f>(Table2[[#This Row],[Upper Bound]]-Table2[[#This Row],[Lower Bound]])/$M$1</f>
        <v>0</v>
      </c>
    </row>
    <row r="7" spans="1:13" x14ac:dyDescent="0.25">
      <c r="A7" s="56">
        <v>2005</v>
      </c>
      <c r="B7" s="48">
        <f>Table7[[#This Row],[Revenue Current]]</f>
        <v>529.819999430179</v>
      </c>
      <c r="C7" s="48"/>
      <c r="D7" s="48">
        <v>0</v>
      </c>
      <c r="E7" s="48">
        <v>0</v>
      </c>
      <c r="F7" s="48">
        <f>Table2[[#This Row],[Revenue Current]]+Table2[[#This Row],[Lower Bound]]</f>
        <v>529.819999430179</v>
      </c>
      <c r="G7" s="47">
        <f>(Table2[[#This Row],[Upper Bound]]-Table2[[#This Row],[Lower Bound]])/$M$1</f>
        <v>0</v>
      </c>
    </row>
    <row r="8" spans="1:13" x14ac:dyDescent="0.25">
      <c r="A8" s="56">
        <v>2006</v>
      </c>
      <c r="B8" s="48">
        <f>Table7[[#This Row],[Revenue Current]]</f>
        <v>586.46499943017909</v>
      </c>
      <c r="C8" s="48"/>
      <c r="D8" s="48">
        <v>0</v>
      </c>
      <c r="E8" s="48">
        <v>0</v>
      </c>
      <c r="F8" s="48">
        <f>Table2[[#This Row],[Revenue Current]]+Table2[[#This Row],[Lower Bound]]</f>
        <v>586.46499943017909</v>
      </c>
      <c r="G8" s="47">
        <f>(Table2[[#This Row],[Upper Bound]]-Table2[[#This Row],[Lower Bound]])/$M$1</f>
        <v>0</v>
      </c>
    </row>
    <row r="9" spans="1:13" x14ac:dyDescent="0.25">
      <c r="A9" s="56">
        <v>2007</v>
      </c>
      <c r="B9" s="48">
        <f>Table7[[#This Row],[Revenue Current]]</f>
        <v>672.29899943017904</v>
      </c>
      <c r="C9" s="48"/>
      <c r="D9" s="48">
        <v>0</v>
      </c>
      <c r="E9" s="48">
        <v>0</v>
      </c>
      <c r="F9" s="48">
        <f>Table2[[#This Row],[Revenue Current]]+Table2[[#This Row],[Lower Bound]]</f>
        <v>672.29899943017904</v>
      </c>
      <c r="G9" s="47">
        <f>(Table2[[#This Row],[Upper Bound]]-Table2[[#This Row],[Lower Bound]])/$M$1</f>
        <v>0</v>
      </c>
    </row>
    <row r="10" spans="1:13" x14ac:dyDescent="0.25">
      <c r="A10" s="56">
        <v>2008</v>
      </c>
      <c r="B10" s="48">
        <f>Table7[[#This Row],[Revenue Current]]</f>
        <v>712.60169871017899</v>
      </c>
      <c r="C10" s="48"/>
      <c r="D10" s="48">
        <v>0</v>
      </c>
      <c r="E10" s="48">
        <v>0</v>
      </c>
      <c r="F10" s="48">
        <f>Table2[[#This Row],[Revenue Current]]+Table2[[#This Row],[Lower Bound]]</f>
        <v>712.60169871017899</v>
      </c>
      <c r="G10" s="47">
        <f>(Table2[[#This Row],[Upper Bound]]-Table2[[#This Row],[Lower Bound]])/$M$1</f>
        <v>0</v>
      </c>
    </row>
    <row r="11" spans="1:13" x14ac:dyDescent="0.25">
      <c r="A11" s="56">
        <v>2009</v>
      </c>
      <c r="B11" s="48">
        <f>Table7[[#This Row],[Revenue Current]]</f>
        <v>696.73216181017892</v>
      </c>
      <c r="C11" s="48"/>
      <c r="D11" s="48">
        <v>0</v>
      </c>
      <c r="E11" s="48">
        <v>0</v>
      </c>
      <c r="F11" s="48">
        <f>Table2[[#This Row],[Revenue Current]]+Table2[[#This Row],[Lower Bound]]</f>
        <v>696.73216181017892</v>
      </c>
      <c r="G11" s="47">
        <f>(Table2[[#This Row],[Upper Bound]]-Table2[[#This Row],[Lower Bound]])/$M$1</f>
        <v>0</v>
      </c>
    </row>
    <row r="12" spans="1:13" x14ac:dyDescent="0.25">
      <c r="A12" s="56">
        <v>2010</v>
      </c>
      <c r="B12" s="48">
        <f>Table7[[#This Row],[Revenue Current]]</f>
        <v>766.15637220505982</v>
      </c>
      <c r="C12" s="48"/>
      <c r="D12" s="48">
        <v>0</v>
      </c>
      <c r="E12" s="48">
        <v>0</v>
      </c>
      <c r="F12" s="48">
        <f>Table2[[#This Row],[Revenue Current]]+Table2[[#This Row],[Lower Bound]]</f>
        <v>766.15637220505982</v>
      </c>
      <c r="G12" s="47">
        <f>(Table2[[#This Row],[Upper Bound]]-Table2[[#This Row],[Lower Bound]])/$M$1</f>
        <v>0</v>
      </c>
    </row>
    <row r="13" spans="1:13" x14ac:dyDescent="0.25">
      <c r="A13" s="56">
        <v>2011</v>
      </c>
      <c r="B13" s="48">
        <f>Table7[[#This Row],[Revenue Current]]</f>
        <v>795.86856719017908</v>
      </c>
      <c r="C13" s="48"/>
      <c r="D13" s="48">
        <v>0</v>
      </c>
      <c r="E13" s="48">
        <v>0</v>
      </c>
      <c r="F13" s="48">
        <f>Table2[[#This Row],[Revenue Current]]+Table2[[#This Row],[Lower Bound]]</f>
        <v>795.86856719017908</v>
      </c>
      <c r="G13" s="47">
        <f>(Table2[[#This Row],[Upper Bound]]-Table2[[#This Row],[Lower Bound]])/$M$1</f>
        <v>0</v>
      </c>
    </row>
    <row r="14" spans="1:13" x14ac:dyDescent="0.25">
      <c r="A14" s="56">
        <v>2012</v>
      </c>
      <c r="B14" s="48">
        <f>Table7[[#This Row],[Revenue Current]]</f>
        <v>814.36172816017927</v>
      </c>
      <c r="C14" s="48"/>
      <c r="D14" s="48">
        <v>0</v>
      </c>
      <c r="E14" s="48">
        <v>0</v>
      </c>
      <c r="F14" s="48">
        <f>Table2[[#This Row],[Revenue Current]]+Table2[[#This Row],[Lower Bound]]</f>
        <v>814.36172816017927</v>
      </c>
      <c r="G14" s="47">
        <f>(Table2[[#This Row],[Upper Bound]]-Table2[[#This Row],[Lower Bound]])/$M$1</f>
        <v>0</v>
      </c>
    </row>
    <row r="15" spans="1:13" x14ac:dyDescent="0.25">
      <c r="A15" s="56">
        <v>2013</v>
      </c>
      <c r="B15" s="48">
        <f>Table7[[#This Row],[Revenue Current]]</f>
        <v>865.904319660179</v>
      </c>
      <c r="C15" s="48"/>
      <c r="D15" s="48">
        <v>0</v>
      </c>
      <c r="E15" s="48">
        <v>0</v>
      </c>
      <c r="F15" s="48">
        <f>Table2[[#This Row],[Revenue Current]]+Table2[[#This Row],[Lower Bound]]</f>
        <v>865.904319660179</v>
      </c>
      <c r="G15" s="47">
        <f>(Table2[[#This Row],[Upper Bound]]-Table2[[#This Row],[Lower Bound]])/$M$1</f>
        <v>0</v>
      </c>
    </row>
    <row r="16" spans="1:13" x14ac:dyDescent="0.25">
      <c r="A16" s="56">
        <v>2014</v>
      </c>
      <c r="B16" s="48">
        <f>Table7[[#This Row],[Revenue Current]]</f>
        <v>960.80007959117904</v>
      </c>
      <c r="C16" s="48"/>
      <c r="D16" s="48">
        <v>0</v>
      </c>
      <c r="E16" s="48">
        <v>0</v>
      </c>
      <c r="F16" s="48">
        <f>Table2[[#This Row],[Revenue Current]]+Table2[[#This Row],[Lower Bound]]</f>
        <v>960.80007959117904</v>
      </c>
      <c r="G16" s="47">
        <f>(Table2[[#This Row],[Upper Bound]]-Table2[[#This Row],[Lower Bound]])/$M$1</f>
        <v>0</v>
      </c>
    </row>
    <row r="17" spans="1:9" x14ac:dyDescent="0.25">
      <c r="A17" s="56">
        <v>2015</v>
      </c>
      <c r="B17" s="48">
        <f>Table7[[#This Row],[Revenue Current]]</f>
        <v>972.88620254017894</v>
      </c>
      <c r="C17" s="48"/>
      <c r="D17" s="48">
        <v>0</v>
      </c>
      <c r="E17" s="48">
        <v>0</v>
      </c>
      <c r="F17" s="48">
        <f>Table2[[#This Row],[Revenue Current]]+Table2[[#This Row],[Lower Bound]]</f>
        <v>972.88620254017894</v>
      </c>
      <c r="G17" s="47">
        <f>(Table2[[#This Row],[Upper Bound]]-Table2[[#This Row],[Lower Bound]])/$M$1</f>
        <v>0</v>
      </c>
    </row>
    <row r="18" spans="1:9" x14ac:dyDescent="0.25">
      <c r="A18" s="56">
        <v>2016</v>
      </c>
      <c r="B18" s="48">
        <f>Table7[[#This Row],[Revenue Current]]</f>
        <v>1004.0287530101791</v>
      </c>
      <c r="C18" s="48"/>
      <c r="D18" s="48">
        <v>0</v>
      </c>
      <c r="E18" s="48">
        <v>0</v>
      </c>
      <c r="F18" s="48">
        <f>Table2[[#This Row],[Revenue Current]]+Table2[[#This Row],[Lower Bound]]</f>
        <v>1004.0287530101791</v>
      </c>
      <c r="G18" s="47">
        <f>(Table2[[#This Row],[Upper Bound]]-Table2[[#This Row],[Lower Bound]])/$M$1</f>
        <v>0</v>
      </c>
    </row>
    <row r="19" spans="1:9" x14ac:dyDescent="0.25">
      <c r="A19" s="56">
        <v>2017</v>
      </c>
      <c r="B19" s="48">
        <f>Table7[[#This Row],[Revenue Current]]</f>
        <v>1087.9859347501788</v>
      </c>
      <c r="C19" s="48"/>
      <c r="D19" s="48">
        <v>0</v>
      </c>
      <c r="E19" s="48">
        <v>0</v>
      </c>
      <c r="F19" s="48">
        <f>Table2[[#This Row],[Revenue Current]]+Table2[[#This Row],[Lower Bound]]</f>
        <v>1087.9859347501788</v>
      </c>
      <c r="G19" s="47">
        <f>(Table2[[#This Row],[Upper Bound]]-Table2[[#This Row],[Lower Bound]])/$M$1</f>
        <v>0</v>
      </c>
    </row>
    <row r="20" spans="1:9" x14ac:dyDescent="0.25">
      <c r="A20" s="56">
        <v>2018</v>
      </c>
      <c r="B20" s="48">
        <f>Table7[[#This Row],[Revenue Current]]</f>
        <v>1144.1160049701789</v>
      </c>
      <c r="C20" s="48"/>
      <c r="D20" s="48">
        <v>0</v>
      </c>
      <c r="E20" s="48">
        <v>0</v>
      </c>
      <c r="F20" s="48">
        <f>Table2[[#This Row],[Revenue Current]]+Table2[[#This Row],[Lower Bound]]</f>
        <v>1144.1160049701789</v>
      </c>
      <c r="G20" s="47">
        <f>(Table2[[#This Row],[Upper Bound]]-Table2[[#This Row],[Lower Bound]])/$M$1</f>
        <v>0</v>
      </c>
    </row>
    <row r="21" spans="1:9" x14ac:dyDescent="0.25">
      <c r="A21" s="56">
        <v>2019</v>
      </c>
      <c r="B21" s="48">
        <f>Table7[[#This Row],[Revenue Current]]</f>
        <v>1141.9491426001789</v>
      </c>
      <c r="C21" s="48"/>
      <c r="D21" s="48">
        <v>0</v>
      </c>
      <c r="E21" s="48">
        <v>0</v>
      </c>
      <c r="F21" s="48">
        <f>Table2[[#This Row],[Revenue Current]]+Table2[[#This Row],[Lower Bound]]</f>
        <v>1141.9491426001789</v>
      </c>
      <c r="G21" s="47">
        <f>(Table2[[#This Row],[Upper Bound]]-Table2[[#This Row],[Lower Bound]])/$M$1</f>
        <v>0</v>
      </c>
    </row>
    <row r="22" spans="1:9" x14ac:dyDescent="0.25">
      <c r="A22" s="56">
        <v>2020</v>
      </c>
      <c r="B22" s="48">
        <f>Table7[[#This Row],[Revenue Current]]</f>
        <v>874.59354329017879</v>
      </c>
      <c r="C22" s="48"/>
      <c r="D22" s="48">
        <v>0</v>
      </c>
      <c r="E22" s="48">
        <v>0</v>
      </c>
      <c r="F22" s="48">
        <f>Table2[[#This Row],[Revenue Current]]+Table2[[#This Row],[Lower Bound]]</f>
        <v>874.59354329017879</v>
      </c>
      <c r="G22" s="47">
        <f>(Table2[[#This Row],[Upper Bound]]-Table2[[#This Row],[Lower Bound]])/$M$1</f>
        <v>0</v>
      </c>
    </row>
    <row r="23" spans="1:9" x14ac:dyDescent="0.25">
      <c r="A23" s="56">
        <v>2021</v>
      </c>
      <c r="B23" s="48">
        <f>Table7[[#This Row],[Revenue Current]]</f>
        <v>1164.975349390179</v>
      </c>
      <c r="C23" s="48"/>
      <c r="D23" s="48">
        <v>0</v>
      </c>
      <c r="E23" s="48">
        <v>0</v>
      </c>
      <c r="F23" s="48">
        <f>Table2[[#This Row],[Revenue Current]]+Table2[[#This Row],[Lower Bound]]</f>
        <v>1164.975349390179</v>
      </c>
      <c r="G23" s="47">
        <f>(Table2[[#This Row],[Upper Bound]]-Table2[[#This Row],[Lower Bound]])/$M$1</f>
        <v>0</v>
      </c>
    </row>
    <row r="24" spans="1:9" x14ac:dyDescent="0.25">
      <c r="A24" s="51">
        <v>2022</v>
      </c>
      <c r="B24" s="49"/>
      <c r="C24" s="49">
        <f>Table7[[#This Row],[Revenue Current]]</f>
        <v>1341.1775662277273</v>
      </c>
      <c r="D24" s="49">
        <f>Table7[[#This Row],[Lower Bound]]</f>
        <v>1163.3016115453379</v>
      </c>
      <c r="E24" s="49">
        <f>Table7[[#This Row],[Upper Bound]]</f>
        <v>1556.5619222396472</v>
      </c>
      <c r="F24" s="48">
        <f>Table2[[#This Row],[Revenue Current]]+Table2[[#This Row],[Lower Bound]]</f>
        <v>1163.3016115453379</v>
      </c>
      <c r="G24" s="47">
        <f>(Table2[[#This Row],[Upper Bound]]-Table2[[#This Row],[Lower Bound]])/$M$1</f>
        <v>43.695590077145475</v>
      </c>
      <c r="I24" s="55"/>
    </row>
    <row r="25" spans="1:9" x14ac:dyDescent="0.25">
      <c r="A25" s="51">
        <v>2023</v>
      </c>
      <c r="B25" s="49"/>
      <c r="C25" s="49">
        <f>Table7[[#This Row],[Revenue Current]]</f>
        <v>1460.1174040625649</v>
      </c>
      <c r="D25" s="49">
        <f>Table7[[#This Row],[Lower Bound]]</f>
        <v>1101.5567102382033</v>
      </c>
      <c r="E25" s="49">
        <f>Table7[[#This Row],[Upper Bound]]</f>
        <v>1936.5894272309943</v>
      </c>
      <c r="F25" s="48">
        <f>Table2[[#This Row],[Revenue Current]]+Table2[[#This Row],[Lower Bound]]</f>
        <v>1101.5567102382033</v>
      </c>
      <c r="G25" s="47">
        <f>(Table2[[#This Row],[Upper Bound]]-Table2[[#This Row],[Lower Bound]])/$M$1</f>
        <v>92.781412999198992</v>
      </c>
      <c r="I25" s="55"/>
    </row>
    <row r="26" spans="1:9" x14ac:dyDescent="0.25">
      <c r="A26" s="51">
        <v>2024</v>
      </c>
      <c r="B26" s="49"/>
      <c r="C26" s="49">
        <f>Table7[[#This Row],[Revenue Current]]</f>
        <v>1557.6071914130048</v>
      </c>
      <c r="D26" s="49">
        <f>Table7[[#This Row],[Lower Bound]]</f>
        <v>1086.4151515334352</v>
      </c>
      <c r="E26" s="49">
        <f>Table7[[#This Row],[Upper Bound]]</f>
        <v>2234.0083704519507</v>
      </c>
      <c r="F26" s="48">
        <f>Table2[[#This Row],[Revenue Current]]+Table2[[#This Row],[Lower Bound]]</f>
        <v>1086.4151515334352</v>
      </c>
      <c r="G26" s="47">
        <f>(Table2[[#This Row],[Upper Bound]]-Table2[[#This Row],[Lower Bound]])/$M$1</f>
        <v>127.51035765761283</v>
      </c>
      <c r="I26" s="55"/>
    </row>
    <row r="27" spans="1:9" x14ac:dyDescent="0.25">
      <c r="A27" s="51">
        <v>2025</v>
      </c>
      <c r="B27" s="49"/>
      <c r="C27" s="49">
        <f>Table7[[#This Row],[Revenue Current]]</f>
        <v>1660.8011190082052</v>
      </c>
      <c r="D27" s="49">
        <f>Table7[[#This Row],[Lower Bound]]</f>
        <v>1086.4992879449562</v>
      </c>
      <c r="E27" s="49">
        <f>Table7[[#This Row],[Upper Bound]]</f>
        <v>2539.3607963069062</v>
      </c>
      <c r="F27" s="48">
        <f>Table2[[#This Row],[Revenue Current]]+Table2[[#This Row],[Lower Bound]]</f>
        <v>1086.4992879449562</v>
      </c>
      <c r="G27" s="47">
        <f>(Table2[[#This Row],[Upper Bound]]-Table2[[#This Row],[Lower Bound]])/$M$1</f>
        <v>161.42905648466112</v>
      </c>
      <c r="I27" s="55"/>
    </row>
    <row r="28" spans="1:9" x14ac:dyDescent="0.25">
      <c r="A28" s="51">
        <v>2026</v>
      </c>
      <c r="B28" s="49"/>
      <c r="C28" s="49">
        <f>Table7[[#This Row],[Revenue Current]]</f>
        <v>1770.8347002456289</v>
      </c>
      <c r="D28" s="49">
        <f>Table7[[#This Row],[Lower Bound]]</f>
        <v>1095.8989809578634</v>
      </c>
      <c r="E28" s="49">
        <f>Table7[[#This Row],[Upper Bound]]</f>
        <v>2862.0565851790839</v>
      </c>
      <c r="F28" s="48">
        <f>Table2[[#This Row],[Revenue Current]]+Table2[[#This Row],[Lower Bound]]</f>
        <v>1095.8989809578634</v>
      </c>
      <c r="G28" s="47">
        <f>(Table2[[#This Row],[Upper Bound]]-Table2[[#This Row],[Lower Bound]])/$M$1</f>
        <v>196.23973380235782</v>
      </c>
      <c r="I28" s="55"/>
    </row>
    <row r="29" spans="1:9" x14ac:dyDescent="0.25">
      <c r="A29" s="51">
        <v>2027</v>
      </c>
      <c r="B29" s="49"/>
      <c r="C29" s="49">
        <f>Table7[[#This Row],[Revenue Current]]</f>
        <v>1888.1588212120303</v>
      </c>
      <c r="D29" s="49">
        <f>Table7[[#This Row],[Lower Bound]]</f>
        <v>1111.827709914355</v>
      </c>
      <c r="E29" s="49">
        <f>Table7[[#This Row],[Upper Bound]]</f>
        <v>3207.1231354698516</v>
      </c>
      <c r="F29" s="48">
        <f>Table2[[#This Row],[Revenue Current]]+Table2[[#This Row],[Lower Bound]]</f>
        <v>1111.827709914355</v>
      </c>
      <c r="G29" s="47">
        <f>(Table2[[#This Row],[Upper Bound]]-Table2[[#This Row],[Lower Bound]])/$M$1</f>
        <v>232.81060283949967</v>
      </c>
      <c r="I29" s="55"/>
    </row>
    <row r="30" spans="1:9" x14ac:dyDescent="0.25">
      <c r="A30" s="51">
        <v>2028</v>
      </c>
      <c r="B30" s="49"/>
      <c r="C30" s="49">
        <f>Table7[[#This Row],[Revenue Current]]</f>
        <v>2013.2560898400288</v>
      </c>
      <c r="D30" s="49">
        <f>Table7[[#This Row],[Lower Bound]]</f>
        <v>1132.8434661919539</v>
      </c>
      <c r="E30" s="49">
        <f>Table7[[#This Row],[Upper Bound]]</f>
        <v>3578.4311605664875</v>
      </c>
      <c r="F30" s="48">
        <f>Table2[[#This Row],[Revenue Current]]+Table2[[#This Row],[Lower Bound]]</f>
        <v>1132.8434661919539</v>
      </c>
      <c r="G30" s="47">
        <f>(Table2[[#This Row],[Upper Bound]]-Table2[[#This Row],[Lower Bound]])/$M$1</f>
        <v>271.73196604161484</v>
      </c>
      <c r="I30" s="55"/>
    </row>
    <row r="31" spans="1:9" x14ac:dyDescent="0.25">
      <c r="A31" s="51">
        <v>2029</v>
      </c>
      <c r="B31" s="49"/>
      <c r="C31" s="49">
        <f>Table7[[#This Row],[Revenue Current]]</f>
        <v>2146.6414993742314</v>
      </c>
      <c r="D31" s="49">
        <f>Table7[[#This Row],[Lower Bound]]</f>
        <v>1158.1200620731584</v>
      </c>
      <c r="E31" s="49">
        <f>Table7[[#This Row],[Upper Bound]]</f>
        <v>3979.4355776096236</v>
      </c>
      <c r="F31" s="48">
        <f>Table2[[#This Row],[Revenue Current]]+Table2[[#This Row],[Lower Bound]]</f>
        <v>1158.1200620731584</v>
      </c>
      <c r="G31" s="47">
        <f>(Table2[[#This Row],[Upper Bound]]-Table2[[#This Row],[Lower Bound]])/$M$1</f>
        <v>313.4795017262739</v>
      </c>
      <c r="I31" s="55"/>
    </row>
    <row r="32" spans="1:9" x14ac:dyDescent="0.25">
      <c r="A32" s="54">
        <v>2030</v>
      </c>
      <c r="B32" s="50"/>
      <c r="C32" s="49">
        <f>Table7[[#This Row],[Revenue Current]]</f>
        <v>2288.8641688854877</v>
      </c>
      <c r="D32" s="49">
        <f>Table7[[#This Row],[Lower Bound]]</f>
        <v>1187.1574931871874</v>
      </c>
      <c r="E32" s="49">
        <f>Table7[[#This Row],[Upper Bound]]</f>
        <v>4413.4803781592018</v>
      </c>
      <c r="F32" s="53">
        <f>Table2[[#This Row],[Revenue Current]]+Table2[[#This Row],[Lower Bound]]</f>
        <v>1187.1574931871874</v>
      </c>
      <c r="G32" s="52">
        <f>(Table2[[#This Row],[Upper Bound]]-Table2[[#This Row],[Lower Bound]])/$M$1</f>
        <v>358.48032055244607</v>
      </c>
      <c r="I32" s="55"/>
    </row>
    <row r="33" spans="1:7" x14ac:dyDescent="0.25">
      <c r="A33" s="51">
        <v>2031</v>
      </c>
      <c r="B33" s="49"/>
      <c r="C33" s="49">
        <f>Table7[[#This Row],[Revenue Current]]</f>
        <v>2440.509598428524</v>
      </c>
      <c r="D33" s="49">
        <f>Table7[[#This Row],[Lower Bound]]</f>
        <v>1219.646766588053</v>
      </c>
      <c r="E33" s="49">
        <f>Table7[[#This Row],[Upper Bound]]</f>
        <v>4883.9510877012153</v>
      </c>
      <c r="F33" s="48">
        <f>Table2[[#This Row],[Revenue Current]]+Table2[[#This Row],[Lower Bound]]</f>
        <v>1219.646766588053</v>
      </c>
      <c r="G33" s="47">
        <f>(Table2[[#This Row],[Upper Bound]]-Table2[[#This Row],[Lower Bound]])/$M$1</f>
        <v>407.14492456812917</v>
      </c>
    </row>
    <row r="34" spans="1:7" x14ac:dyDescent="0.25">
      <c r="A34" s="54">
        <v>2032</v>
      </c>
      <c r="B34" s="50"/>
      <c r="C34" s="49">
        <f>Table7[[#This Row],[Revenue Current]]</f>
        <v>2602.2020795239969</v>
      </c>
      <c r="D34" s="49">
        <f>Table7[[#This Row],[Lower Bound]]</f>
        <v>1255.3995005126694</v>
      </c>
      <c r="E34" s="49">
        <f>Table7[[#This Row],[Upper Bound]]</f>
        <v>5394.3638354211735</v>
      </c>
      <c r="F34" s="53">
        <f>Table2[[#This Row],[Revenue Current]]+Table2[[#This Row],[Lower Bound]]</f>
        <v>1255.3995005126694</v>
      </c>
      <c r="G34" s="52">
        <f>(Table2[[#This Row],[Upper Bound]]-Table2[[#This Row],[Lower Bound]])/$M$1</f>
        <v>459.88492610094482</v>
      </c>
    </row>
    <row r="35" spans="1:7" x14ac:dyDescent="0.25">
      <c r="A35" s="51">
        <v>2033</v>
      </c>
      <c r="B35" s="49"/>
      <c r="C35" s="49">
        <f>Table7[[#This Row],[Revenue Current]]</f>
        <v>2774.607265236421</v>
      </c>
      <c r="D35" s="49">
        <f>Table7[[#This Row],[Lower Bound]]</f>
        <v>1294.3082463691801</v>
      </c>
      <c r="E35" s="49">
        <f>Table7[[#This Row],[Upper Bound]]</f>
        <v>5948.4251787377343</v>
      </c>
      <c r="F35" s="48">
        <f>Table2[[#This Row],[Revenue Current]]+Table2[[#This Row],[Lower Bound]]</f>
        <v>1294.3082463691801</v>
      </c>
      <c r="G35" s="47">
        <f>(Table2[[#This Row],[Upper Bound]]-Table2[[#This Row],[Lower Bound]])/$M$1</f>
        <v>517.12410359650607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C6AF-83A0-47B0-A551-9188085F5C03}">
  <sheetPr>
    <tabColor theme="4" tint="-0.249977111117893"/>
  </sheetPr>
  <dimension ref="A1:M35"/>
  <sheetViews>
    <sheetView workbookViewId="0">
      <selection activeCell="I32" sqref="I32"/>
    </sheetView>
  </sheetViews>
  <sheetFormatPr defaultRowHeight="14.3" x14ac:dyDescent="0.25"/>
  <cols>
    <col min="1" max="1" width="9" style="46"/>
    <col min="2" max="2" width="27.875" style="46" bestFit="1" customWidth="1"/>
    <col min="3" max="3" width="17.375" style="46" customWidth="1"/>
    <col min="4" max="5" width="14.375" style="46" customWidth="1"/>
    <col min="6" max="6" width="9" style="45"/>
    <col min="7" max="7" width="9.75" style="45" customWidth="1"/>
    <col min="8" max="16384" width="9" style="45"/>
  </cols>
  <sheetData>
    <row r="1" spans="1:13" x14ac:dyDescent="0.25">
      <c r="A1" s="59" t="s">
        <v>111</v>
      </c>
      <c r="B1" s="58" t="s">
        <v>108</v>
      </c>
      <c r="C1" s="58" t="s">
        <v>154</v>
      </c>
      <c r="D1" s="58" t="s">
        <v>113</v>
      </c>
      <c r="E1" s="58" t="s">
        <v>114</v>
      </c>
      <c r="F1" s="58" t="s">
        <v>153</v>
      </c>
      <c r="G1" s="57" t="s">
        <v>152</v>
      </c>
      <c r="L1" s="45" t="s">
        <v>155</v>
      </c>
      <c r="M1" s="45">
        <v>9</v>
      </c>
    </row>
    <row r="2" spans="1:13" x14ac:dyDescent="0.25">
      <c r="A2" s="56">
        <v>2000</v>
      </c>
      <c r="B2" s="48">
        <f>Table8[[#This Row],[Total Revenue and Grants]]</f>
        <v>434.26799564258567</v>
      </c>
      <c r="C2" s="48"/>
      <c r="D2" s="48">
        <v>0</v>
      </c>
      <c r="E2" s="48">
        <v>0</v>
      </c>
      <c r="F2" s="48">
        <f>Table212[[#This Row],[Total Revenue and Grants]]+Table212[[#This Row],[Lower Bound]]</f>
        <v>434.26799564258567</v>
      </c>
      <c r="G2" s="47">
        <f>(Table212[[#This Row],[Upper Bound]]-Table212[[#This Row],[Lower Bound]])/$M$1</f>
        <v>0</v>
      </c>
    </row>
    <row r="3" spans="1:13" x14ac:dyDescent="0.25">
      <c r="A3" s="56">
        <v>2001</v>
      </c>
      <c r="B3" s="48">
        <f>Table8[[#This Row],[Total Revenue and Grants]]</f>
        <v>441.68299564258575</v>
      </c>
      <c r="C3" s="48"/>
      <c r="D3" s="48">
        <v>0</v>
      </c>
      <c r="E3" s="48">
        <v>0</v>
      </c>
      <c r="F3" s="48">
        <f>Table212[[#This Row],[Total Revenue and Grants]]+Table212[[#This Row],[Lower Bound]]</f>
        <v>441.68299564258575</v>
      </c>
      <c r="G3" s="47">
        <f>(Table212[[#This Row],[Upper Bound]]-Table212[[#This Row],[Lower Bound]])/$M$1</f>
        <v>0</v>
      </c>
    </row>
    <row r="4" spans="1:13" x14ac:dyDescent="0.25">
      <c r="A4" s="56">
        <v>2002</v>
      </c>
      <c r="B4" s="48">
        <f>Table8[[#This Row],[Total Revenue and Grants]]</f>
        <v>452.07799564258573</v>
      </c>
      <c r="C4" s="48"/>
      <c r="D4" s="48">
        <v>0</v>
      </c>
      <c r="E4" s="48">
        <v>0</v>
      </c>
      <c r="F4" s="48">
        <f>Table212[[#This Row],[Total Revenue and Grants]]+Table212[[#This Row],[Lower Bound]]</f>
        <v>452.07799564258573</v>
      </c>
      <c r="G4" s="47">
        <f>(Table212[[#This Row],[Upper Bound]]-Table212[[#This Row],[Lower Bound]])/$M$1</f>
        <v>0</v>
      </c>
    </row>
    <row r="5" spans="1:13" x14ac:dyDescent="0.25">
      <c r="A5" s="56">
        <v>2003</v>
      </c>
      <c r="B5" s="48">
        <f>Table8[[#This Row],[Total Revenue and Grants]]</f>
        <v>494.71099564258566</v>
      </c>
      <c r="C5" s="48"/>
      <c r="D5" s="48">
        <v>0</v>
      </c>
      <c r="E5" s="48">
        <v>0</v>
      </c>
      <c r="F5" s="48">
        <f>Table212[[#This Row],[Total Revenue and Grants]]+Table212[[#This Row],[Lower Bound]]</f>
        <v>494.71099564258566</v>
      </c>
      <c r="G5" s="47">
        <f>(Table212[[#This Row],[Upper Bound]]-Table212[[#This Row],[Lower Bound]])/$M$1</f>
        <v>0</v>
      </c>
    </row>
    <row r="6" spans="1:13" x14ac:dyDescent="0.25">
      <c r="A6" s="56">
        <v>2004</v>
      </c>
      <c r="B6" s="48">
        <f>Table8[[#This Row],[Total Revenue and Grants]]</f>
        <v>482.30299564258576</v>
      </c>
      <c r="C6" s="48"/>
      <c r="D6" s="48">
        <v>0</v>
      </c>
      <c r="E6" s="48">
        <v>0</v>
      </c>
      <c r="F6" s="48">
        <f>Table212[[#This Row],[Total Revenue and Grants]]+Table212[[#This Row],[Lower Bound]]</f>
        <v>482.30299564258576</v>
      </c>
      <c r="G6" s="47">
        <f>(Table212[[#This Row],[Upper Bound]]-Table212[[#This Row],[Lower Bound]])/$M$1</f>
        <v>0</v>
      </c>
    </row>
    <row r="7" spans="1:13" x14ac:dyDescent="0.25">
      <c r="A7" s="56">
        <v>2005</v>
      </c>
      <c r="B7" s="48">
        <f>Table8[[#This Row],[Total Revenue and Grants]]</f>
        <v>559.88799564258579</v>
      </c>
      <c r="C7" s="48"/>
      <c r="D7" s="48">
        <v>0</v>
      </c>
      <c r="E7" s="48">
        <v>0</v>
      </c>
      <c r="F7" s="48">
        <f>Table212[[#This Row],[Total Revenue and Grants]]+Table212[[#This Row],[Lower Bound]]</f>
        <v>559.88799564258579</v>
      </c>
      <c r="G7" s="47">
        <f>(Table212[[#This Row],[Upper Bound]]-Table212[[#This Row],[Lower Bound]])/$M$1</f>
        <v>0</v>
      </c>
    </row>
    <row r="8" spans="1:13" x14ac:dyDescent="0.25">
      <c r="A8" s="56">
        <v>2006</v>
      </c>
      <c r="B8" s="48">
        <f>Table8[[#This Row],[Total Revenue and Grants]]</f>
        <v>634.60799564258559</v>
      </c>
      <c r="C8" s="48"/>
      <c r="D8" s="48">
        <v>0</v>
      </c>
      <c r="E8" s="48">
        <v>0</v>
      </c>
      <c r="F8" s="48">
        <f>Table212[[#This Row],[Total Revenue and Grants]]+Table212[[#This Row],[Lower Bound]]</f>
        <v>634.60799564258559</v>
      </c>
      <c r="G8" s="47">
        <f>(Table212[[#This Row],[Upper Bound]]-Table212[[#This Row],[Lower Bound]])/$M$1</f>
        <v>0</v>
      </c>
    </row>
    <row r="9" spans="1:13" x14ac:dyDescent="0.25">
      <c r="A9" s="56">
        <v>2007</v>
      </c>
      <c r="B9" s="48">
        <f>Table8[[#This Row],[Total Revenue and Grants]]</f>
        <v>767.68299564258552</v>
      </c>
      <c r="C9" s="48"/>
      <c r="D9" s="48">
        <v>0</v>
      </c>
      <c r="E9" s="48">
        <v>0</v>
      </c>
      <c r="F9" s="48">
        <f>Table212[[#This Row],[Total Revenue and Grants]]+Table212[[#This Row],[Lower Bound]]</f>
        <v>767.68299564258552</v>
      </c>
      <c r="G9" s="47">
        <f>(Table212[[#This Row],[Upper Bound]]-Table212[[#This Row],[Lower Bound]])/$M$1</f>
        <v>0</v>
      </c>
    </row>
    <row r="10" spans="1:13" x14ac:dyDescent="0.25">
      <c r="A10" s="56">
        <v>2008</v>
      </c>
      <c r="B10" s="48">
        <f>Table8[[#This Row],[Total Revenue and Grants]]</f>
        <v>784.0269735925857</v>
      </c>
      <c r="C10" s="48"/>
      <c r="D10" s="48">
        <v>0</v>
      </c>
      <c r="E10" s="48">
        <v>0</v>
      </c>
      <c r="F10" s="48">
        <f>Table212[[#This Row],[Total Revenue and Grants]]+Table212[[#This Row],[Lower Bound]]</f>
        <v>784.0269735925857</v>
      </c>
      <c r="G10" s="47">
        <f>(Table212[[#This Row],[Upper Bound]]-Table212[[#This Row],[Lower Bound]])/$M$1</f>
        <v>0</v>
      </c>
    </row>
    <row r="11" spans="1:13" x14ac:dyDescent="0.25">
      <c r="A11" s="56">
        <v>2009</v>
      </c>
      <c r="B11" s="48">
        <f>Table8[[#This Row],[Total Revenue and Grants]]</f>
        <v>735.16709411258557</v>
      </c>
      <c r="C11" s="48"/>
      <c r="D11" s="48">
        <v>0</v>
      </c>
      <c r="E11" s="48">
        <v>0</v>
      </c>
      <c r="F11" s="48">
        <f>Table212[[#This Row],[Total Revenue and Grants]]+Table212[[#This Row],[Lower Bound]]</f>
        <v>735.16709411258557</v>
      </c>
      <c r="G11" s="47">
        <f>(Table212[[#This Row],[Upper Bound]]-Table212[[#This Row],[Lower Bound]])/$M$1</f>
        <v>0</v>
      </c>
    </row>
    <row r="12" spans="1:13" x14ac:dyDescent="0.25">
      <c r="A12" s="56">
        <v>2010</v>
      </c>
      <c r="B12" s="48">
        <f>Table8[[#This Row],[Total Revenue and Grants]]</f>
        <v>782.97574875746648</v>
      </c>
      <c r="C12" s="48"/>
      <c r="D12" s="48">
        <v>0</v>
      </c>
      <c r="E12" s="48">
        <v>0</v>
      </c>
      <c r="F12" s="48">
        <f>Table212[[#This Row],[Total Revenue and Grants]]+Table212[[#This Row],[Lower Bound]]</f>
        <v>782.97574875746648</v>
      </c>
      <c r="G12" s="47">
        <f>(Table212[[#This Row],[Upper Bound]]-Table212[[#This Row],[Lower Bound]])/$M$1</f>
        <v>0</v>
      </c>
    </row>
    <row r="13" spans="1:13" x14ac:dyDescent="0.25">
      <c r="A13" s="56">
        <v>2011</v>
      </c>
      <c r="B13" s="48">
        <f>Table8[[#This Row],[Total Revenue and Grants]]</f>
        <v>846.24377476258564</v>
      </c>
      <c r="C13" s="48"/>
      <c r="D13" s="48">
        <v>0</v>
      </c>
      <c r="E13" s="48">
        <v>0</v>
      </c>
      <c r="F13" s="48">
        <f>Table212[[#This Row],[Total Revenue and Grants]]+Table212[[#This Row],[Lower Bound]]</f>
        <v>846.24377476258564</v>
      </c>
      <c r="G13" s="47">
        <f>(Table212[[#This Row],[Upper Bound]]-Table212[[#This Row],[Lower Bound]])/$M$1</f>
        <v>0</v>
      </c>
    </row>
    <row r="14" spans="1:13" x14ac:dyDescent="0.25">
      <c r="A14" s="56">
        <v>2012</v>
      </c>
      <c r="B14" s="48">
        <f>Table8[[#This Row],[Total Revenue and Grants]]</f>
        <v>840.32246881258595</v>
      </c>
      <c r="C14" s="48"/>
      <c r="D14" s="48">
        <v>0</v>
      </c>
      <c r="E14" s="48">
        <v>0</v>
      </c>
      <c r="F14" s="48">
        <f>Table212[[#This Row],[Total Revenue and Grants]]+Table212[[#This Row],[Lower Bound]]</f>
        <v>840.32246881258595</v>
      </c>
      <c r="G14" s="47">
        <f>(Table212[[#This Row],[Upper Bound]]-Table212[[#This Row],[Lower Bound]])/$M$1</f>
        <v>0</v>
      </c>
    </row>
    <row r="15" spans="1:13" x14ac:dyDescent="0.25">
      <c r="A15" s="56">
        <v>2013</v>
      </c>
      <c r="B15" s="48">
        <f>Table8[[#This Row],[Total Revenue and Grants]]</f>
        <v>943.25442751258538</v>
      </c>
      <c r="C15" s="48"/>
      <c r="D15" s="48">
        <v>0</v>
      </c>
      <c r="E15" s="48">
        <v>0</v>
      </c>
      <c r="F15" s="48">
        <f>Table212[[#This Row],[Total Revenue and Grants]]+Table212[[#This Row],[Lower Bound]]</f>
        <v>943.25442751258538</v>
      </c>
      <c r="G15" s="47">
        <f>(Table212[[#This Row],[Upper Bound]]-Table212[[#This Row],[Lower Bound]])/$M$1</f>
        <v>0</v>
      </c>
    </row>
    <row r="16" spans="1:13" x14ac:dyDescent="0.25">
      <c r="A16" s="56">
        <v>2014</v>
      </c>
      <c r="B16" s="48">
        <f>Table8[[#This Row],[Total Revenue and Grants]]</f>
        <v>1005.5941769035858</v>
      </c>
      <c r="C16" s="48"/>
      <c r="D16" s="48">
        <v>0</v>
      </c>
      <c r="E16" s="48">
        <v>0</v>
      </c>
      <c r="F16" s="48">
        <f>Table212[[#This Row],[Total Revenue and Grants]]+Table212[[#This Row],[Lower Bound]]</f>
        <v>1005.5941769035858</v>
      </c>
      <c r="G16" s="47">
        <f>(Table212[[#This Row],[Upper Bound]]-Table212[[#This Row],[Lower Bound]])/$M$1</f>
        <v>0</v>
      </c>
    </row>
    <row r="17" spans="1:9" x14ac:dyDescent="0.25">
      <c r="A17" s="56">
        <v>2015</v>
      </c>
      <c r="B17" s="48">
        <f>Table8[[#This Row],[Total Revenue and Grants]]</f>
        <v>1000.7241012725858</v>
      </c>
      <c r="C17" s="48"/>
      <c r="D17" s="48">
        <v>0</v>
      </c>
      <c r="E17" s="48">
        <v>0</v>
      </c>
      <c r="F17" s="48">
        <f>Table212[[#This Row],[Total Revenue and Grants]]+Table212[[#This Row],[Lower Bound]]</f>
        <v>1000.7241012725858</v>
      </c>
      <c r="G17" s="47">
        <f>(Table212[[#This Row],[Upper Bound]]-Table212[[#This Row],[Lower Bound]])/$M$1</f>
        <v>0</v>
      </c>
    </row>
    <row r="18" spans="1:9" x14ac:dyDescent="0.25">
      <c r="A18" s="56">
        <v>2016</v>
      </c>
      <c r="B18" s="48">
        <f>Table8[[#This Row],[Total Revenue and Grants]]</f>
        <v>1052.1325627225858</v>
      </c>
      <c r="C18" s="48"/>
      <c r="D18" s="48">
        <v>0</v>
      </c>
      <c r="E18" s="48">
        <v>0</v>
      </c>
      <c r="F18" s="48">
        <f>Table212[[#This Row],[Total Revenue and Grants]]+Table212[[#This Row],[Lower Bound]]</f>
        <v>1052.1325627225858</v>
      </c>
      <c r="G18" s="47">
        <f>(Table212[[#This Row],[Upper Bound]]-Table212[[#This Row],[Lower Bound]])/$M$1</f>
        <v>0</v>
      </c>
    </row>
    <row r="19" spans="1:9" x14ac:dyDescent="0.25">
      <c r="A19" s="56">
        <v>2017</v>
      </c>
      <c r="B19" s="48">
        <f>Table8[[#This Row],[Total Revenue and Grants]]</f>
        <v>1119.6448873525858</v>
      </c>
      <c r="C19" s="48"/>
      <c r="D19" s="48">
        <v>0</v>
      </c>
      <c r="E19" s="48">
        <v>0</v>
      </c>
      <c r="F19" s="48">
        <f>Table212[[#This Row],[Total Revenue and Grants]]+Table212[[#This Row],[Lower Bound]]</f>
        <v>1119.6448873525858</v>
      </c>
      <c r="G19" s="47">
        <f>(Table212[[#This Row],[Upper Bound]]-Table212[[#This Row],[Lower Bound]])/$M$1</f>
        <v>0</v>
      </c>
    </row>
    <row r="20" spans="1:9" x14ac:dyDescent="0.25">
      <c r="A20" s="56">
        <v>2018</v>
      </c>
      <c r="B20" s="48">
        <f>Table8[[#This Row],[Total Revenue and Grants]]</f>
        <v>1186.7892847125859</v>
      </c>
      <c r="C20" s="48"/>
      <c r="D20" s="48">
        <v>0</v>
      </c>
      <c r="E20" s="48">
        <v>0</v>
      </c>
      <c r="F20" s="48">
        <f>Table212[[#This Row],[Total Revenue and Grants]]+Table212[[#This Row],[Lower Bound]]</f>
        <v>1186.7892847125859</v>
      </c>
      <c r="G20" s="47">
        <f>(Table212[[#This Row],[Upper Bound]]-Table212[[#This Row],[Lower Bound]])/$M$1</f>
        <v>0</v>
      </c>
    </row>
    <row r="21" spans="1:9" x14ac:dyDescent="0.25">
      <c r="A21" s="56">
        <v>2019</v>
      </c>
      <c r="B21" s="48">
        <f>Table8[[#This Row],[Total Revenue and Grants]]</f>
        <v>1167.8966765025855</v>
      </c>
      <c r="C21" s="48"/>
      <c r="D21" s="48">
        <v>0</v>
      </c>
      <c r="E21" s="48">
        <v>0</v>
      </c>
      <c r="F21" s="48">
        <f>Table212[[#This Row],[Total Revenue and Grants]]+Table212[[#This Row],[Lower Bound]]</f>
        <v>1167.8966765025855</v>
      </c>
      <c r="G21" s="47">
        <f>(Table212[[#This Row],[Upper Bound]]-Table212[[#This Row],[Lower Bound]])/$M$1</f>
        <v>0</v>
      </c>
    </row>
    <row r="22" spans="1:9" x14ac:dyDescent="0.25">
      <c r="A22" s="56">
        <v>2020</v>
      </c>
      <c r="B22" s="48">
        <f>Table8[[#This Row],[Total Revenue and Grants]]</f>
        <v>917.25747100258559</v>
      </c>
      <c r="C22" s="48"/>
      <c r="D22" s="48">
        <v>0</v>
      </c>
      <c r="E22" s="48">
        <v>0</v>
      </c>
      <c r="F22" s="48">
        <f>Table212[[#This Row],[Total Revenue and Grants]]+Table212[[#This Row],[Lower Bound]]</f>
        <v>917.25747100258559</v>
      </c>
      <c r="G22" s="47">
        <f>(Table212[[#This Row],[Upper Bound]]-Table212[[#This Row],[Lower Bound]])/$M$1</f>
        <v>0</v>
      </c>
    </row>
    <row r="23" spans="1:9" x14ac:dyDescent="0.25">
      <c r="A23" s="56">
        <v>2021</v>
      </c>
      <c r="B23" s="48">
        <f>Table8[[#This Row],[Total Revenue and Grants]]</f>
        <v>1180.1695369025856</v>
      </c>
      <c r="C23" s="48"/>
      <c r="D23" s="48">
        <v>0</v>
      </c>
      <c r="E23" s="48">
        <v>0</v>
      </c>
      <c r="F23" s="48">
        <f>Table212[[#This Row],[Total Revenue and Grants]]+Table212[[#This Row],[Lower Bound]]</f>
        <v>1180.1695369025856</v>
      </c>
      <c r="G23" s="47">
        <f>(Table212[[#This Row],[Upper Bound]]-Table212[[#This Row],[Lower Bound]])/$M$1</f>
        <v>0</v>
      </c>
    </row>
    <row r="24" spans="1:9" x14ac:dyDescent="0.25">
      <c r="A24" s="51">
        <v>2022</v>
      </c>
      <c r="B24" s="49"/>
      <c r="C24" s="49">
        <f>Table8[[#This Row],[Total Revenue and Grants]]</f>
        <v>1389.9942322806123</v>
      </c>
      <c r="D24" s="49">
        <f>Table8[[#This Row],[Lower Bound]]</f>
        <v>1174.7371723880133</v>
      </c>
      <c r="E24" s="49">
        <f>Table8[[#This Row],[Upper Bound]]</f>
        <v>1659.3915080869849</v>
      </c>
      <c r="F24" s="48">
        <f>Table212[[#This Row],[Total Revenue and Grants]]+Table212[[#This Row],[Lower Bound]]</f>
        <v>1174.7371723880133</v>
      </c>
      <c r="G24" s="47">
        <f>(Table212[[#This Row],[Upper Bound]]-Table212[[#This Row],[Lower Bound]])/$M$1</f>
        <v>53.850481744330182</v>
      </c>
      <c r="I24" s="55"/>
    </row>
    <row r="25" spans="1:9" x14ac:dyDescent="0.25">
      <c r="A25" s="51">
        <v>2023</v>
      </c>
      <c r="B25" s="49"/>
      <c r="C25" s="49">
        <f>Table8[[#This Row],[Total Revenue and Grants]]</f>
        <v>1502.0498973021774</v>
      </c>
      <c r="D25" s="49">
        <f>Table8[[#This Row],[Lower Bound]]</f>
        <v>1107.2164463130262</v>
      </c>
      <c r="E25" s="49">
        <f>Table8[[#This Row],[Upper Bound]]</f>
        <v>2038.6554806720058</v>
      </c>
      <c r="F25" s="48">
        <f>Table212[[#This Row],[Total Revenue and Grants]]+Table212[[#This Row],[Lower Bound]]</f>
        <v>1107.2164463130262</v>
      </c>
      <c r="G25" s="47">
        <f>(Table212[[#This Row],[Upper Bound]]-Table212[[#This Row],[Lower Bound]])/$M$1</f>
        <v>103.49322603988662</v>
      </c>
      <c r="I25" s="55"/>
    </row>
    <row r="26" spans="1:9" x14ac:dyDescent="0.25">
      <c r="A26" s="51">
        <v>2024</v>
      </c>
      <c r="B26" s="49"/>
      <c r="C26" s="49">
        <f>Table8[[#This Row],[Total Revenue and Grants]]</f>
        <v>1596.1003176512745</v>
      </c>
      <c r="D26" s="49">
        <f>Table8[[#This Row],[Lower Bound]]</f>
        <v>1096.0295540407988</v>
      </c>
      <c r="E26" s="49">
        <f>Table8[[#This Row],[Upper Bound]]</f>
        <v>2325.0783947059672</v>
      </c>
      <c r="F26" s="48">
        <f>Table212[[#This Row],[Total Revenue and Grants]]+Table212[[#This Row],[Lower Bound]]</f>
        <v>1096.0295540407988</v>
      </c>
      <c r="G26" s="47">
        <f>(Table212[[#This Row],[Upper Bound]]-Table212[[#This Row],[Lower Bound]])/$M$1</f>
        <v>136.56098229612982</v>
      </c>
      <c r="I26" s="55"/>
    </row>
    <row r="27" spans="1:9" x14ac:dyDescent="0.25">
      <c r="A27" s="51">
        <v>2025</v>
      </c>
      <c r="B27" s="49"/>
      <c r="C27" s="49">
        <f>Table8[[#This Row],[Total Revenue and Grants]]</f>
        <v>1694.5410958533794</v>
      </c>
      <c r="D27" s="49">
        <f>Table8[[#This Row],[Lower Bound]]</f>
        <v>1096.4069302353828</v>
      </c>
      <c r="E27" s="49">
        <f>Table8[[#This Row],[Upper Bound]]</f>
        <v>2619.6086549780562</v>
      </c>
      <c r="F27" s="48">
        <f>Table212[[#This Row],[Total Revenue and Grants]]+Table212[[#This Row],[Lower Bound]]</f>
        <v>1096.4069302353828</v>
      </c>
      <c r="G27" s="47">
        <f>(Table212[[#This Row],[Upper Bound]]-Table212[[#This Row],[Lower Bound]])/$M$1</f>
        <v>169.24463608251926</v>
      </c>
      <c r="I27" s="55"/>
    </row>
    <row r="28" spans="1:9" x14ac:dyDescent="0.25">
      <c r="A28" s="51">
        <v>2026</v>
      </c>
      <c r="B28" s="49"/>
      <c r="C28" s="49">
        <f>Table8[[#This Row],[Total Revenue and Grants]]</f>
        <v>1798.9917552716988</v>
      </c>
      <c r="D28" s="49">
        <f>Table8[[#This Row],[Lower Bound]]</f>
        <v>1104.7192369660243</v>
      </c>
      <c r="E28" s="49">
        <f>Table8[[#This Row],[Upper Bound]]</f>
        <v>2930.1461655188814</v>
      </c>
      <c r="F28" s="48">
        <f>Table212[[#This Row],[Total Revenue and Grants]]+Table212[[#This Row],[Lower Bound]]</f>
        <v>1104.7192369660243</v>
      </c>
      <c r="G28" s="47">
        <f>(Table212[[#This Row],[Upper Bound]]-Table212[[#This Row],[Lower Bound]])/$M$1</f>
        <v>202.82521428365078</v>
      </c>
      <c r="I28" s="55"/>
    </row>
    <row r="29" spans="1:9" x14ac:dyDescent="0.25">
      <c r="A29" s="51">
        <v>2027</v>
      </c>
      <c r="B29" s="49"/>
      <c r="C29" s="49">
        <f>Table8[[#This Row],[Total Revenue and Grants]]</f>
        <v>1909.8784652073948</v>
      </c>
      <c r="D29" s="49">
        <f>Table8[[#This Row],[Lower Bound]]</f>
        <v>1118.7854864013229</v>
      </c>
      <c r="E29" s="49">
        <f>Table8[[#This Row],[Upper Bound]]</f>
        <v>3260.870203428995</v>
      </c>
      <c r="F29" s="48">
        <f>Table212[[#This Row],[Total Revenue and Grants]]+Table212[[#This Row],[Lower Bound]]</f>
        <v>1118.7854864013229</v>
      </c>
      <c r="G29" s="47">
        <f>(Table212[[#This Row],[Upper Bound]]-Table212[[#This Row],[Lower Bound]])/$M$1</f>
        <v>238.00941300307466</v>
      </c>
      <c r="I29" s="55"/>
    </row>
    <row r="30" spans="1:9" x14ac:dyDescent="0.25">
      <c r="A30" s="51">
        <v>2028</v>
      </c>
      <c r="B30" s="49"/>
      <c r="C30" s="49">
        <f>Table8[[#This Row],[Total Revenue and Grants]]</f>
        <v>2027.5999663660305</v>
      </c>
      <c r="D30" s="49">
        <f>Table8[[#This Row],[Lower Bound]]</f>
        <v>1137.3946767390148</v>
      </c>
      <c r="E30" s="49">
        <f>Table8[[#This Row],[Upper Bound]]</f>
        <v>3615.0331969052722</v>
      </c>
      <c r="F30" s="48">
        <f>Table212[[#This Row],[Total Revenue and Grants]]+Table212[[#This Row],[Lower Bound]]</f>
        <v>1137.3946767390148</v>
      </c>
      <c r="G30" s="47">
        <f>(Table212[[#This Row],[Upper Bound]]-Table212[[#This Row],[Lower Bound]])/$M$1</f>
        <v>275.29316890736192</v>
      </c>
      <c r="I30" s="55"/>
    </row>
    <row r="31" spans="1:9" x14ac:dyDescent="0.25">
      <c r="A31" s="51">
        <v>2029</v>
      </c>
      <c r="B31" s="49"/>
      <c r="C31" s="49">
        <f>Table8[[#This Row],[Total Revenue and Grants]]</f>
        <v>2152.5776088701855</v>
      </c>
      <c r="D31" s="49">
        <f>Table8[[#This Row],[Lower Bound]]</f>
        <v>1159.825166253416</v>
      </c>
      <c r="E31" s="49">
        <f>Table8[[#This Row],[Upper Bound]]</f>
        <v>3995.5503421146227</v>
      </c>
      <c r="F31" s="48">
        <f>Table212[[#This Row],[Total Revenue and Grants]]+Table212[[#This Row],[Lower Bound]]</f>
        <v>1159.825166253416</v>
      </c>
      <c r="G31" s="47">
        <f>(Table212[[#This Row],[Upper Bound]]-Table212[[#This Row],[Lower Bound]])/$M$1</f>
        <v>315.0805750956896</v>
      </c>
      <c r="I31" s="55"/>
    </row>
    <row r="32" spans="1:9" x14ac:dyDescent="0.25">
      <c r="A32" s="54">
        <v>2030</v>
      </c>
      <c r="B32" s="50"/>
      <c r="C32" s="49">
        <f>Table8[[#This Row],[Total Revenue and Grants]]</f>
        <v>2285.2586501257324</v>
      </c>
      <c r="D32" s="49">
        <f>Table8[[#This Row],[Lower Bound]]</f>
        <v>1185.6252060750803</v>
      </c>
      <c r="E32" s="49">
        <f>Table8[[#This Row],[Upper Bound]]</f>
        <v>4405.2344872266258</v>
      </c>
      <c r="F32" s="53">
        <f>Table212[[#This Row],[Total Revenue and Grants]]+Table212[[#This Row],[Lower Bound]]</f>
        <v>1185.6252060750803</v>
      </c>
      <c r="G32" s="52">
        <f>(Table212[[#This Row],[Upper Bound]]-Table212[[#This Row],[Lower Bound]])/$M$1</f>
        <v>357.73436457239393</v>
      </c>
      <c r="I32" s="55"/>
    </row>
    <row r="33" spans="1:7" x14ac:dyDescent="0.25">
      <c r="A33" s="51">
        <v>2031</v>
      </c>
      <c r="B33" s="49"/>
      <c r="C33" s="49">
        <f>Table8[[#This Row],[Total Revenue and Grants]]</f>
        <v>2426.1179139160922</v>
      </c>
      <c r="D33" s="49">
        <f>Table8[[#This Row],[Lower Bound]]</f>
        <v>1214.5052461766097</v>
      </c>
      <c r="E33" s="49">
        <f>Table8[[#This Row],[Upper Bound]]</f>
        <v>4846.9165260982754</v>
      </c>
      <c r="F33" s="48">
        <f>Table212[[#This Row],[Total Revenue and Grants]]+Table212[[#This Row],[Lower Bound]]</f>
        <v>1214.5052461766097</v>
      </c>
      <c r="G33" s="47">
        <f>(Table212[[#This Row],[Upper Bound]]-Table212[[#This Row],[Lower Bound]])/$M$1</f>
        <v>403.60125332462951</v>
      </c>
    </row>
    <row r="34" spans="1:7" x14ac:dyDescent="0.25">
      <c r="A34" s="54">
        <v>2032</v>
      </c>
      <c r="B34" s="50"/>
      <c r="C34" s="49">
        <f>Table8[[#This Row],[Total Revenue and Grants]]</f>
        <v>2602.2020795239969</v>
      </c>
      <c r="D34" s="49">
        <f>Table8[[#This Row],[Lower Bound]]</f>
        <v>1246.2800056775604</v>
      </c>
      <c r="E34" s="49">
        <f>Table8[[#This Row],[Upper Bound]]</f>
        <v>5323.5168358468827</v>
      </c>
      <c r="F34" s="53">
        <f>Table212[[#This Row],[Total Revenue and Grants]]+Table212[[#This Row],[Lower Bound]]</f>
        <v>1246.2800056775604</v>
      </c>
      <c r="G34" s="52">
        <f>(Table212[[#This Row],[Upper Bound]]-Table212[[#This Row],[Lower Bound]])/$M$1</f>
        <v>453.02631446325802</v>
      </c>
    </row>
    <row r="35" spans="1:7" x14ac:dyDescent="0.25">
      <c r="A35" s="51">
        <v>2033</v>
      </c>
      <c r="B35" s="49"/>
      <c r="C35" s="49">
        <f>Table8[[#This Row],[Total Revenue and Grants]]</f>
        <v>2774.607265236421</v>
      </c>
      <c r="D35" s="49">
        <f>Table8[[#This Row],[Lower Bound]]</f>
        <v>1280.8350002886536</v>
      </c>
      <c r="E35" s="49">
        <f>Table8[[#This Row],[Upper Bound]]</f>
        <v>5838.0932506371901</v>
      </c>
      <c r="F35" s="48">
        <f>Table212[[#This Row],[Total Revenue and Grants]]+Table212[[#This Row],[Lower Bound]]</f>
        <v>1280.8350002886536</v>
      </c>
      <c r="G35" s="47">
        <f>(Table212[[#This Row],[Upper Bound]]-Table212[[#This Row],[Lower Bound]])/$M$1</f>
        <v>506.36202781650405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F511A-B5E4-451F-A6EA-965F839058EA}">
  <sheetPr>
    <tabColor theme="4" tint="-0.249977111117893"/>
  </sheetPr>
  <dimension ref="A1:M35"/>
  <sheetViews>
    <sheetView workbookViewId="0">
      <selection activeCell="I32" sqref="I32"/>
    </sheetView>
  </sheetViews>
  <sheetFormatPr defaultRowHeight="14.3" x14ac:dyDescent="0.25"/>
  <cols>
    <col min="1" max="1" width="9" style="46"/>
    <col min="2" max="2" width="23" style="46" bestFit="1" customWidth="1"/>
    <col min="3" max="3" width="17.375" style="46" customWidth="1"/>
    <col min="4" max="5" width="14.375" style="46" customWidth="1"/>
    <col min="6" max="6" width="9" style="45"/>
    <col min="7" max="7" width="9.75" style="45" customWidth="1"/>
    <col min="8" max="16384" width="9" style="45"/>
  </cols>
  <sheetData>
    <row r="1" spans="1:13" x14ac:dyDescent="0.25">
      <c r="A1" s="59" t="s">
        <v>111</v>
      </c>
      <c r="B1" s="58" t="s">
        <v>109</v>
      </c>
      <c r="C1" s="58" t="s">
        <v>154</v>
      </c>
      <c r="D1" s="58" t="s">
        <v>113</v>
      </c>
      <c r="E1" s="58" t="s">
        <v>114</v>
      </c>
      <c r="F1" s="58" t="s">
        <v>153</v>
      </c>
      <c r="G1" s="57" t="s">
        <v>152</v>
      </c>
      <c r="L1" s="45" t="s">
        <v>155</v>
      </c>
      <c r="M1" s="45">
        <v>9</v>
      </c>
    </row>
    <row r="2" spans="1:13" x14ac:dyDescent="0.25">
      <c r="A2" s="56">
        <v>2000</v>
      </c>
      <c r="B2" s="48">
        <f>Table9[[#This Row],[Expenditure Current]]</f>
        <v>295.76201853647103</v>
      </c>
      <c r="C2" s="48"/>
      <c r="D2" s="48">
        <v>0</v>
      </c>
      <c r="E2" s="48">
        <v>0</v>
      </c>
      <c r="F2" s="48">
        <f>Table213[[#This Row],[Expenditure Current]]+Table213[[#This Row],[Lower Bound]]</f>
        <v>295.76201853647103</v>
      </c>
      <c r="G2" s="47">
        <f>(Table213[[#This Row],[Upper Bound]]-Table213[[#This Row],[Lower Bound]])/$M$1</f>
        <v>0</v>
      </c>
    </row>
    <row r="3" spans="1:13" x14ac:dyDescent="0.25">
      <c r="A3" s="56">
        <v>2001</v>
      </c>
      <c r="B3" s="48">
        <f>Table9[[#This Row],[Expenditure Current]]</f>
        <v>338.07601853647094</v>
      </c>
      <c r="C3" s="48"/>
      <c r="D3" s="48">
        <v>0</v>
      </c>
      <c r="E3" s="48">
        <v>0</v>
      </c>
      <c r="F3" s="48">
        <f>Table213[[#This Row],[Expenditure Current]]+Table213[[#This Row],[Lower Bound]]</f>
        <v>338.07601853647094</v>
      </c>
      <c r="G3" s="47">
        <f>(Table213[[#This Row],[Upper Bound]]-Table213[[#This Row],[Lower Bound]])/$M$1</f>
        <v>0</v>
      </c>
    </row>
    <row r="4" spans="1:13" x14ac:dyDescent="0.25">
      <c r="A4" s="56">
        <v>2002</v>
      </c>
      <c r="B4" s="48">
        <f>Table9[[#This Row],[Expenditure Current]]</f>
        <v>352.23201853647095</v>
      </c>
      <c r="C4" s="48"/>
      <c r="D4" s="48">
        <v>0</v>
      </c>
      <c r="E4" s="48">
        <v>0</v>
      </c>
      <c r="F4" s="48">
        <f>Table213[[#This Row],[Expenditure Current]]+Table213[[#This Row],[Lower Bound]]</f>
        <v>352.23201853647095</v>
      </c>
      <c r="G4" s="47">
        <f>(Table213[[#This Row],[Upper Bound]]-Table213[[#This Row],[Lower Bound]])/$M$1</f>
        <v>0</v>
      </c>
    </row>
    <row r="5" spans="1:13" x14ac:dyDescent="0.25">
      <c r="A5" s="56">
        <v>2003</v>
      </c>
      <c r="B5" s="48">
        <f>Table9[[#This Row],[Expenditure Current]]</f>
        <v>408.16901853647096</v>
      </c>
      <c r="C5" s="48"/>
      <c r="D5" s="48">
        <v>0</v>
      </c>
      <c r="E5" s="48">
        <v>0</v>
      </c>
      <c r="F5" s="48">
        <f>Table213[[#This Row],[Expenditure Current]]+Table213[[#This Row],[Lower Bound]]</f>
        <v>408.16901853647096</v>
      </c>
      <c r="G5" s="47">
        <f>(Table213[[#This Row],[Upper Bound]]-Table213[[#This Row],[Lower Bound]])/$M$1</f>
        <v>0</v>
      </c>
    </row>
    <row r="6" spans="1:13" x14ac:dyDescent="0.25">
      <c r="A6" s="56">
        <v>2004</v>
      </c>
      <c r="B6" s="48">
        <f>Table9[[#This Row],[Expenditure Current]]</f>
        <v>502.75001853647092</v>
      </c>
      <c r="C6" s="48"/>
      <c r="D6" s="48">
        <v>0</v>
      </c>
      <c r="E6" s="48">
        <v>0</v>
      </c>
      <c r="F6" s="48">
        <f>Table213[[#This Row],[Expenditure Current]]+Table213[[#This Row],[Lower Bound]]</f>
        <v>502.75001853647092</v>
      </c>
      <c r="G6" s="47">
        <f>(Table213[[#This Row],[Upper Bound]]-Table213[[#This Row],[Lower Bound]])/$M$1</f>
        <v>0</v>
      </c>
    </row>
    <row r="7" spans="1:13" x14ac:dyDescent="0.25">
      <c r="A7" s="56">
        <v>2005</v>
      </c>
      <c r="B7" s="48">
        <f>Table9[[#This Row],[Expenditure Current]]</f>
        <v>548.43101853647102</v>
      </c>
      <c r="C7" s="48"/>
      <c r="D7" s="48">
        <v>0</v>
      </c>
      <c r="E7" s="48">
        <v>0</v>
      </c>
      <c r="F7" s="48">
        <f>Table213[[#This Row],[Expenditure Current]]+Table213[[#This Row],[Lower Bound]]</f>
        <v>548.43101853647102</v>
      </c>
      <c r="G7" s="47">
        <f>(Table213[[#This Row],[Upper Bound]]-Table213[[#This Row],[Lower Bound]])/$M$1</f>
        <v>0</v>
      </c>
    </row>
    <row r="8" spans="1:13" x14ac:dyDescent="0.25">
      <c r="A8" s="56">
        <v>2006</v>
      </c>
      <c r="B8" s="48">
        <f>Table9[[#This Row],[Expenditure Current]]</f>
        <v>620.74501853647087</v>
      </c>
      <c r="C8" s="48"/>
      <c r="D8" s="48">
        <v>0</v>
      </c>
      <c r="E8" s="48">
        <v>0</v>
      </c>
      <c r="F8" s="48">
        <f>Table213[[#This Row],[Expenditure Current]]+Table213[[#This Row],[Lower Bound]]</f>
        <v>620.74501853647087</v>
      </c>
      <c r="G8" s="47">
        <f>(Table213[[#This Row],[Upper Bound]]-Table213[[#This Row],[Lower Bound]])/$M$1</f>
        <v>0</v>
      </c>
    </row>
    <row r="9" spans="1:13" x14ac:dyDescent="0.25">
      <c r="A9" s="56">
        <v>2007</v>
      </c>
      <c r="B9" s="48">
        <f>Table9[[#This Row],[Expenditure Current]]</f>
        <v>597.27901853647097</v>
      </c>
      <c r="C9" s="48"/>
      <c r="D9" s="48">
        <v>0</v>
      </c>
      <c r="E9" s="48">
        <v>0</v>
      </c>
      <c r="F9" s="48">
        <f>Table213[[#This Row],[Expenditure Current]]+Table213[[#This Row],[Lower Bound]]</f>
        <v>597.27901853647097</v>
      </c>
      <c r="G9" s="47">
        <f>(Table213[[#This Row],[Upper Bound]]-Table213[[#This Row],[Lower Bound]])/$M$1</f>
        <v>0</v>
      </c>
    </row>
    <row r="10" spans="1:13" x14ac:dyDescent="0.25">
      <c r="A10" s="56">
        <v>2008</v>
      </c>
      <c r="B10" s="48">
        <f>Table9[[#This Row],[Expenditure Current]]</f>
        <v>633.91689338647097</v>
      </c>
      <c r="C10" s="48"/>
      <c r="D10" s="48">
        <v>0</v>
      </c>
      <c r="E10" s="48">
        <v>0</v>
      </c>
      <c r="F10" s="48">
        <f>Table213[[#This Row],[Expenditure Current]]+Table213[[#This Row],[Lower Bound]]</f>
        <v>633.91689338647097</v>
      </c>
      <c r="G10" s="47">
        <f>(Table213[[#This Row],[Upper Bound]]-Table213[[#This Row],[Lower Bound]])/$M$1</f>
        <v>0</v>
      </c>
    </row>
    <row r="11" spans="1:13" x14ac:dyDescent="0.25">
      <c r="A11" s="56">
        <v>2009</v>
      </c>
      <c r="B11" s="48">
        <f>Table9[[#This Row],[Expenditure Current]]</f>
        <v>669.39385043647098</v>
      </c>
      <c r="C11" s="48"/>
      <c r="D11" s="48">
        <v>0</v>
      </c>
      <c r="E11" s="48">
        <v>0</v>
      </c>
      <c r="F11" s="48">
        <f>Table213[[#This Row],[Expenditure Current]]+Table213[[#This Row],[Lower Bound]]</f>
        <v>669.39385043647098</v>
      </c>
      <c r="G11" s="47">
        <f>(Table213[[#This Row],[Upper Bound]]-Table213[[#This Row],[Lower Bound]])/$M$1</f>
        <v>0</v>
      </c>
    </row>
    <row r="12" spans="1:13" x14ac:dyDescent="0.25">
      <c r="A12" s="56">
        <v>2010</v>
      </c>
      <c r="B12" s="48">
        <f>Table9[[#This Row],[Expenditure Current]]</f>
        <v>689.82363457147119</v>
      </c>
      <c r="C12" s="48"/>
      <c r="D12" s="48">
        <v>0</v>
      </c>
      <c r="E12" s="48">
        <v>0</v>
      </c>
      <c r="F12" s="48">
        <f>Table213[[#This Row],[Expenditure Current]]+Table213[[#This Row],[Lower Bound]]</f>
        <v>689.82363457147119</v>
      </c>
      <c r="G12" s="47">
        <f>(Table213[[#This Row],[Upper Bound]]-Table213[[#This Row],[Lower Bound]])/$M$1</f>
        <v>0</v>
      </c>
    </row>
    <row r="13" spans="1:13" x14ac:dyDescent="0.25">
      <c r="A13" s="56">
        <v>2011</v>
      </c>
      <c r="B13" s="48">
        <f>Table9[[#This Row],[Expenditure Current]]</f>
        <v>729.10429227479563</v>
      </c>
      <c r="C13" s="48"/>
      <c r="D13" s="48">
        <v>0</v>
      </c>
      <c r="E13" s="48">
        <v>0</v>
      </c>
      <c r="F13" s="48">
        <f>Table213[[#This Row],[Expenditure Current]]+Table213[[#This Row],[Lower Bound]]</f>
        <v>729.10429227479563</v>
      </c>
      <c r="G13" s="47">
        <f>(Table213[[#This Row],[Upper Bound]]-Table213[[#This Row],[Lower Bound]])/$M$1</f>
        <v>0</v>
      </c>
    </row>
    <row r="14" spans="1:13" x14ac:dyDescent="0.25">
      <c r="A14" s="56">
        <v>2012</v>
      </c>
      <c r="B14" s="48">
        <f>Table9[[#This Row],[Expenditure Current]]</f>
        <v>707.63351387647083</v>
      </c>
      <c r="C14" s="48"/>
      <c r="D14" s="48">
        <v>0</v>
      </c>
      <c r="E14" s="48">
        <v>0</v>
      </c>
      <c r="F14" s="48">
        <f>Table213[[#This Row],[Expenditure Current]]+Table213[[#This Row],[Lower Bound]]</f>
        <v>707.63351387647083</v>
      </c>
      <c r="G14" s="47">
        <f>(Table213[[#This Row],[Upper Bound]]-Table213[[#This Row],[Lower Bound]])/$M$1</f>
        <v>0</v>
      </c>
    </row>
    <row r="15" spans="1:13" x14ac:dyDescent="0.25">
      <c r="A15" s="56">
        <v>2013</v>
      </c>
      <c r="B15" s="48">
        <f>Table9[[#This Row],[Expenditure Current]]</f>
        <v>777.38763432647102</v>
      </c>
      <c r="C15" s="48"/>
      <c r="D15" s="48">
        <v>0</v>
      </c>
      <c r="E15" s="48">
        <v>0</v>
      </c>
      <c r="F15" s="48">
        <f>Table213[[#This Row],[Expenditure Current]]+Table213[[#This Row],[Lower Bound]]</f>
        <v>777.38763432647102</v>
      </c>
      <c r="G15" s="47">
        <f>(Table213[[#This Row],[Upper Bound]]-Table213[[#This Row],[Lower Bound]])/$M$1</f>
        <v>0</v>
      </c>
    </row>
    <row r="16" spans="1:13" x14ac:dyDescent="0.25">
      <c r="A16" s="56">
        <v>2014</v>
      </c>
      <c r="B16" s="48">
        <f>Table9[[#This Row],[Expenditure Current]]</f>
        <v>839.99214503647102</v>
      </c>
      <c r="C16" s="48"/>
      <c r="D16" s="48">
        <v>0</v>
      </c>
      <c r="E16" s="48">
        <v>0</v>
      </c>
      <c r="F16" s="48">
        <f>Table213[[#This Row],[Expenditure Current]]+Table213[[#This Row],[Lower Bound]]</f>
        <v>839.99214503647102</v>
      </c>
      <c r="G16" s="47">
        <f>(Table213[[#This Row],[Upper Bound]]-Table213[[#This Row],[Lower Bound]])/$M$1</f>
        <v>0</v>
      </c>
    </row>
    <row r="17" spans="1:9" x14ac:dyDescent="0.25">
      <c r="A17" s="56">
        <v>2015</v>
      </c>
      <c r="B17" s="48">
        <f>Table9[[#This Row],[Expenditure Current]]</f>
        <v>912.43929981647102</v>
      </c>
      <c r="C17" s="48"/>
      <c r="D17" s="48">
        <v>0</v>
      </c>
      <c r="E17" s="48">
        <v>0</v>
      </c>
      <c r="F17" s="48">
        <f>Table213[[#This Row],[Expenditure Current]]+Table213[[#This Row],[Lower Bound]]</f>
        <v>912.43929981647102</v>
      </c>
      <c r="G17" s="47">
        <f>(Table213[[#This Row],[Upper Bound]]-Table213[[#This Row],[Lower Bound]])/$M$1</f>
        <v>0</v>
      </c>
    </row>
    <row r="18" spans="1:9" x14ac:dyDescent="0.25">
      <c r="A18" s="56">
        <v>2016</v>
      </c>
      <c r="B18" s="48">
        <f>Table9[[#This Row],[Expenditure Current]]</f>
        <v>970.60295242647101</v>
      </c>
      <c r="C18" s="48"/>
      <c r="D18" s="48">
        <v>0</v>
      </c>
      <c r="E18" s="48">
        <v>0</v>
      </c>
      <c r="F18" s="48">
        <f>Table213[[#This Row],[Expenditure Current]]+Table213[[#This Row],[Lower Bound]]</f>
        <v>970.60295242647101</v>
      </c>
      <c r="G18" s="47">
        <f>(Table213[[#This Row],[Upper Bound]]-Table213[[#This Row],[Lower Bound]])/$M$1</f>
        <v>0</v>
      </c>
    </row>
    <row r="19" spans="1:9" x14ac:dyDescent="0.25">
      <c r="A19" s="56">
        <v>2017</v>
      </c>
      <c r="B19" s="48">
        <f>Table9[[#This Row],[Expenditure Current]]</f>
        <v>1020.5418388864711</v>
      </c>
      <c r="C19" s="48"/>
      <c r="D19" s="48">
        <v>0</v>
      </c>
      <c r="E19" s="48">
        <v>0</v>
      </c>
      <c r="F19" s="48">
        <f>Table213[[#This Row],[Expenditure Current]]+Table213[[#This Row],[Lower Bound]]</f>
        <v>1020.5418388864711</v>
      </c>
      <c r="G19" s="47">
        <f>(Table213[[#This Row],[Upper Bound]]-Table213[[#This Row],[Lower Bound]])/$M$1</f>
        <v>0</v>
      </c>
    </row>
    <row r="20" spans="1:9" x14ac:dyDescent="0.25">
      <c r="A20" s="56">
        <v>2018</v>
      </c>
      <c r="B20" s="48">
        <f>Table9[[#This Row],[Expenditure Current]]</f>
        <v>1058.2177367854379</v>
      </c>
      <c r="C20" s="48"/>
      <c r="D20" s="48">
        <v>0</v>
      </c>
      <c r="E20" s="48">
        <v>0</v>
      </c>
      <c r="F20" s="48">
        <f>Table213[[#This Row],[Expenditure Current]]+Table213[[#This Row],[Lower Bound]]</f>
        <v>1058.2177367854379</v>
      </c>
      <c r="G20" s="47">
        <f>(Table213[[#This Row],[Upper Bound]]-Table213[[#This Row],[Lower Bound]])/$M$1</f>
        <v>0</v>
      </c>
    </row>
    <row r="21" spans="1:9" x14ac:dyDescent="0.25">
      <c r="A21" s="56">
        <v>2019</v>
      </c>
      <c r="B21" s="48">
        <f>Table9[[#This Row],[Expenditure Current]]</f>
        <v>1094.2718090864707</v>
      </c>
      <c r="C21" s="48"/>
      <c r="D21" s="48">
        <v>0</v>
      </c>
      <c r="E21" s="48">
        <v>0</v>
      </c>
      <c r="F21" s="48">
        <f>Table213[[#This Row],[Expenditure Current]]+Table213[[#This Row],[Lower Bound]]</f>
        <v>1094.2718090864707</v>
      </c>
      <c r="G21" s="47">
        <f>(Table213[[#This Row],[Upper Bound]]-Table213[[#This Row],[Lower Bound]])/$M$1</f>
        <v>0</v>
      </c>
    </row>
    <row r="22" spans="1:9" x14ac:dyDescent="0.25">
      <c r="A22" s="56">
        <v>2020</v>
      </c>
      <c r="B22" s="48">
        <f>Table9[[#This Row],[Expenditure Current]]</f>
        <v>954.64281512647108</v>
      </c>
      <c r="C22" s="48"/>
      <c r="D22" s="48">
        <v>0</v>
      </c>
      <c r="E22" s="48">
        <v>0</v>
      </c>
      <c r="F22" s="48">
        <f>Table213[[#This Row],[Expenditure Current]]+Table213[[#This Row],[Lower Bound]]</f>
        <v>954.64281512647108</v>
      </c>
      <c r="G22" s="47">
        <f>(Table213[[#This Row],[Upper Bound]]-Table213[[#This Row],[Lower Bound]])/$M$1</f>
        <v>0</v>
      </c>
    </row>
    <row r="23" spans="1:9" x14ac:dyDescent="0.25">
      <c r="A23" s="56">
        <v>2021</v>
      </c>
      <c r="B23" s="48">
        <f>Table9[[#This Row],[Expenditure Current]]</f>
        <v>947.44961474647107</v>
      </c>
      <c r="C23" s="48"/>
      <c r="D23" s="48">
        <v>0</v>
      </c>
      <c r="E23" s="48">
        <v>0</v>
      </c>
      <c r="F23" s="48">
        <f>Table213[[#This Row],[Expenditure Current]]+Table213[[#This Row],[Lower Bound]]</f>
        <v>947.44961474647107</v>
      </c>
      <c r="G23" s="47">
        <f>(Table213[[#This Row],[Upper Bound]]-Table213[[#This Row],[Lower Bound]])/$M$1</f>
        <v>0</v>
      </c>
    </row>
    <row r="24" spans="1:9" x14ac:dyDescent="0.25">
      <c r="A24" s="51">
        <v>2022</v>
      </c>
      <c r="B24" s="49"/>
      <c r="C24" s="49">
        <f>Table9[[#This Row],[Expenditure Current]]</f>
        <v>973.05658393866611</v>
      </c>
      <c r="D24" s="49">
        <f>Table9[[#This Row],[Lower Bound]]</f>
        <v>820.21143022933063</v>
      </c>
      <c r="E24" s="49">
        <f>Table9[[#This Row],[Upper Bound]]</f>
        <v>1090.234120521294</v>
      </c>
      <c r="F24" s="48">
        <f>Table213[[#This Row],[Expenditure Current]]+Table213[[#This Row],[Lower Bound]]</f>
        <v>820.21143022933063</v>
      </c>
      <c r="G24" s="47">
        <f>(Table213[[#This Row],[Upper Bound]]-Table213[[#This Row],[Lower Bound]])/$M$1</f>
        <v>30.002521143551487</v>
      </c>
      <c r="I24" s="55"/>
    </row>
    <row r="25" spans="1:9" x14ac:dyDescent="0.25">
      <c r="A25" s="51">
        <v>2023</v>
      </c>
      <c r="B25" s="49"/>
      <c r="C25" s="49">
        <f>Table9[[#This Row],[Expenditure Current]]</f>
        <v>1024.9140016324131</v>
      </c>
      <c r="D25" s="49">
        <f>Table9[[#This Row],[Lower Bound]]</f>
        <v>766.9943515256557</v>
      </c>
      <c r="E25" s="49">
        <f>Table7[[#This Row],[Upper Bound]]</f>
        <v>1936.5894272309943</v>
      </c>
      <c r="F25" s="48">
        <f>Table213[[#This Row],[Expenditure Current]]+Table213[[#This Row],[Lower Bound]]</f>
        <v>766.9943515256557</v>
      </c>
      <c r="G25" s="47">
        <f>(Table213[[#This Row],[Upper Bound]]-Table213[[#This Row],[Lower Bound]])/$M$1</f>
        <v>129.95500841170428</v>
      </c>
      <c r="I25" s="55"/>
    </row>
    <row r="26" spans="1:9" x14ac:dyDescent="0.25">
      <c r="A26" s="51">
        <v>2024</v>
      </c>
      <c r="B26" s="49"/>
      <c r="C26" s="49">
        <f>Table9[[#This Row],[Expenditure Current]]</f>
        <v>1080.245671308531</v>
      </c>
      <c r="D26" s="49">
        <f>Table9[[#This Row],[Lower Bound]]</f>
        <v>759.25541515526515</v>
      </c>
      <c r="E26" s="49">
        <f>Table7[[#This Row],[Upper Bound]]</f>
        <v>2234.0083704519507</v>
      </c>
      <c r="F26" s="48">
        <f>Table213[[#This Row],[Expenditure Current]]+Table213[[#This Row],[Lower Bound]]</f>
        <v>759.25541515526515</v>
      </c>
      <c r="G26" s="47">
        <f>(Table213[[#This Row],[Upper Bound]]-Table213[[#This Row],[Lower Bound]])/$M$1</f>
        <v>163.8614394774095</v>
      </c>
      <c r="I26" s="55"/>
    </row>
    <row r="27" spans="1:9" x14ac:dyDescent="0.25">
      <c r="A27" s="51">
        <v>2025</v>
      </c>
      <c r="B27" s="49"/>
      <c r="C27" s="49">
        <f>Table9[[#This Row],[Expenditure Current]]</f>
        <v>1138.1795354851438</v>
      </c>
      <c r="D27" s="49">
        <f>Table9[[#This Row],[Lower Bound]]</f>
        <v>760.67052462108541</v>
      </c>
      <c r="E27" s="49">
        <f>Table7[[#This Row],[Upper Bound]]</f>
        <v>2539.3607963069062</v>
      </c>
      <c r="F27" s="48">
        <f>Table213[[#This Row],[Expenditure Current]]+Table213[[#This Row],[Lower Bound]]</f>
        <v>760.67052462108541</v>
      </c>
      <c r="G27" s="47">
        <f>(Table213[[#This Row],[Upper Bound]]-Table213[[#This Row],[Lower Bound]])/$M$1</f>
        <v>197.63225240953565</v>
      </c>
      <c r="I27" s="55"/>
    </row>
    <row r="28" spans="1:9" x14ac:dyDescent="0.25">
      <c r="A28" s="51">
        <v>2026</v>
      </c>
      <c r="B28" s="49"/>
      <c r="C28" s="49">
        <f>Table9[[#This Row],[Expenditure Current]]</f>
        <v>1198.9906561816474</v>
      </c>
      <c r="D28" s="49">
        <f>Table9[[#This Row],[Lower Bound]]</f>
        <v>766.76402462735439</v>
      </c>
      <c r="E28" s="49">
        <f>Table7[[#This Row],[Upper Bound]]</f>
        <v>2862.0565851790839</v>
      </c>
      <c r="F28" s="48">
        <f>Table213[[#This Row],[Expenditure Current]]+Table213[[#This Row],[Lower Bound]]</f>
        <v>766.76402462735439</v>
      </c>
      <c r="G28" s="47">
        <f>(Table213[[#This Row],[Upper Bound]]-Table213[[#This Row],[Lower Bound]])/$M$1</f>
        <v>232.81028450574772</v>
      </c>
      <c r="I28" s="55"/>
    </row>
    <row r="29" spans="1:9" x14ac:dyDescent="0.25">
      <c r="A29" s="51">
        <v>2027</v>
      </c>
      <c r="B29" s="49"/>
      <c r="C29" s="49">
        <f>Table9[[#This Row],[Expenditure Current]]</f>
        <v>1262.9379444397925</v>
      </c>
      <c r="D29" s="49">
        <f>Table9[[#This Row],[Lower Bound]]</f>
        <v>775.94956473745344</v>
      </c>
      <c r="E29" s="49">
        <f>Table7[[#This Row],[Upper Bound]]</f>
        <v>3207.1231354698516</v>
      </c>
      <c r="F29" s="48">
        <f>Table213[[#This Row],[Expenditure Current]]+Table213[[#This Row],[Lower Bound]]</f>
        <v>775.94956473745344</v>
      </c>
      <c r="G29" s="47">
        <f>(Table213[[#This Row],[Upper Bound]]-Table213[[#This Row],[Lower Bound]])/$M$1</f>
        <v>270.13039674804423</v>
      </c>
      <c r="I29" s="55"/>
    </row>
    <row r="30" spans="1:9" x14ac:dyDescent="0.25">
      <c r="A30" s="51">
        <v>2028</v>
      </c>
      <c r="B30" s="49"/>
      <c r="C30" s="49">
        <f>Table9[[#This Row],[Expenditure Current]]</f>
        <v>1330.2418961610435</v>
      </c>
      <c r="D30" s="49">
        <f>Table9[[#This Row],[Lower Bound]]</f>
        <v>787.51238790983916</v>
      </c>
      <c r="E30" s="49">
        <f>Table7[[#This Row],[Upper Bound]]</f>
        <v>3578.4311605664875</v>
      </c>
      <c r="F30" s="48">
        <f>Table213[[#This Row],[Expenditure Current]]+Table213[[#This Row],[Lower Bound]]</f>
        <v>787.51238790983916</v>
      </c>
      <c r="G30" s="47">
        <f>(Table213[[#This Row],[Upper Bound]]-Table213[[#This Row],[Lower Bound]])/$M$1</f>
        <v>310.10208585073872</v>
      </c>
      <c r="I30" s="55"/>
    </row>
    <row r="31" spans="1:9" x14ac:dyDescent="0.25">
      <c r="A31" s="51">
        <v>2029</v>
      </c>
      <c r="B31" s="49"/>
      <c r="C31" s="49">
        <f>Table9[[#This Row],[Expenditure Current]]</f>
        <v>1401.1071080032109</v>
      </c>
      <c r="D31" s="49">
        <f>Table9[[#This Row],[Lower Bound]]</f>
        <v>801.07291222774211</v>
      </c>
      <c r="E31" s="49">
        <f>Table7[[#This Row],[Upper Bound]]</f>
        <v>3979.4355776096236</v>
      </c>
      <c r="F31" s="48">
        <f>Table213[[#This Row],[Expenditure Current]]+Table213[[#This Row],[Lower Bound]]</f>
        <v>801.07291222774211</v>
      </c>
      <c r="G31" s="47">
        <f>(Table213[[#This Row],[Upper Bound]]-Table213[[#This Row],[Lower Bound]])/$M$1</f>
        <v>353.15140726465347</v>
      </c>
      <c r="I31" s="55"/>
    </row>
    <row r="32" spans="1:9" x14ac:dyDescent="0.25">
      <c r="A32" s="54">
        <v>2030</v>
      </c>
      <c r="B32" s="50"/>
      <c r="C32" s="49">
        <f>Table9[[#This Row],[Expenditure Current]]</f>
        <v>1475.7355072421981</v>
      </c>
      <c r="D32" s="49">
        <f>Table9[[#This Row],[Lower Bound]]</f>
        <v>816.40040863931665</v>
      </c>
      <c r="E32" s="49">
        <f>Table7[[#This Row],[Upper Bound]]</f>
        <v>4413.4803781592018</v>
      </c>
      <c r="F32" s="53">
        <f>Table213[[#This Row],[Expenditure Current]]+Table213[[#This Row],[Lower Bound]]</f>
        <v>816.40040863931665</v>
      </c>
      <c r="G32" s="52">
        <f>(Table213[[#This Row],[Upper Bound]]-Table213[[#This Row],[Lower Bound]])/$M$1</f>
        <v>399.67555216887615</v>
      </c>
      <c r="I32" s="55"/>
    </row>
    <row r="33" spans="1:7" x14ac:dyDescent="0.25">
      <c r="A33" s="51">
        <v>2031</v>
      </c>
      <c r="B33" s="49"/>
      <c r="C33" s="49">
        <f>Table9[[#This Row],[Expenditure Current]]</f>
        <v>1554.333288355145</v>
      </c>
      <c r="D33" s="49">
        <f>Table9[[#This Row],[Lower Bound]]</f>
        <v>833.34261713670412</v>
      </c>
      <c r="E33" s="49">
        <f>Table7[[#This Row],[Upper Bound]]</f>
        <v>4883.9510877012153</v>
      </c>
      <c r="F33" s="48">
        <f>Table213[[#This Row],[Expenditure Current]]+Table213[[#This Row],[Lower Bound]]</f>
        <v>833.34261713670412</v>
      </c>
      <c r="G33" s="47">
        <f>(Table213[[#This Row],[Upper Bound]]-Table213[[#This Row],[Lower Bound]])/$M$1</f>
        <v>450.06760784050124</v>
      </c>
    </row>
    <row r="34" spans="1:7" x14ac:dyDescent="0.25">
      <c r="A34" s="54">
        <v>2032</v>
      </c>
      <c r="B34" s="50"/>
      <c r="C34" s="49">
        <f>Table9[[#This Row],[Expenditure Current]]</f>
        <v>1637.1145615951018</v>
      </c>
      <c r="D34" s="49">
        <f>Table9[[#This Row],[Lower Bound]]</f>
        <v>851.79602885728514</v>
      </c>
      <c r="E34" s="49">
        <f>Table7[[#This Row],[Upper Bound]]</f>
        <v>5394.3638354211735</v>
      </c>
      <c r="F34" s="53">
        <f>Table213[[#This Row],[Expenditure Current]]+Table213[[#This Row],[Lower Bound]]</f>
        <v>851.79602885728514</v>
      </c>
      <c r="G34" s="52">
        <f>(Table213[[#This Row],[Upper Bound]]-Table213[[#This Row],[Lower Bound]])/$M$1</f>
        <v>504.72975628487649</v>
      </c>
    </row>
    <row r="35" spans="1:7" x14ac:dyDescent="0.25">
      <c r="A35" s="51">
        <v>2033</v>
      </c>
      <c r="B35" s="49"/>
      <c r="C35" s="49">
        <f>Table9[[#This Row],[Expenditure Current]]</f>
        <v>1724.3033989358914</v>
      </c>
      <c r="D35" s="49">
        <f>Table9[[#This Row],[Lower Bound]]</f>
        <v>871.69073559881394</v>
      </c>
      <c r="E35" s="49">
        <f>Table7[[#This Row],[Upper Bound]]</f>
        <v>5948.4251787377343</v>
      </c>
      <c r="F35" s="48">
        <f>Table213[[#This Row],[Expenditure Current]]+Table213[[#This Row],[Lower Bound]]</f>
        <v>871.69073559881394</v>
      </c>
      <c r="G35" s="47">
        <f>(Table213[[#This Row],[Upper Bound]]-Table213[[#This Row],[Lower Bound]])/$M$1</f>
        <v>564.08160479321339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0754-265E-447B-9066-7F9BD1A27054}">
  <sheetPr>
    <tabColor theme="4" tint="-0.249977111117893"/>
  </sheetPr>
  <dimension ref="A1:M35"/>
  <sheetViews>
    <sheetView topLeftCell="C1" workbookViewId="0">
      <selection activeCell="K28" sqref="K28"/>
    </sheetView>
  </sheetViews>
  <sheetFormatPr defaultRowHeight="14.3" x14ac:dyDescent="0.25"/>
  <cols>
    <col min="1" max="1" width="9" style="46"/>
    <col min="2" max="2" width="23" style="46" bestFit="1" customWidth="1"/>
    <col min="3" max="3" width="17.375" style="46" customWidth="1"/>
    <col min="4" max="5" width="14.375" style="46" customWidth="1"/>
    <col min="6" max="6" width="9" style="45"/>
    <col min="7" max="7" width="12.125" style="45" bestFit="1" customWidth="1"/>
    <col min="8" max="16384" width="9" style="45"/>
  </cols>
  <sheetData>
    <row r="1" spans="1:13" x14ac:dyDescent="0.25">
      <c r="A1" s="59" t="s">
        <v>111</v>
      </c>
      <c r="B1" s="58" t="s">
        <v>110</v>
      </c>
      <c r="C1" s="58" t="s">
        <v>154</v>
      </c>
      <c r="D1" s="58" t="s">
        <v>113</v>
      </c>
      <c r="E1" s="58" t="s">
        <v>114</v>
      </c>
      <c r="F1" s="58" t="s">
        <v>153</v>
      </c>
      <c r="G1" s="57" t="s">
        <v>152</v>
      </c>
      <c r="L1" s="45" t="s">
        <v>155</v>
      </c>
      <c r="M1" s="45">
        <v>9</v>
      </c>
    </row>
    <row r="2" spans="1:13" x14ac:dyDescent="0.25">
      <c r="A2" s="56">
        <v>2000</v>
      </c>
      <c r="B2" s="48">
        <f>Table10[[#This Row],[Total Expenditure]]</f>
        <v>527.18601382595477</v>
      </c>
      <c r="C2" s="48"/>
      <c r="D2" s="48">
        <v>0</v>
      </c>
      <c r="E2" s="48">
        <v>0</v>
      </c>
      <c r="F2" s="48">
        <f>Table21314[[#This Row],[Total Expenditure]]+Table21314[[#This Row],[Lower Bound]]</f>
        <v>527.18601382595477</v>
      </c>
      <c r="G2" s="47">
        <f>(Table21314[[#This Row],[Upper Bound]]-Table21314[[#This Row],[Lower Bound]])/$M$1</f>
        <v>0</v>
      </c>
    </row>
    <row r="3" spans="1:13" x14ac:dyDescent="0.25">
      <c r="A3" s="56">
        <v>2001</v>
      </c>
      <c r="B3" s="48">
        <f>Table10[[#This Row],[Total Expenditure]]</f>
        <v>606.10301382595469</v>
      </c>
      <c r="C3" s="48"/>
      <c r="D3" s="48">
        <v>0</v>
      </c>
      <c r="E3" s="48">
        <v>0</v>
      </c>
      <c r="F3" s="48">
        <f>Table21314[[#This Row],[Total Expenditure]]+Table21314[[#This Row],[Lower Bound]]</f>
        <v>606.10301382595469</v>
      </c>
      <c r="G3" s="47">
        <f>(Table21314[[#This Row],[Upper Bound]]-Table21314[[#This Row],[Lower Bound]])/$M$1</f>
        <v>0</v>
      </c>
    </row>
    <row r="4" spans="1:13" x14ac:dyDescent="0.25">
      <c r="A4" s="56">
        <v>2002</v>
      </c>
      <c r="B4" s="48">
        <f>Table10[[#This Row],[Total Expenditure]]</f>
        <v>588.75901382595475</v>
      </c>
      <c r="C4" s="48"/>
      <c r="D4" s="48">
        <v>0</v>
      </c>
      <c r="E4" s="48">
        <v>0</v>
      </c>
      <c r="F4" s="48">
        <f>Table21314[[#This Row],[Total Expenditure]]+Table21314[[#This Row],[Lower Bound]]</f>
        <v>588.75901382595475</v>
      </c>
      <c r="G4" s="47">
        <f>(Table21314[[#This Row],[Upper Bound]]-Table21314[[#This Row],[Lower Bound]])/$M$1</f>
        <v>0</v>
      </c>
    </row>
    <row r="5" spans="1:13" x14ac:dyDescent="0.25">
      <c r="A5" s="56">
        <v>2003</v>
      </c>
      <c r="B5" s="48">
        <f>Table10[[#This Row],[Total Expenditure]]</f>
        <v>649.04301382595463</v>
      </c>
      <c r="C5" s="48"/>
      <c r="D5" s="48">
        <v>0</v>
      </c>
      <c r="E5" s="48">
        <v>0</v>
      </c>
      <c r="F5" s="48">
        <f>Table21314[[#This Row],[Total Expenditure]]+Table21314[[#This Row],[Lower Bound]]</f>
        <v>649.04301382595463</v>
      </c>
      <c r="G5" s="47">
        <f>(Table21314[[#This Row],[Upper Bound]]-Table21314[[#This Row],[Lower Bound]])/$M$1</f>
        <v>0</v>
      </c>
    </row>
    <row r="6" spans="1:13" x14ac:dyDescent="0.25">
      <c r="A6" s="56">
        <v>2004</v>
      </c>
      <c r="B6" s="48">
        <f>Table10[[#This Row],[Total Expenditure]]</f>
        <v>662.6610138259548</v>
      </c>
      <c r="C6" s="48"/>
      <c r="D6" s="48">
        <v>0</v>
      </c>
      <c r="E6" s="48">
        <v>0</v>
      </c>
      <c r="F6" s="48">
        <f>Table21314[[#This Row],[Total Expenditure]]+Table21314[[#This Row],[Lower Bound]]</f>
        <v>662.6610138259548</v>
      </c>
      <c r="G6" s="47">
        <f>(Table21314[[#This Row],[Upper Bound]]-Table21314[[#This Row],[Lower Bound]])/$M$1</f>
        <v>0</v>
      </c>
    </row>
    <row r="7" spans="1:13" x14ac:dyDescent="0.25">
      <c r="A7" s="56">
        <v>2005</v>
      </c>
      <c r="B7" s="48">
        <f>Table10[[#This Row],[Total Expenditure]]</f>
        <v>640.04801382595463</v>
      </c>
      <c r="C7" s="48"/>
      <c r="D7" s="48">
        <v>0</v>
      </c>
      <c r="E7" s="48">
        <v>0</v>
      </c>
      <c r="F7" s="48">
        <f>Table21314[[#This Row],[Total Expenditure]]+Table21314[[#This Row],[Lower Bound]]</f>
        <v>640.04801382595463</v>
      </c>
      <c r="G7" s="47">
        <f>(Table21314[[#This Row],[Upper Bound]]-Table21314[[#This Row],[Lower Bound]])/$M$1</f>
        <v>0</v>
      </c>
    </row>
    <row r="8" spans="1:13" x14ac:dyDescent="0.25">
      <c r="A8" s="56">
        <v>2006</v>
      </c>
      <c r="B8" s="48">
        <f>Table10[[#This Row],[Total Expenditure]]</f>
        <v>735.26301382595454</v>
      </c>
      <c r="C8" s="48"/>
      <c r="D8" s="48">
        <v>0</v>
      </c>
      <c r="E8" s="48">
        <v>0</v>
      </c>
      <c r="F8" s="48">
        <f>Table21314[[#This Row],[Total Expenditure]]+Table21314[[#This Row],[Lower Bound]]</f>
        <v>735.26301382595454</v>
      </c>
      <c r="G8" s="47">
        <f>(Table21314[[#This Row],[Upper Bound]]-Table21314[[#This Row],[Lower Bound]])/$M$1</f>
        <v>0</v>
      </c>
    </row>
    <row r="9" spans="1:13" x14ac:dyDescent="0.25">
      <c r="A9" s="56">
        <v>2007</v>
      </c>
      <c r="B9" s="48">
        <f>Table10[[#This Row],[Total Expenditure]]</f>
        <v>771.69301382595472</v>
      </c>
      <c r="C9" s="48"/>
      <c r="D9" s="48">
        <v>0</v>
      </c>
      <c r="E9" s="48">
        <v>0</v>
      </c>
      <c r="F9" s="48">
        <f>Table21314[[#This Row],[Total Expenditure]]+Table21314[[#This Row],[Lower Bound]]</f>
        <v>771.69301382595472</v>
      </c>
      <c r="G9" s="47">
        <f>(Table21314[[#This Row],[Upper Bound]]-Table21314[[#This Row],[Lower Bound]])/$M$1</f>
        <v>0</v>
      </c>
    </row>
    <row r="10" spans="1:13" x14ac:dyDescent="0.25">
      <c r="A10" s="56">
        <v>2008</v>
      </c>
      <c r="B10" s="48">
        <f>Table10[[#This Row],[Total Expenditure]]</f>
        <v>767.5538296759546</v>
      </c>
      <c r="C10" s="48"/>
      <c r="D10" s="48">
        <v>0</v>
      </c>
      <c r="E10" s="48">
        <v>0</v>
      </c>
      <c r="F10" s="48">
        <f>Table21314[[#This Row],[Total Expenditure]]+Table21314[[#This Row],[Lower Bound]]</f>
        <v>767.5538296759546</v>
      </c>
      <c r="G10" s="47">
        <f>(Table21314[[#This Row],[Upper Bound]]-Table21314[[#This Row],[Lower Bound]])/$M$1</f>
        <v>0</v>
      </c>
    </row>
    <row r="11" spans="1:13" x14ac:dyDescent="0.25">
      <c r="A11" s="56">
        <v>2009</v>
      </c>
      <c r="B11" s="48">
        <f>Table10[[#This Row],[Total Expenditure]]</f>
        <v>768.02197355595445</v>
      </c>
      <c r="C11" s="48"/>
      <c r="D11" s="48">
        <v>0</v>
      </c>
      <c r="E11" s="48">
        <v>0</v>
      </c>
      <c r="F11" s="48">
        <f>Table21314[[#This Row],[Total Expenditure]]+Table21314[[#This Row],[Lower Bound]]</f>
        <v>768.02197355595445</v>
      </c>
      <c r="G11" s="47">
        <f>(Table21314[[#This Row],[Upper Bound]]-Table21314[[#This Row],[Lower Bound]])/$M$1</f>
        <v>0</v>
      </c>
    </row>
    <row r="12" spans="1:13" x14ac:dyDescent="0.25">
      <c r="A12" s="56">
        <v>2010</v>
      </c>
      <c r="B12" s="48">
        <f>Table10[[#This Row],[Total Expenditure]]</f>
        <v>817.09599215095466</v>
      </c>
      <c r="C12" s="48"/>
      <c r="D12" s="48">
        <v>0</v>
      </c>
      <c r="E12" s="48">
        <v>0</v>
      </c>
      <c r="F12" s="48">
        <f>Table21314[[#This Row],[Total Expenditure]]+Table21314[[#This Row],[Lower Bound]]</f>
        <v>817.09599215095466</v>
      </c>
      <c r="G12" s="47">
        <f>(Table21314[[#This Row],[Upper Bound]]-Table21314[[#This Row],[Lower Bound]])/$M$1</f>
        <v>0</v>
      </c>
    </row>
    <row r="13" spans="1:13" x14ac:dyDescent="0.25">
      <c r="A13" s="56">
        <v>2011</v>
      </c>
      <c r="B13" s="48">
        <f>Table10[[#This Row],[Total Expenditure]]</f>
        <v>889.2956118842792</v>
      </c>
      <c r="C13" s="48"/>
      <c r="D13" s="48">
        <v>0</v>
      </c>
      <c r="E13" s="48">
        <v>0</v>
      </c>
      <c r="F13" s="48">
        <f>Table21314[[#This Row],[Total Expenditure]]+Table21314[[#This Row],[Lower Bound]]</f>
        <v>889.2956118842792</v>
      </c>
      <c r="G13" s="47">
        <f>(Table21314[[#This Row],[Upper Bound]]-Table21314[[#This Row],[Lower Bound]])/$M$1</f>
        <v>0</v>
      </c>
    </row>
    <row r="14" spans="1:13" x14ac:dyDescent="0.25">
      <c r="A14" s="56">
        <v>2012</v>
      </c>
      <c r="B14" s="48">
        <f>Table10[[#This Row],[Total Expenditure]]</f>
        <v>852.13214942595482</v>
      </c>
      <c r="C14" s="48"/>
      <c r="D14" s="48">
        <v>0</v>
      </c>
      <c r="E14" s="48">
        <v>0</v>
      </c>
      <c r="F14" s="48">
        <f>Table21314[[#This Row],[Total Expenditure]]+Table21314[[#This Row],[Lower Bound]]</f>
        <v>852.13214942595482</v>
      </c>
      <c r="G14" s="47">
        <f>(Table21314[[#This Row],[Upper Bound]]-Table21314[[#This Row],[Lower Bound]])/$M$1</f>
        <v>0</v>
      </c>
    </row>
    <row r="15" spans="1:13" x14ac:dyDescent="0.25">
      <c r="A15" s="56">
        <v>2013</v>
      </c>
      <c r="B15" s="48">
        <f>Table10[[#This Row],[Total Expenditure]]</f>
        <v>999.67231790595474</v>
      </c>
      <c r="C15" s="48"/>
      <c r="D15" s="48">
        <v>0</v>
      </c>
      <c r="E15" s="48">
        <v>0</v>
      </c>
      <c r="F15" s="48">
        <f>Table21314[[#This Row],[Total Expenditure]]+Table21314[[#This Row],[Lower Bound]]</f>
        <v>999.67231790595474</v>
      </c>
      <c r="G15" s="47">
        <f>(Table21314[[#This Row],[Upper Bound]]-Table21314[[#This Row],[Lower Bound]])/$M$1</f>
        <v>0</v>
      </c>
    </row>
    <row r="16" spans="1:13" x14ac:dyDescent="0.25">
      <c r="A16" s="56">
        <v>2014</v>
      </c>
      <c r="B16" s="48">
        <f>Table10[[#This Row],[Total Expenditure]]</f>
        <v>1136.3720871859546</v>
      </c>
      <c r="C16" s="48"/>
      <c r="D16" s="48">
        <v>0</v>
      </c>
      <c r="E16" s="48">
        <v>0</v>
      </c>
      <c r="F16" s="48">
        <f>Table21314[[#This Row],[Total Expenditure]]+Table21314[[#This Row],[Lower Bound]]</f>
        <v>1136.3720871859546</v>
      </c>
      <c r="G16" s="47">
        <f>(Table21314[[#This Row],[Upper Bound]]-Table21314[[#This Row],[Lower Bound]])/$M$1</f>
        <v>0</v>
      </c>
    </row>
    <row r="17" spans="1:9" x14ac:dyDescent="0.25">
      <c r="A17" s="56">
        <v>2015</v>
      </c>
      <c r="B17" s="48">
        <f>Table10[[#This Row],[Total Expenditure]]</f>
        <v>1262.6756285259548</v>
      </c>
      <c r="C17" s="48"/>
      <c r="D17" s="48">
        <v>0</v>
      </c>
      <c r="E17" s="48">
        <v>0</v>
      </c>
      <c r="F17" s="48">
        <f>Table21314[[#This Row],[Total Expenditure]]+Table21314[[#This Row],[Lower Bound]]</f>
        <v>1262.6756285259548</v>
      </c>
      <c r="G17" s="47">
        <f>(Table21314[[#This Row],[Upper Bound]]-Table21314[[#This Row],[Lower Bound]])/$M$1</f>
        <v>0</v>
      </c>
    </row>
    <row r="18" spans="1:9" x14ac:dyDescent="0.25">
      <c r="A18" s="56">
        <v>2016</v>
      </c>
      <c r="B18" s="48">
        <f>Table10[[#This Row],[Total Expenditure]]</f>
        <v>1197.916360575955</v>
      </c>
      <c r="C18" s="48"/>
      <c r="D18" s="48">
        <v>0</v>
      </c>
      <c r="E18" s="48">
        <v>0</v>
      </c>
      <c r="F18" s="48">
        <f>Table21314[[#This Row],[Total Expenditure]]+Table21314[[#This Row],[Lower Bound]]</f>
        <v>1197.916360575955</v>
      </c>
      <c r="G18" s="47">
        <f>(Table21314[[#This Row],[Upper Bound]]-Table21314[[#This Row],[Lower Bound]])/$M$1</f>
        <v>0</v>
      </c>
    </row>
    <row r="19" spans="1:9" x14ac:dyDescent="0.25">
      <c r="A19" s="56">
        <v>2017</v>
      </c>
      <c r="B19" s="48">
        <f>Table10[[#This Row],[Total Expenditure]]</f>
        <v>1172.4194102459549</v>
      </c>
      <c r="C19" s="48"/>
      <c r="D19" s="48">
        <v>0</v>
      </c>
      <c r="E19" s="48">
        <v>0</v>
      </c>
      <c r="F19" s="48">
        <f>Table21314[[#This Row],[Total Expenditure]]+Table21314[[#This Row],[Lower Bound]]</f>
        <v>1172.4194102459549</v>
      </c>
      <c r="G19" s="47">
        <f>(Table21314[[#This Row],[Upper Bound]]-Table21314[[#This Row],[Lower Bound]])/$M$1</f>
        <v>0</v>
      </c>
    </row>
    <row r="20" spans="1:9" x14ac:dyDescent="0.25">
      <c r="A20" s="56">
        <v>2018</v>
      </c>
      <c r="B20" s="48">
        <f>Table10[[#This Row],[Total Expenditure]]</f>
        <v>1226.6347387149215</v>
      </c>
      <c r="C20" s="48"/>
      <c r="D20" s="48">
        <v>0</v>
      </c>
      <c r="E20" s="48">
        <v>0</v>
      </c>
      <c r="F20" s="48">
        <f>Table21314[[#This Row],[Total Expenditure]]+Table21314[[#This Row],[Lower Bound]]</f>
        <v>1226.6347387149215</v>
      </c>
      <c r="G20" s="47">
        <f>(Table21314[[#This Row],[Upper Bound]]-Table21314[[#This Row],[Lower Bound]])/$M$1</f>
        <v>0</v>
      </c>
    </row>
    <row r="21" spans="1:9" x14ac:dyDescent="0.25">
      <c r="A21" s="56">
        <v>2019</v>
      </c>
      <c r="B21" s="48">
        <f>Table10[[#This Row],[Total Expenditure]]</f>
        <v>1346.7050452559545</v>
      </c>
      <c r="C21" s="48"/>
      <c r="D21" s="48">
        <v>0</v>
      </c>
      <c r="E21" s="48">
        <v>0</v>
      </c>
      <c r="F21" s="48">
        <f>Table21314[[#This Row],[Total Expenditure]]+Table21314[[#This Row],[Lower Bound]]</f>
        <v>1346.7050452559545</v>
      </c>
      <c r="G21" s="47">
        <f>(Table21314[[#This Row],[Upper Bound]]-Table21314[[#This Row],[Lower Bound]])/$M$1</f>
        <v>0</v>
      </c>
    </row>
    <row r="22" spans="1:9" x14ac:dyDescent="0.25">
      <c r="A22" s="56">
        <v>2020</v>
      </c>
      <c r="B22" s="48">
        <f>Table10[[#This Row],[Total Expenditure]]</f>
        <v>1280.0620052459549</v>
      </c>
      <c r="C22" s="48"/>
      <c r="D22" s="48">
        <v>0</v>
      </c>
      <c r="E22" s="48">
        <v>0</v>
      </c>
      <c r="F22" s="48">
        <f>Table21314[[#This Row],[Total Expenditure]]+Table21314[[#This Row],[Lower Bound]]</f>
        <v>1280.0620052459549</v>
      </c>
      <c r="G22" s="47">
        <f>(Table21314[[#This Row],[Upper Bound]]-Table21314[[#This Row],[Lower Bound]])/$M$1</f>
        <v>0</v>
      </c>
    </row>
    <row r="23" spans="1:9" x14ac:dyDescent="0.25">
      <c r="A23" s="56">
        <v>2021</v>
      </c>
      <c r="B23" s="48">
        <f>Table10[[#This Row],[Total Expenditure]]</f>
        <v>1198.383852165955</v>
      </c>
      <c r="C23" s="48"/>
      <c r="D23" s="48">
        <v>0</v>
      </c>
      <c r="E23" s="48">
        <v>0</v>
      </c>
      <c r="F23" s="48">
        <f>Table21314[[#This Row],[Total Expenditure]]+Table21314[[#This Row],[Lower Bound]]</f>
        <v>1198.383852165955</v>
      </c>
      <c r="G23" s="47">
        <f>(Table21314[[#This Row],[Upper Bound]]-Table21314[[#This Row],[Lower Bound]])/$M$1</f>
        <v>0</v>
      </c>
    </row>
    <row r="24" spans="1:9" x14ac:dyDescent="0.25">
      <c r="A24" s="51">
        <v>2022</v>
      </c>
      <c r="B24" s="49"/>
      <c r="C24" s="49">
        <f>Table10[[#This Row],[Total Expenditure]]</f>
        <v>1347.0041586236866</v>
      </c>
      <c r="D24" s="49">
        <f>Table10[[#This Row],[Lower Bound]]</f>
        <v>1164.3370943561058</v>
      </c>
      <c r="E24" s="49">
        <f>Table10[[#This Row],[Upper Bound]]</f>
        <v>1568.0312936932146</v>
      </c>
      <c r="F24" s="48">
        <f>Table21314[[#This Row],[Total Expenditure]]+Table21314[[#This Row],[Lower Bound]]</f>
        <v>1164.3370943561058</v>
      </c>
      <c r="G24" s="47">
        <f>(Table21314[[#This Row],[Upper Bound]]-Table21314[[#This Row],[Lower Bound]])/$M$1</f>
        <v>44.854911037456532</v>
      </c>
      <c r="I24" s="55"/>
    </row>
    <row r="25" spans="1:9" x14ac:dyDescent="0.25">
      <c r="A25" s="51">
        <v>2023</v>
      </c>
      <c r="B25" s="49"/>
      <c r="C25" s="49">
        <f>Table10[[#This Row],[Total Expenditure]]</f>
        <v>1526.6224319299229</v>
      </c>
      <c r="D25" s="49">
        <f>Table10[[#This Row],[Lower Bound]]</f>
        <v>1240.9594802659406</v>
      </c>
      <c r="E25" s="49">
        <f>Table10[[#This Row],[Upper Bound]]</f>
        <v>1878.0914538947873</v>
      </c>
      <c r="F25" s="48">
        <f>Table21314[[#This Row],[Total Expenditure]]+Table21314[[#This Row],[Lower Bound]]</f>
        <v>1240.9594802659406</v>
      </c>
      <c r="G25" s="47">
        <f>(Table21314[[#This Row],[Upper Bound]]-Table21314[[#This Row],[Lower Bound]])/$M$1</f>
        <v>70.792441514316295</v>
      </c>
      <c r="I25" s="55"/>
    </row>
    <row r="26" spans="1:9" x14ac:dyDescent="0.25">
      <c r="A26" s="51">
        <v>2024</v>
      </c>
      <c r="B26" s="49"/>
      <c r="C26" s="49">
        <f>Table10[[#This Row],[Total Expenditure]]</f>
        <v>1612.3987816087947</v>
      </c>
      <c r="D26" s="49">
        <f>Table10[[#This Row],[Lower Bound]]</f>
        <v>1287.2148847541798</v>
      </c>
      <c r="E26" s="49">
        <f>Table10[[#This Row],[Upper Bound]]</f>
        <v>2019.783757787457</v>
      </c>
      <c r="F26" s="48">
        <f>Table21314[[#This Row],[Total Expenditure]]+Table21314[[#This Row],[Lower Bound]]</f>
        <v>1287.2148847541798</v>
      </c>
      <c r="G26" s="47">
        <f>(Table21314[[#This Row],[Upper Bound]]-Table21314[[#This Row],[Lower Bound]])/$M$1</f>
        <v>81.396541448141917</v>
      </c>
      <c r="I26" s="55"/>
    </row>
    <row r="27" spans="1:9" x14ac:dyDescent="0.25">
      <c r="A27" s="51">
        <v>2025</v>
      </c>
      <c r="B27" s="49"/>
      <c r="C27" s="49">
        <f>Table10[[#This Row],[Total Expenditure]]</f>
        <v>1691.8857033530876</v>
      </c>
      <c r="D27" s="49">
        <f>Table10[[#This Row],[Lower Bound]]</f>
        <v>1327.2872485248154</v>
      </c>
      <c r="E27" s="49">
        <f>Table10[[#This Row],[Upper Bound]]</f>
        <v>2156.6855011159241</v>
      </c>
      <c r="F27" s="48">
        <f>Table21314[[#This Row],[Total Expenditure]]+Table21314[[#This Row],[Lower Bound]]</f>
        <v>1327.2872485248154</v>
      </c>
      <c r="G27" s="47">
        <f>(Table21314[[#This Row],[Upper Bound]]-Table21314[[#This Row],[Lower Bound]])/$M$1</f>
        <v>92.155361399012079</v>
      </c>
      <c r="I27" s="55"/>
    </row>
    <row r="28" spans="1:9" x14ac:dyDescent="0.25">
      <c r="A28" s="51">
        <v>2026</v>
      </c>
      <c r="B28" s="49"/>
      <c r="C28" s="49">
        <f>Table10[[#This Row],[Total Expenditure]]</f>
        <v>1774.1903038469627</v>
      </c>
      <c r="D28" s="49">
        <f>Table10[[#This Row],[Lower Bound]]</f>
        <v>1369.2555010363333</v>
      </c>
      <c r="E28" s="49">
        <f>Table10[[#This Row],[Upper Bound]]</f>
        <v>2298.9230772731066</v>
      </c>
      <c r="F28" s="48">
        <f>Table21314[[#This Row],[Total Expenditure]]+Table21314[[#This Row],[Lower Bound]]</f>
        <v>1369.2555010363333</v>
      </c>
      <c r="G28" s="47">
        <f>(Table21314[[#This Row],[Upper Bound]]-Table21314[[#This Row],[Lower Bound]])/$M$1</f>
        <v>103.29639735964149</v>
      </c>
      <c r="I28" s="55"/>
    </row>
    <row r="29" spans="1:9" x14ac:dyDescent="0.25">
      <c r="A29" s="51">
        <v>2027</v>
      </c>
      <c r="B29" s="49"/>
      <c r="C29" s="49">
        <f>Table10[[#This Row],[Total Expenditure]]</f>
        <v>1860.3890684870373</v>
      </c>
      <c r="D29" s="49">
        <f>Table10[[#This Row],[Lower Bound]]</f>
        <v>1413.8357112384238</v>
      </c>
      <c r="E29" s="49">
        <f>Table10[[#This Row],[Upper Bound]]</f>
        <v>2448.0270528249084</v>
      </c>
      <c r="F29" s="48">
        <f>Table21314[[#This Row],[Total Expenditure]]+Table21314[[#This Row],[Lower Bound]]</f>
        <v>1413.8357112384238</v>
      </c>
      <c r="G29" s="47">
        <f>(Table21314[[#This Row],[Upper Bound]]-Table21314[[#This Row],[Lower Bound]])/$M$1</f>
        <v>114.91014906516496</v>
      </c>
      <c r="I29" s="55"/>
    </row>
    <row r="30" spans="1:9" x14ac:dyDescent="0.25">
      <c r="A30" s="51">
        <v>2028</v>
      </c>
      <c r="B30" s="49"/>
      <c r="C30" s="49">
        <f>Table10[[#This Row],[Total Expenditure]]</f>
        <v>1950.7648244461088</v>
      </c>
      <c r="D30" s="49">
        <f>Table10[[#This Row],[Lower Bound]]</f>
        <v>1461.0561994876648</v>
      </c>
      <c r="E30" s="49">
        <f>Table10[[#This Row],[Upper Bound]]</f>
        <v>2604.6523471505161</v>
      </c>
      <c r="F30" s="48">
        <f>Table21314[[#This Row],[Total Expenditure]]+Table21314[[#This Row],[Lower Bound]]</f>
        <v>1461.0561994876648</v>
      </c>
      <c r="G30" s="47">
        <f>(Table21314[[#This Row],[Upper Bound]]-Table21314[[#This Row],[Lower Bound]])/$M$1</f>
        <v>127.0662386292057</v>
      </c>
      <c r="I30" s="55"/>
    </row>
    <row r="31" spans="1:9" x14ac:dyDescent="0.25">
      <c r="A31" s="51">
        <v>2029</v>
      </c>
      <c r="B31" s="49"/>
      <c r="C31" s="49">
        <f>Table10[[#This Row],[Total Expenditure]]</f>
        <v>2045.5298421803886</v>
      </c>
      <c r="D31" s="49">
        <f>Table10[[#This Row],[Lower Bound]]</f>
        <v>1510.912743133222</v>
      </c>
      <c r="E31" s="49">
        <f>Table10[[#This Row],[Upper Bound]]</f>
        <v>2769.3541369867862</v>
      </c>
      <c r="F31" s="48">
        <f>Table21314[[#This Row],[Total Expenditure]]+Table21314[[#This Row],[Lower Bound]]</f>
        <v>1510.912743133222</v>
      </c>
      <c r="G31" s="47">
        <f>(Table21314[[#This Row],[Upper Bound]]-Table21314[[#This Row],[Lower Bound]])/$M$1</f>
        <v>139.82682153928491</v>
      </c>
      <c r="I31" s="55"/>
    </row>
    <row r="32" spans="1:9" x14ac:dyDescent="0.25">
      <c r="A32" s="54">
        <v>2030</v>
      </c>
      <c r="B32" s="50"/>
      <c r="C32" s="49">
        <f>Table10[[#This Row],[Total Expenditure]]</f>
        <v>2144.898281944043</v>
      </c>
      <c r="D32" s="49">
        <f>Table10[[#This Row],[Lower Bound]]</f>
        <v>1563.4225714312429</v>
      </c>
      <c r="E32" s="49">
        <f>Table10[[#This Row],[Upper Bound]]</f>
        <v>2942.6780661279181</v>
      </c>
      <c r="F32" s="53">
        <f>Table21314[[#This Row],[Total Expenditure]]+Table21314[[#This Row],[Lower Bound]]</f>
        <v>1563.4225714312429</v>
      </c>
      <c r="G32" s="52">
        <f>(Table21314[[#This Row],[Upper Bound]]-Table21314[[#This Row],[Lower Bound]])/$M$1</f>
        <v>153.25061052185279</v>
      </c>
      <c r="I32" s="55"/>
    </row>
    <row r="33" spans="1:7" x14ac:dyDescent="0.25">
      <c r="A33" s="51">
        <v>2031</v>
      </c>
      <c r="B33" s="49"/>
      <c r="C33" s="49">
        <f>Table10[[#This Row],[Total Expenditure]]</f>
        <v>2249.0938642917708</v>
      </c>
      <c r="D33" s="49">
        <f>Table10[[#This Row],[Lower Bound]]</f>
        <v>1618.623575262794</v>
      </c>
      <c r="E33" s="49">
        <f>Table10[[#This Row],[Upper Bound]]</f>
        <v>3125.1768028169236</v>
      </c>
      <c r="F33" s="48">
        <f>Table21314[[#This Row],[Total Expenditure]]+Table21314[[#This Row],[Lower Bound]]</f>
        <v>1618.623575262794</v>
      </c>
      <c r="G33" s="47">
        <f>(Table21314[[#This Row],[Upper Bound]]-Table21314[[#This Row],[Lower Bound]])/$M$1</f>
        <v>167.39480306156995</v>
      </c>
    </row>
    <row r="34" spans="1:7" x14ac:dyDescent="0.25">
      <c r="A34" s="54">
        <v>2032</v>
      </c>
      <c r="B34" s="50"/>
      <c r="C34" s="49">
        <f>Table10[[#This Row],[Total Expenditure]]</f>
        <v>2358.3510931941969</v>
      </c>
      <c r="D34" s="49">
        <f>Table10[[#This Row],[Lower Bound]]</f>
        <v>1676.5703222064499</v>
      </c>
      <c r="E34" s="49">
        <f>Table10[[#This Row],[Upper Bound]]</f>
        <v>3317.4169875791663</v>
      </c>
      <c r="F34" s="53">
        <f>Table21314[[#This Row],[Total Expenditure]]+Table21314[[#This Row],[Lower Bound]]</f>
        <v>1676.5703222064499</v>
      </c>
      <c r="G34" s="52">
        <f>(Table21314[[#This Row],[Upper Bound]]-Table21314[[#This Row],[Lower Bound]])/$M$1</f>
        <v>182.31629615252405</v>
      </c>
    </row>
    <row r="35" spans="1:7" x14ac:dyDescent="0.25">
      <c r="A35" s="51">
        <v>2033</v>
      </c>
      <c r="B35" s="49"/>
      <c r="C35" s="49">
        <f>Table10[[#This Row],[Total Expenditure]]</f>
        <v>2472.9158559465768</v>
      </c>
      <c r="D35" s="49">
        <f>Table10[[#This Row],[Lower Bound]]</f>
        <v>1737.3310745456213</v>
      </c>
      <c r="E35" s="49">
        <f>Table10[[#This Row],[Upper Bound]]</f>
        <v>3519.9839631774103</v>
      </c>
      <c r="F35" s="48">
        <f>Table21314[[#This Row],[Total Expenditure]]+Table21314[[#This Row],[Lower Bound]]</f>
        <v>1737.3310745456213</v>
      </c>
      <c r="G35" s="47">
        <f>(Table21314[[#This Row],[Upper Bound]]-Table21314[[#This Row],[Lower Bound]])/$M$1</f>
        <v>198.0725431813099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2F92-9ABA-4F5C-88B6-E966ECD645FA}">
  <sheetPr>
    <tabColor theme="9" tint="-0.499984740745262"/>
  </sheetPr>
  <dimension ref="A1:E138"/>
  <sheetViews>
    <sheetView topLeftCell="D1" workbookViewId="0">
      <selection activeCell="B2" sqref="B2:B139"/>
    </sheetView>
  </sheetViews>
  <sheetFormatPr defaultRowHeight="14.3" x14ac:dyDescent="0.25"/>
  <cols>
    <col min="1" max="1" width="7.875" style="2" bestFit="1" customWidth="1"/>
    <col min="2" max="2" width="16.125" style="10" bestFit="1" customWidth="1"/>
    <col min="3" max="3" width="23.375" style="10" bestFit="1" customWidth="1"/>
    <col min="4" max="4" width="18.5" style="10" bestFit="1" customWidth="1"/>
    <col min="5" max="5" width="16.375" style="10" bestFit="1" customWidth="1"/>
  </cols>
  <sheetData>
    <row r="1" spans="1:5" x14ac:dyDescent="0.25">
      <c r="A1" s="1" t="s">
        <v>2</v>
      </c>
      <c r="B1" s="5" t="s">
        <v>107</v>
      </c>
      <c r="C1" s="5" t="s">
        <v>108</v>
      </c>
      <c r="D1" s="5" t="s">
        <v>109</v>
      </c>
      <c r="E1" s="5" t="s">
        <v>110</v>
      </c>
    </row>
    <row r="2" spans="1:5" x14ac:dyDescent="0.25">
      <c r="A2" s="3" t="s">
        <v>3</v>
      </c>
      <c r="B2" s="6">
        <v>101.68238921736955</v>
      </c>
      <c r="C2" s="6">
        <v>132.468919130252</v>
      </c>
      <c r="D2" s="6">
        <v>71.996312153359483</v>
      </c>
      <c r="E2" s="6">
        <v>142.28875897209005</v>
      </c>
    </row>
    <row r="3" spans="1:5" x14ac:dyDescent="0.25">
      <c r="A3" s="3" t="s">
        <v>4</v>
      </c>
      <c r="B3" s="6">
        <v>77.592390707927919</v>
      </c>
      <c r="C3" s="6">
        <v>88.149577096865713</v>
      </c>
      <c r="D3" s="6">
        <v>85.042628576946157</v>
      </c>
      <c r="E3" s="6">
        <v>133.93726333402441</v>
      </c>
    </row>
    <row r="4" spans="1:5" x14ac:dyDescent="0.25">
      <c r="A4" s="3" t="s">
        <v>5</v>
      </c>
      <c r="B4" s="6">
        <v>82.829897481231214</v>
      </c>
      <c r="C4" s="6">
        <v>94.217006572245552</v>
      </c>
      <c r="D4" s="6">
        <v>69.794950316086215</v>
      </c>
      <c r="E4" s="6">
        <v>112.26021904375526</v>
      </c>
    </row>
    <row r="5" spans="1:5" x14ac:dyDescent="0.25">
      <c r="A5" s="3" t="s">
        <v>6</v>
      </c>
      <c r="B5" s="6">
        <v>87.689322023650334</v>
      </c>
      <c r="C5" s="6">
        <v>101.13249284322244</v>
      </c>
      <c r="D5" s="6">
        <v>81.531127490079172</v>
      </c>
      <c r="E5" s="6">
        <v>153.23177247608498</v>
      </c>
    </row>
    <row r="6" spans="1:5" x14ac:dyDescent="0.25">
      <c r="A6" s="3" t="s">
        <v>7</v>
      </c>
      <c r="B6" s="6">
        <v>90.677389217369608</v>
      </c>
      <c r="C6" s="6">
        <v>150.76891913025196</v>
      </c>
      <c r="D6" s="6">
        <v>59.393312153359474</v>
      </c>
      <c r="E6" s="6">
        <v>127.75675897209013</v>
      </c>
    </row>
    <row r="7" spans="1:5" x14ac:dyDescent="0.25">
      <c r="A7" s="3" t="s">
        <v>8</v>
      </c>
      <c r="B7" s="6">
        <v>88.509390707927921</v>
      </c>
      <c r="C7" s="6">
        <v>103.45957709686574</v>
      </c>
      <c r="D7" s="6">
        <v>98.660628576946124</v>
      </c>
      <c r="E7" s="6">
        <v>165.42726333402442</v>
      </c>
    </row>
    <row r="8" spans="1:5" x14ac:dyDescent="0.25">
      <c r="A8" s="3" t="s">
        <v>9</v>
      </c>
      <c r="B8" s="6">
        <v>87.823897481231242</v>
      </c>
      <c r="C8" s="6">
        <v>94.905006572245497</v>
      </c>
      <c r="D8" s="6">
        <v>74.945950316086197</v>
      </c>
      <c r="E8" s="6">
        <v>156.01321904375521</v>
      </c>
    </row>
    <row r="9" spans="1:5" x14ac:dyDescent="0.25">
      <c r="A9" s="3" t="s">
        <v>10</v>
      </c>
      <c r="B9" s="6">
        <v>105.04232202365029</v>
      </c>
      <c r="C9" s="6">
        <v>109.51149284322247</v>
      </c>
      <c r="D9" s="6">
        <v>100.66512749007916</v>
      </c>
      <c r="E9" s="6">
        <v>139.96877247608495</v>
      </c>
    </row>
    <row r="10" spans="1:5" x14ac:dyDescent="0.25">
      <c r="A10" s="3" t="s">
        <v>11</v>
      </c>
      <c r="B10" s="6">
        <v>120.99738921736963</v>
      </c>
      <c r="C10" s="6">
        <v>133.80691913025203</v>
      </c>
      <c r="D10" s="6">
        <v>63.804312153359511</v>
      </c>
      <c r="E10" s="6">
        <v>144.69375897209014</v>
      </c>
    </row>
    <row r="11" spans="1:5" x14ac:dyDescent="0.25">
      <c r="A11" s="3" t="s">
        <v>12</v>
      </c>
      <c r="B11" s="6">
        <v>95.876390707927925</v>
      </c>
      <c r="C11" s="6">
        <v>111.59957709686573</v>
      </c>
      <c r="D11" s="6">
        <v>93.865628576946122</v>
      </c>
      <c r="E11" s="6">
        <v>145.11526333402432</v>
      </c>
    </row>
    <row r="12" spans="1:5" x14ac:dyDescent="0.25">
      <c r="A12" s="3" t="s">
        <v>13</v>
      </c>
      <c r="B12" s="6">
        <v>98.473897481231205</v>
      </c>
      <c r="C12" s="6">
        <v>103.43400657224554</v>
      </c>
      <c r="D12" s="6">
        <v>77.327950316086188</v>
      </c>
      <c r="E12" s="6">
        <v>146.15521904375527</v>
      </c>
    </row>
    <row r="13" spans="1:5" x14ac:dyDescent="0.25">
      <c r="A13" s="3" t="s">
        <v>14</v>
      </c>
      <c r="B13" s="6">
        <v>110.4093220236503</v>
      </c>
      <c r="C13" s="6">
        <v>130.08649284322237</v>
      </c>
      <c r="D13" s="6">
        <v>98.445127490079159</v>
      </c>
      <c r="E13" s="6">
        <v>157.78777247608502</v>
      </c>
    </row>
    <row r="14" spans="1:5" x14ac:dyDescent="0.25">
      <c r="A14" s="3" t="s">
        <v>15</v>
      </c>
      <c r="B14" s="6">
        <v>106.90638921736962</v>
      </c>
      <c r="C14" s="6">
        <v>106.95791913025208</v>
      </c>
      <c r="D14" s="6">
        <v>82.593312153359463</v>
      </c>
      <c r="E14" s="6">
        <v>139.70075897209011</v>
      </c>
    </row>
    <row r="15" spans="1:5" x14ac:dyDescent="0.25">
      <c r="A15" s="3" t="s">
        <v>16</v>
      </c>
      <c r="B15" s="6">
        <v>97.082390707927942</v>
      </c>
      <c r="C15" s="6">
        <v>108.25257709686574</v>
      </c>
      <c r="D15" s="6">
        <v>108.23562857694618</v>
      </c>
      <c r="E15" s="6">
        <v>186.0272633340243</v>
      </c>
    </row>
    <row r="16" spans="1:5" x14ac:dyDescent="0.25">
      <c r="A16" s="3" t="s">
        <v>17</v>
      </c>
      <c r="B16" s="6">
        <v>104.18489748123122</v>
      </c>
      <c r="C16" s="6">
        <v>111.48900657224549</v>
      </c>
      <c r="D16" s="6">
        <v>92.723950316086174</v>
      </c>
      <c r="E16" s="6">
        <v>146.46221904375523</v>
      </c>
    </row>
    <row r="17" spans="1:5" x14ac:dyDescent="0.25">
      <c r="A17" s="3" t="s">
        <v>18</v>
      </c>
      <c r="B17" s="6">
        <v>113.64832202365029</v>
      </c>
      <c r="C17" s="6">
        <v>126.33649284322243</v>
      </c>
      <c r="D17" s="6">
        <v>109.49312749007916</v>
      </c>
      <c r="E17" s="6">
        <v>155.27977247608504</v>
      </c>
    </row>
    <row r="18" spans="1:5" x14ac:dyDescent="0.25">
      <c r="A18" s="3" t="s">
        <v>19</v>
      </c>
      <c r="B18" s="6">
        <v>118.45538921736957</v>
      </c>
      <c r="C18" s="6">
        <v>148.63291913025208</v>
      </c>
      <c r="D18" s="6">
        <v>97.716312153359468</v>
      </c>
      <c r="E18" s="6">
        <v>161.27375897209006</v>
      </c>
    </row>
    <row r="19" spans="1:5" x14ac:dyDescent="0.25">
      <c r="A19" s="3" t="s">
        <v>20</v>
      </c>
      <c r="B19" s="6">
        <v>106.67339070792792</v>
      </c>
      <c r="C19" s="6">
        <v>115.15757709686569</v>
      </c>
      <c r="D19" s="6">
        <v>128.92062857694611</v>
      </c>
      <c r="E19" s="6">
        <v>177.7262633340244</v>
      </c>
    </row>
    <row r="20" spans="1:5" x14ac:dyDescent="0.25">
      <c r="A20" s="3" t="s">
        <v>21</v>
      </c>
      <c r="B20" s="6">
        <v>118.92289748123117</v>
      </c>
      <c r="C20" s="6">
        <v>127.68500657224556</v>
      </c>
      <c r="D20" s="6">
        <v>108.17995031608619</v>
      </c>
      <c r="E20" s="6">
        <v>139.42121904375529</v>
      </c>
    </row>
    <row r="21" spans="1:5" x14ac:dyDescent="0.25">
      <c r="A21" s="3" t="s">
        <v>22</v>
      </c>
      <c r="B21" s="6">
        <v>117.94132202365029</v>
      </c>
      <c r="C21" s="6">
        <v>127.69449284322241</v>
      </c>
      <c r="D21" s="6">
        <v>132.86712749007918</v>
      </c>
      <c r="E21" s="6">
        <v>168.89177247608501</v>
      </c>
    </row>
    <row r="22" spans="1:5" x14ac:dyDescent="0.25">
      <c r="A22" s="3" t="s">
        <v>23</v>
      </c>
      <c r="B22" s="6">
        <v>112.69038921736959</v>
      </c>
      <c r="C22" s="6">
        <v>111.76591913025209</v>
      </c>
      <c r="D22" s="6">
        <v>132.78231215335944</v>
      </c>
      <c r="E22" s="6">
        <v>176.62175897209008</v>
      </c>
    </row>
    <row r="23" spans="1:5" x14ac:dyDescent="0.25">
      <c r="A23" s="3" t="s">
        <v>24</v>
      </c>
      <c r="B23" s="7">
        <v>127.06139070792793</v>
      </c>
      <c r="C23" s="7">
        <v>135.38657709686572</v>
      </c>
      <c r="D23" s="7">
        <v>156.26062857694617</v>
      </c>
      <c r="E23" s="7">
        <v>192.85226333402434</v>
      </c>
    </row>
    <row r="24" spans="1:5" x14ac:dyDescent="0.25">
      <c r="A24" s="3" t="s">
        <v>25</v>
      </c>
      <c r="B24" s="7">
        <v>128.56289748123126</v>
      </c>
      <c r="C24" s="7">
        <v>131.38700657224555</v>
      </c>
      <c r="D24" s="7">
        <v>127.6019503160862</v>
      </c>
      <c r="E24" s="7">
        <v>152.98521904375522</v>
      </c>
    </row>
    <row r="25" spans="1:5" x14ac:dyDescent="0.25">
      <c r="A25" s="3" t="s">
        <v>26</v>
      </c>
      <c r="B25" s="7">
        <v>143.15532202365029</v>
      </c>
      <c r="C25" s="7">
        <v>153.40049284322239</v>
      </c>
      <c r="D25" s="7">
        <v>144.50612749007917</v>
      </c>
      <c r="E25" s="7">
        <v>161.77977247608499</v>
      </c>
    </row>
    <row r="26" spans="1:5" x14ac:dyDescent="0.25">
      <c r="A26" s="3" t="s">
        <v>27</v>
      </c>
      <c r="B26" s="7">
        <v>131.04038921736955</v>
      </c>
      <c r="C26" s="7">
        <v>139.71391913025204</v>
      </c>
      <c r="D26" s="7">
        <v>120.06231215335949</v>
      </c>
      <c r="E26" s="7">
        <v>132.43075897209008</v>
      </c>
    </row>
    <row r="27" spans="1:5" x14ac:dyDescent="0.25">
      <c r="A27" s="3" t="s">
        <v>28</v>
      </c>
      <c r="B27" s="6">
        <v>134.51239070792795</v>
      </c>
      <c r="C27" s="6">
        <v>143.13457709686577</v>
      </c>
      <c r="D27" s="6">
        <v>153.71962857694612</v>
      </c>
      <c r="E27" s="6">
        <v>187.40226333402433</v>
      </c>
    </row>
    <row r="28" spans="1:5" x14ac:dyDescent="0.25">
      <c r="A28" s="3" t="s">
        <v>29</v>
      </c>
      <c r="B28" s="6">
        <v>140.78589748123122</v>
      </c>
      <c r="C28" s="6">
        <v>146.92500657224554</v>
      </c>
      <c r="D28" s="6">
        <v>137.98195031608623</v>
      </c>
      <c r="E28" s="6">
        <v>166.03721904375524</v>
      </c>
    </row>
    <row r="29" spans="1:5" x14ac:dyDescent="0.25">
      <c r="A29" s="3" t="s">
        <v>30</v>
      </c>
      <c r="B29" s="6">
        <v>159.61032202365038</v>
      </c>
      <c r="C29" s="6">
        <v>171.44349284322234</v>
      </c>
      <c r="D29" s="6">
        <v>139.06912749007915</v>
      </c>
      <c r="E29" s="6">
        <v>162.70777247608493</v>
      </c>
    </row>
    <row r="30" spans="1:5" x14ac:dyDescent="0.25">
      <c r="A30" s="3" t="s">
        <v>31</v>
      </c>
      <c r="B30" s="6">
        <v>151.55638921736954</v>
      </c>
      <c r="C30" s="6">
        <v>173.10491913025197</v>
      </c>
      <c r="D30" s="6">
        <v>189.97431215335942</v>
      </c>
      <c r="E30" s="6">
        <v>219.11575897209002</v>
      </c>
    </row>
    <row r="31" spans="1:5" x14ac:dyDescent="0.25">
      <c r="A31" s="3" t="s">
        <v>32</v>
      </c>
      <c r="B31" s="6">
        <v>176.60639070792786</v>
      </c>
      <c r="C31" s="6">
        <v>185.44957709686565</v>
      </c>
      <c r="D31" s="6">
        <v>142.66162857694613</v>
      </c>
      <c r="E31" s="6">
        <v>178.62626333402429</v>
      </c>
    </row>
    <row r="32" spans="1:5" x14ac:dyDescent="0.25">
      <c r="A32" s="3" t="s">
        <v>33</v>
      </c>
      <c r="B32" s="6">
        <v>157.42889748123127</v>
      </c>
      <c r="C32" s="6">
        <v>174.60000657224543</v>
      </c>
      <c r="D32" s="6">
        <v>152.09195031608616</v>
      </c>
      <c r="E32" s="6">
        <v>186.60421904375528</v>
      </c>
    </row>
    <row r="33" spans="1:5" x14ac:dyDescent="0.25">
      <c r="A33" s="3" t="s">
        <v>34</v>
      </c>
      <c r="B33" s="6">
        <v>165.8733220236503</v>
      </c>
      <c r="C33" s="6">
        <v>232.51149284322241</v>
      </c>
      <c r="D33" s="6">
        <v>151.39112749007924</v>
      </c>
      <c r="E33" s="6">
        <v>212.15877247608503</v>
      </c>
    </row>
    <row r="34" spans="1:5" x14ac:dyDescent="0.25">
      <c r="A34" s="3" t="s">
        <v>35</v>
      </c>
      <c r="B34" s="6">
        <v>172.3903892173696</v>
      </c>
      <c r="C34" s="6">
        <v>175.12191913025197</v>
      </c>
      <c r="D34" s="6">
        <v>151.13431215335947</v>
      </c>
      <c r="E34" s="6">
        <v>194.30375897209009</v>
      </c>
    </row>
    <row r="35" spans="1:5" x14ac:dyDescent="0.25">
      <c r="A35" s="3" t="s">
        <v>36</v>
      </c>
      <c r="B35" s="6">
        <v>190.34739070792781</v>
      </c>
      <c r="C35" s="6">
        <v>197.57257709686573</v>
      </c>
      <c r="D35" s="6">
        <v>149.55662857694611</v>
      </c>
      <c r="E35" s="6">
        <v>183.31526333402437</v>
      </c>
    </row>
    <row r="36" spans="1:5" x14ac:dyDescent="0.25">
      <c r="A36" s="3" t="s">
        <v>37</v>
      </c>
      <c r="B36" s="6">
        <v>202.17389748123117</v>
      </c>
      <c r="C36" s="6">
        <v>256.19700657224541</v>
      </c>
      <c r="D36" s="6">
        <v>162.02495031608623</v>
      </c>
      <c r="E36" s="6">
        <v>184.51821904375515</v>
      </c>
    </row>
    <row r="37" spans="1:5" x14ac:dyDescent="0.25">
      <c r="A37" s="3" t="s">
        <v>38</v>
      </c>
      <c r="B37" s="6">
        <v>167.43232202365036</v>
      </c>
      <c r="C37" s="6">
        <v>174.75049284322242</v>
      </c>
      <c r="D37" s="6">
        <v>155.14312749007922</v>
      </c>
      <c r="E37" s="6">
        <v>197.32477247608497</v>
      </c>
    </row>
    <row r="38" spans="1:5" x14ac:dyDescent="0.25">
      <c r="A38" s="3" t="s">
        <v>39</v>
      </c>
      <c r="B38" s="6">
        <v>152.64808849736963</v>
      </c>
      <c r="C38" s="6">
        <v>155.50689708025209</v>
      </c>
      <c r="D38" s="6">
        <v>167.19218700335949</v>
      </c>
      <c r="E38" s="6">
        <v>202.39557482209017</v>
      </c>
    </row>
    <row r="39" spans="1:5" x14ac:dyDescent="0.25">
      <c r="A39" s="3" t="s">
        <v>40</v>
      </c>
      <c r="B39" s="6">
        <v>165.77520188792786</v>
      </c>
      <c r="C39" s="6">
        <v>192.5946385468657</v>
      </c>
      <c r="D39" s="6">
        <v>156.72771394694612</v>
      </c>
      <c r="E39" s="6">
        <v>185.68596418402427</v>
      </c>
    </row>
    <row r="40" spans="1:5" x14ac:dyDescent="0.25">
      <c r="A40" s="3" t="s">
        <v>41</v>
      </c>
      <c r="B40" s="6">
        <v>168.90654562123123</v>
      </c>
      <c r="C40" s="6">
        <v>171.33941568224549</v>
      </c>
      <c r="D40" s="6">
        <v>175.22799447608622</v>
      </c>
      <c r="E40" s="6">
        <v>197.23354807375517</v>
      </c>
    </row>
    <row r="41" spans="1:5" x14ac:dyDescent="0.25">
      <c r="A41" s="3" t="s">
        <v>42</v>
      </c>
      <c r="B41" s="6">
        <v>172.94433540365031</v>
      </c>
      <c r="C41" s="6">
        <v>179.57996648322231</v>
      </c>
      <c r="D41" s="6">
        <v>162.91784088007918</v>
      </c>
      <c r="E41" s="6">
        <v>190.08121191608501</v>
      </c>
    </row>
    <row r="42" spans="1:5" x14ac:dyDescent="0.25">
      <c r="A42" s="3" t="s">
        <v>43</v>
      </c>
      <c r="B42" s="6">
        <v>189.10607889736951</v>
      </c>
      <c r="C42" s="6">
        <v>191.65307340025205</v>
      </c>
      <c r="D42" s="6">
        <v>174.52030113335951</v>
      </c>
      <c r="E42" s="6">
        <v>195.02124938209002</v>
      </c>
    </row>
    <row r="43" spans="1:5" x14ac:dyDescent="0.25">
      <c r="A43" s="3" t="s">
        <v>44</v>
      </c>
      <c r="B43" s="6">
        <v>191.55669325792792</v>
      </c>
      <c r="C43" s="6">
        <v>198.36001886686574</v>
      </c>
      <c r="D43" s="6">
        <v>160.28355310694616</v>
      </c>
      <c r="E43" s="6">
        <v>206.22168389402444</v>
      </c>
    </row>
    <row r="44" spans="1:5" x14ac:dyDescent="0.25">
      <c r="A44" s="3" t="s">
        <v>45</v>
      </c>
      <c r="B44" s="6">
        <v>176.13511190611194</v>
      </c>
      <c r="C44" s="6">
        <v>179.15945939712623</v>
      </c>
      <c r="D44" s="6">
        <v>183.41790244608629</v>
      </c>
      <c r="E44" s="6">
        <v>215.16276819375517</v>
      </c>
    </row>
    <row r="45" spans="1:5" x14ac:dyDescent="0.25">
      <c r="A45" s="3" t="s">
        <v>46</v>
      </c>
      <c r="B45" s="6">
        <v>196.97026518365041</v>
      </c>
      <c r="C45" s="6">
        <v>200.34909811322248</v>
      </c>
      <c r="D45" s="6">
        <v>164.51248455007919</v>
      </c>
      <c r="E45" s="6">
        <v>199.45863046608488</v>
      </c>
    </row>
    <row r="46" spans="1:5" x14ac:dyDescent="0.25">
      <c r="A46" s="3" t="s">
        <v>47</v>
      </c>
      <c r="B46" s="6">
        <v>201.49430185736963</v>
      </c>
      <c r="C46" s="6">
        <v>205.107172380252</v>
      </c>
      <c r="D46" s="6">
        <v>181.60969446835949</v>
      </c>
      <c r="E46" s="6">
        <v>196.25290959709014</v>
      </c>
    </row>
    <row r="47" spans="1:5" x14ac:dyDescent="0.25">
      <c r="A47" s="3" t="s">
        <v>48</v>
      </c>
      <c r="B47" s="6">
        <v>184.68558339792784</v>
      </c>
      <c r="C47" s="6">
        <v>191.94178506686569</v>
      </c>
      <c r="D47" s="6">
        <v>177.77143634694616</v>
      </c>
      <c r="E47" s="6">
        <v>219.47144453402441</v>
      </c>
    </row>
    <row r="48" spans="1:5" x14ac:dyDescent="0.25">
      <c r="A48" s="3" t="s">
        <v>49</v>
      </c>
      <c r="B48" s="6">
        <v>200.44057556123124</v>
      </c>
      <c r="C48" s="6">
        <v>210.57151995224552</v>
      </c>
      <c r="D48" s="6">
        <v>190.54870388608629</v>
      </c>
      <c r="E48" s="6">
        <v>222.53115797375523</v>
      </c>
    </row>
    <row r="49" spans="1:5" x14ac:dyDescent="0.25">
      <c r="A49" s="3" t="s">
        <v>50</v>
      </c>
      <c r="B49" s="6">
        <v>200.36561490365028</v>
      </c>
      <c r="C49" s="6">
        <v>208.56397804322251</v>
      </c>
      <c r="D49" s="6">
        <v>167.44981107840366</v>
      </c>
      <c r="E49" s="6">
        <v>200.83847516440949</v>
      </c>
    </row>
    <row r="50" spans="1:5" x14ac:dyDescent="0.25">
      <c r="A50" s="3" t="s">
        <v>51</v>
      </c>
      <c r="B50" s="6">
        <v>210.37679332736968</v>
      </c>
      <c r="C50" s="6">
        <v>235.16649170025198</v>
      </c>
      <c r="D50" s="6">
        <v>193.33434096335949</v>
      </c>
      <c r="E50" s="6">
        <v>246.45453421209004</v>
      </c>
    </row>
    <row r="51" spans="1:5" x14ac:dyDescent="0.25">
      <c r="A51" s="3" t="s">
        <v>52</v>
      </c>
      <c r="B51" s="6">
        <v>198.97716639792796</v>
      </c>
      <c r="C51" s="6">
        <v>206.13350303686573</v>
      </c>
      <c r="D51" s="6">
        <v>178.85275315694608</v>
      </c>
      <c r="E51" s="6">
        <v>216.75942355402435</v>
      </c>
    </row>
    <row r="52" spans="1:5" x14ac:dyDescent="0.25">
      <c r="A52" s="3" t="s">
        <v>53</v>
      </c>
      <c r="B52" s="6">
        <v>196.93405244123127</v>
      </c>
      <c r="C52" s="6">
        <v>216.73862619224562</v>
      </c>
      <c r="D52" s="6">
        <v>182.16927137608619</v>
      </c>
      <c r="E52" s="6">
        <v>221.42435391375528</v>
      </c>
    </row>
    <row r="53" spans="1:5" x14ac:dyDescent="0.25">
      <c r="A53" s="3" t="s">
        <v>54</v>
      </c>
      <c r="B53" s="6">
        <v>219.31351086365041</v>
      </c>
      <c r="C53" s="6">
        <v>219.56949690322247</v>
      </c>
      <c r="D53" s="6">
        <v>186.48384005007915</v>
      </c>
      <c r="E53" s="6">
        <v>218.10157169608502</v>
      </c>
    </row>
    <row r="54" spans="1:5" x14ac:dyDescent="0.25">
      <c r="A54" s="3" t="s">
        <v>55</v>
      </c>
      <c r="B54" s="6">
        <v>199.13699845736963</v>
      </c>
      <c r="C54" s="6">
        <v>197.88084268025216</v>
      </c>
      <c r="D54" s="6">
        <v>160.12764929335947</v>
      </c>
      <c r="E54" s="6">
        <v>195.84680026209011</v>
      </c>
    </row>
    <row r="55" spans="1:5" x14ac:dyDescent="0.25">
      <c r="A55" s="3" t="s">
        <v>56</v>
      </c>
      <c r="B55" s="6">
        <v>222.38596917792788</v>
      </c>
      <c r="C55" s="6">
        <v>239.58879852686562</v>
      </c>
      <c r="D55" s="6">
        <v>198.8833088369461</v>
      </c>
      <c r="E55" s="6">
        <v>239.50980282402432</v>
      </c>
    </row>
    <row r="56" spans="1:5" x14ac:dyDescent="0.25">
      <c r="A56" s="3" t="s">
        <v>57</v>
      </c>
      <c r="B56" s="6">
        <v>204.88669828123119</v>
      </c>
      <c r="C56" s="6">
        <v>218.81917512224544</v>
      </c>
      <c r="D56" s="6">
        <v>194.16975719608621</v>
      </c>
      <c r="E56" s="6">
        <v>236.29898190375536</v>
      </c>
    </row>
    <row r="57" spans="1:5" x14ac:dyDescent="0.25">
      <c r="A57" s="3" t="s">
        <v>58</v>
      </c>
      <c r="B57" s="6">
        <v>225.17072341365042</v>
      </c>
      <c r="C57" s="6">
        <v>228.65233951322247</v>
      </c>
      <c r="D57" s="6">
        <v>190.44181983007925</v>
      </c>
      <c r="E57" s="6">
        <v>250.457107026085</v>
      </c>
    </row>
    <row r="58" spans="1:5" x14ac:dyDescent="0.25">
      <c r="A58" s="3" t="s">
        <v>59</v>
      </c>
      <c r="B58" s="6">
        <v>213.46092878736951</v>
      </c>
      <c r="C58" s="6">
        <v>256.19411435025188</v>
      </c>
      <c r="D58" s="6">
        <v>193.89274846335942</v>
      </c>
      <c r="E58" s="6">
        <v>273.40642615209003</v>
      </c>
    </row>
    <row r="59" spans="1:5" x14ac:dyDescent="0.25">
      <c r="A59" s="3" t="s">
        <v>60</v>
      </c>
      <c r="B59" s="6">
        <v>237.18288034792792</v>
      </c>
      <c r="C59" s="6">
        <v>261.38200966686566</v>
      </c>
      <c r="D59" s="6">
        <v>193.82857600694612</v>
      </c>
      <c r="E59" s="6">
        <v>257.81303050402431</v>
      </c>
    </row>
    <row r="60" spans="1:5" x14ac:dyDescent="0.25">
      <c r="A60" s="3" t="s">
        <v>61</v>
      </c>
      <c r="B60" s="6">
        <v>242.26353687223121</v>
      </c>
      <c r="C60" s="6">
        <v>245.51578791324553</v>
      </c>
      <c r="D60" s="6">
        <v>214.98610911608625</v>
      </c>
      <c r="E60" s="6">
        <v>270.39194070375538</v>
      </c>
    </row>
    <row r="61" spans="1:5" x14ac:dyDescent="0.25">
      <c r="A61" s="3" t="s">
        <v>62</v>
      </c>
      <c r="B61" s="6">
        <v>218.76110648365022</v>
      </c>
      <c r="C61" s="6">
        <v>237.27228336322247</v>
      </c>
      <c r="D61" s="6">
        <v>214.86288195007918</v>
      </c>
      <c r="E61" s="6">
        <v>297.50666517608488</v>
      </c>
    </row>
    <row r="62" spans="1:5" x14ac:dyDescent="0.25">
      <c r="A62" s="3" t="s">
        <v>63</v>
      </c>
      <c r="B62" s="6">
        <v>262.59255588736971</v>
      </c>
      <c r="C62" s="6">
        <v>261.42409596025209</v>
      </c>
      <c r="D62" s="6">
        <v>216.31457796335943</v>
      </c>
      <c r="E62" s="6">
        <v>310.66045080209011</v>
      </c>
    </row>
    <row r="63" spans="1:5" x14ac:dyDescent="0.25">
      <c r="A63" s="3" t="s">
        <v>64</v>
      </c>
      <c r="B63" s="6">
        <v>246.31653554792791</v>
      </c>
      <c r="C63" s="6">
        <v>265.38777003686573</v>
      </c>
      <c r="D63" s="6">
        <v>207.99121237694612</v>
      </c>
      <c r="E63" s="6">
        <v>276.48739845402446</v>
      </c>
    </row>
    <row r="64" spans="1:5" x14ac:dyDescent="0.25">
      <c r="A64" s="3" t="s">
        <v>65</v>
      </c>
      <c r="B64" s="6">
        <v>253.94595489123122</v>
      </c>
      <c r="C64" s="6">
        <v>258.87028828224555</v>
      </c>
      <c r="D64" s="6">
        <v>243.96008810608629</v>
      </c>
      <c r="E64" s="6">
        <v>410.78913402375531</v>
      </c>
    </row>
    <row r="65" spans="1:5" x14ac:dyDescent="0.25">
      <c r="A65" s="3" t="s">
        <v>66</v>
      </c>
      <c r="B65" s="6">
        <v>231.13044312365028</v>
      </c>
      <c r="C65" s="6">
        <v>236.60916189322234</v>
      </c>
      <c r="D65" s="6">
        <v>225.72447679007911</v>
      </c>
      <c r="E65" s="6">
        <v>300.6562474360851</v>
      </c>
    </row>
    <row r="66" spans="1:5" x14ac:dyDescent="0.25">
      <c r="A66" s="3" t="s">
        <v>67</v>
      </c>
      <c r="B66" s="6">
        <v>241.49326897736958</v>
      </c>
      <c r="C66" s="6">
        <v>239.85688106025214</v>
      </c>
      <c r="D66" s="6">
        <v>234.76352254335947</v>
      </c>
      <c r="E66" s="6">
        <v>274.74284861209014</v>
      </c>
    </row>
    <row r="67" spans="1:5" x14ac:dyDescent="0.25">
      <c r="A67" s="3" t="s">
        <v>68</v>
      </c>
      <c r="B67" s="6">
        <v>254.28303865792793</v>
      </c>
      <c r="C67" s="6">
        <v>262.83018991686572</v>
      </c>
      <c r="D67" s="6">
        <v>233.09456963694606</v>
      </c>
      <c r="E67" s="6">
        <v>298.97661211402448</v>
      </c>
    </row>
    <row r="68" spans="1:5" x14ac:dyDescent="0.25">
      <c r="A68" s="3" t="s">
        <v>69</v>
      </c>
      <c r="B68" s="6">
        <v>270.88153648123125</v>
      </c>
      <c r="C68" s="6">
        <v>295.87193036224562</v>
      </c>
      <c r="D68" s="6">
        <v>248.70198184608623</v>
      </c>
      <c r="E68" s="6">
        <v>297.67391348375537</v>
      </c>
    </row>
    <row r="69" spans="1:5" x14ac:dyDescent="0.25">
      <c r="A69" s="3" t="s">
        <v>70</v>
      </c>
      <c r="B69" s="6">
        <v>235.91878076365035</v>
      </c>
      <c r="C69" s="6">
        <v>240.86004703322234</v>
      </c>
      <c r="D69" s="6">
        <v>234.3817001500793</v>
      </c>
      <c r="E69" s="6">
        <v>287.09346996608497</v>
      </c>
    </row>
    <row r="70" spans="1:5" x14ac:dyDescent="0.25">
      <c r="A70" s="3" t="s">
        <v>71</v>
      </c>
      <c r="B70" s="6">
        <v>242.94539710736953</v>
      </c>
      <c r="C70" s="6">
        <v>252.5703954102521</v>
      </c>
      <c r="D70" s="6">
        <v>254.42470079335945</v>
      </c>
      <c r="E70" s="6">
        <v>314.1723650120901</v>
      </c>
    </row>
    <row r="71" spans="1:5" x14ac:dyDescent="0.25">
      <c r="A71" s="3" t="s">
        <v>72</v>
      </c>
      <c r="B71" s="6">
        <v>277.36360694792785</v>
      </c>
      <c r="C71" s="6">
        <v>282.76277966686564</v>
      </c>
      <c r="D71" s="6">
        <v>239.78299418694621</v>
      </c>
      <c r="E71" s="6">
        <v>285.64832508402446</v>
      </c>
    </row>
    <row r="72" spans="1:5" x14ac:dyDescent="0.25">
      <c r="A72" s="3" t="s">
        <v>73</v>
      </c>
      <c r="B72" s="6">
        <v>260.83982375123122</v>
      </c>
      <c r="C72" s="6">
        <v>272.49114882224558</v>
      </c>
      <c r="D72" s="6">
        <v>259.41460113608628</v>
      </c>
      <c r="E72" s="6">
        <v>289.51809071375527</v>
      </c>
    </row>
    <row r="73" spans="1:5" x14ac:dyDescent="0.25">
      <c r="A73" s="3" t="s">
        <v>74</v>
      </c>
      <c r="B73" s="6">
        <v>266.78158411365024</v>
      </c>
      <c r="C73" s="6">
        <v>266.40824057322243</v>
      </c>
      <c r="D73" s="6">
        <v>252.20531947007916</v>
      </c>
      <c r="E73" s="6">
        <v>288.25702257608503</v>
      </c>
    </row>
    <row r="74" spans="1:5" x14ac:dyDescent="0.25">
      <c r="A74" s="3" t="s">
        <v>75</v>
      </c>
      <c r="B74" s="6">
        <v>283.00091993736953</v>
      </c>
      <c r="C74" s="6">
        <v>297.98271829025208</v>
      </c>
      <c r="D74" s="6">
        <v>269.13892409335938</v>
      </c>
      <c r="E74" s="6">
        <v>308.99597187209002</v>
      </c>
    </row>
    <row r="75" spans="1:5" x14ac:dyDescent="0.25">
      <c r="A75" s="3" t="s">
        <v>76</v>
      </c>
      <c r="B75" s="6">
        <v>303.80761048792778</v>
      </c>
      <c r="C75" s="6">
        <v>309.74539813686579</v>
      </c>
      <c r="D75" s="6">
        <v>248.23208152694613</v>
      </c>
      <c r="E75" s="6">
        <v>285.06655379402423</v>
      </c>
    </row>
    <row r="76" spans="1:5" x14ac:dyDescent="0.25">
      <c r="A76" s="3" t="s">
        <v>77</v>
      </c>
      <c r="B76" s="6">
        <v>283.02140522123125</v>
      </c>
      <c r="C76" s="6">
        <v>296.5615750122455</v>
      </c>
      <c r="D76" s="6">
        <v>270.00268899505295</v>
      </c>
      <c r="E76" s="6">
        <v>314.94509009272201</v>
      </c>
    </row>
    <row r="77" spans="1:5" x14ac:dyDescent="0.25">
      <c r="A77" s="3" t="s">
        <v>78</v>
      </c>
      <c r="B77" s="6">
        <v>269.53897954365033</v>
      </c>
      <c r="C77" s="6">
        <v>289.41337219322241</v>
      </c>
      <c r="D77" s="6">
        <v>265.47721964007923</v>
      </c>
      <c r="E77" s="6">
        <v>312.26833644608507</v>
      </c>
    </row>
    <row r="78" spans="1:5" x14ac:dyDescent="0.25">
      <c r="A78" s="3" t="s">
        <v>79</v>
      </c>
      <c r="B78" s="6">
        <v>287.7480097173696</v>
      </c>
      <c r="C78" s="6">
        <v>291.068939370252</v>
      </c>
      <c r="D78" s="6">
        <v>274.50574662335953</v>
      </c>
      <c r="E78" s="6">
        <v>314.35475838209015</v>
      </c>
    </row>
    <row r="79" spans="1:5" x14ac:dyDescent="0.25">
      <c r="A79" s="3" t="s">
        <v>80</v>
      </c>
      <c r="B79" s="6">
        <v>299.22924434792787</v>
      </c>
      <c r="C79" s="6">
        <v>307.5299880568657</v>
      </c>
      <c r="D79" s="6">
        <v>268.15525855694608</v>
      </c>
      <c r="E79" s="6">
        <v>330.7258860840243</v>
      </c>
    </row>
    <row r="80" spans="1:5" x14ac:dyDescent="0.25">
      <c r="A80" s="3" t="s">
        <v>81</v>
      </c>
      <c r="B80" s="6">
        <v>282.24656005123114</v>
      </c>
      <c r="C80" s="6">
        <v>287.19367614224552</v>
      </c>
      <c r="D80" s="6">
        <v>275.01122273608604</v>
      </c>
      <c r="E80" s="6">
        <v>335.52553082375522</v>
      </c>
    </row>
    <row r="81" spans="1:5" x14ac:dyDescent="0.25">
      <c r="A81" s="3" t="s">
        <v>82</v>
      </c>
      <c r="B81" s="6">
        <v>278.47607977365021</v>
      </c>
      <c r="C81" s="6">
        <v>290.5510279832223</v>
      </c>
      <c r="D81" s="6">
        <v>266.83147850007919</v>
      </c>
      <c r="E81" s="6">
        <v>326.06368689608496</v>
      </c>
    </row>
    <row r="82" spans="1:5" x14ac:dyDescent="0.25">
      <c r="A82" s="3" t="s">
        <v>83</v>
      </c>
      <c r="B82" s="6">
        <v>281.99725842736973</v>
      </c>
      <c r="C82" s="6">
        <v>282.62198432025195</v>
      </c>
      <c r="D82" s="6">
        <v>284.27384929335955</v>
      </c>
      <c r="E82" s="6">
        <v>354.38994145209011</v>
      </c>
    </row>
    <row r="83" spans="1:5" x14ac:dyDescent="0.25">
      <c r="A83" s="3" t="s">
        <v>84</v>
      </c>
      <c r="B83" s="6">
        <v>191.75275931792788</v>
      </c>
      <c r="C83" s="6">
        <v>210.0728808768657</v>
      </c>
      <c r="D83" s="6">
        <v>246.59462839694621</v>
      </c>
      <c r="E83" s="6">
        <v>330.77218491402431</v>
      </c>
    </row>
    <row r="84" spans="1:5" x14ac:dyDescent="0.25">
      <c r="A84" s="3" t="s">
        <v>85</v>
      </c>
      <c r="B84" s="6">
        <v>227.44221038123112</v>
      </c>
      <c r="C84" s="6">
        <v>243.09593196224557</v>
      </c>
      <c r="D84" s="6">
        <v>232.4434981360863</v>
      </c>
      <c r="E84" s="6">
        <v>327.9716968537553</v>
      </c>
    </row>
    <row r="85" spans="1:5" x14ac:dyDescent="0.25">
      <c r="A85" s="3" t="s">
        <v>86</v>
      </c>
      <c r="B85" s="6">
        <v>243.02884880365033</v>
      </c>
      <c r="C85" s="6">
        <v>250.79447159322245</v>
      </c>
      <c r="D85" s="6">
        <v>244.06655755007921</v>
      </c>
      <c r="E85" s="6">
        <v>339.378777526085</v>
      </c>
    </row>
    <row r="86" spans="1:5" x14ac:dyDescent="0.25">
      <c r="A86" s="3" t="s">
        <v>87</v>
      </c>
      <c r="B86" s="6">
        <v>212.36972478736948</v>
      </c>
      <c r="C86" s="6">
        <v>213.29418657025195</v>
      </c>
      <c r="D86" s="6">
        <v>231.53813104335939</v>
      </c>
      <c r="E86" s="6">
        <v>281.93934595209015</v>
      </c>
    </row>
    <row r="87" spans="1:5" x14ac:dyDescent="0.25">
      <c r="A87" s="3" t="s">
        <v>88</v>
      </c>
      <c r="B87" s="6">
        <v>271.77419607792802</v>
      </c>
      <c r="C87" s="6">
        <v>279.20104611686577</v>
      </c>
      <c r="D87" s="6">
        <v>235.56557140694619</v>
      </c>
      <c r="E87" s="6">
        <v>290.41187041402435</v>
      </c>
    </row>
    <row r="88" spans="1:5" x14ac:dyDescent="0.25">
      <c r="A88" s="3" t="s">
        <v>89</v>
      </c>
      <c r="B88" s="6">
        <v>295.49715180123115</v>
      </c>
      <c r="C88" s="6">
        <v>303.54551625224553</v>
      </c>
      <c r="D88" s="6">
        <v>221.38259441608619</v>
      </c>
      <c r="E88" s="6">
        <v>273.62858232375538</v>
      </c>
    </row>
    <row r="89" spans="1:5" x14ac:dyDescent="0.25">
      <c r="A89" s="3" t="s">
        <v>90</v>
      </c>
      <c r="B89" s="6">
        <v>302.27881027365027</v>
      </c>
      <c r="C89" s="6">
        <v>304.51460570322229</v>
      </c>
      <c r="D89" s="6">
        <v>245.42794424007923</v>
      </c>
      <c r="E89" s="6">
        <v>322.08148443608508</v>
      </c>
    </row>
    <row r="90" spans="1:5" x14ac:dyDescent="0.25">
      <c r="A90" s="3" t="s">
        <v>91</v>
      </c>
      <c r="B90" s="6">
        <v>295.42519123736952</v>
      </c>
      <c r="C90" s="6">
        <v>292.90836883025196</v>
      </c>
      <c r="D90" s="6">
        <v>245.07350468335952</v>
      </c>
      <c r="E90" s="6">
        <v>312.26191499209006</v>
      </c>
    </row>
    <row r="91" spans="1:5" x14ac:dyDescent="0.25">
      <c r="A91" s="3" t="s">
        <v>92</v>
      </c>
      <c r="B91" s="6">
        <v>299.57085992792781</v>
      </c>
      <c r="C91" s="6">
        <v>307.87935436686581</v>
      </c>
      <c r="D91" s="6">
        <v>228.94333358694607</v>
      </c>
      <c r="E91" s="6">
        <v>293.76380948402431</v>
      </c>
    </row>
    <row r="92" spans="1:5" x14ac:dyDescent="0.25">
      <c r="A92" s="4" t="s">
        <v>93</v>
      </c>
      <c r="B92" s="8">
        <v>339.56005649003947</v>
      </c>
      <c r="C92" s="8">
        <v>354.42310437302865</v>
      </c>
      <c r="D92" s="8">
        <v>252.06772953862648</v>
      </c>
      <c r="E92" s="8">
        <v>339.95748100171664</v>
      </c>
    </row>
    <row r="93" spans="1:5" x14ac:dyDescent="0.25">
      <c r="A93" s="4" t="s">
        <v>94</v>
      </c>
      <c r="B93" s="8">
        <v>349.943817209408</v>
      </c>
      <c r="C93" s="8">
        <v>365.83977516020661</v>
      </c>
      <c r="D93" s="8">
        <v>237.11599467045883</v>
      </c>
      <c r="E93" s="8">
        <v>348.43402524007666</v>
      </c>
    </row>
    <row r="94" spans="1:5" x14ac:dyDescent="0.25">
      <c r="A94" s="4" t="s">
        <v>95</v>
      </c>
      <c r="B94" s="8">
        <v>352.10283260035203</v>
      </c>
      <c r="C94" s="8">
        <v>361.85199838051125</v>
      </c>
      <c r="D94" s="8">
        <v>254.9295261426347</v>
      </c>
      <c r="E94" s="8">
        <v>364.84884289786902</v>
      </c>
    </row>
    <row r="95" spans="1:5" x14ac:dyDescent="0.25">
      <c r="A95" s="4" t="s">
        <v>96</v>
      </c>
      <c r="B95" s="8">
        <v>356.00883698092281</v>
      </c>
      <c r="C95" s="8">
        <v>365.78338370997398</v>
      </c>
      <c r="D95" s="8">
        <v>246.36408004491292</v>
      </c>
      <c r="E95" s="8">
        <v>371.4400679617076</v>
      </c>
    </row>
    <row r="96" spans="1:5" x14ac:dyDescent="0.25">
      <c r="A96" s="4" t="s">
        <v>100</v>
      </c>
      <c r="B96" s="8">
        <v>361.94265655236939</v>
      </c>
      <c r="C96" s="8">
        <v>372.91391759594319</v>
      </c>
      <c r="D96" s="8">
        <v>259.34222175758561</v>
      </c>
      <c r="E96" s="8">
        <v>379.56737625605581</v>
      </c>
    </row>
    <row r="97" spans="1:5" x14ac:dyDescent="0.25">
      <c r="A97" s="4" t="s">
        <v>97</v>
      </c>
      <c r="B97" s="8">
        <v>368.08517217022063</v>
      </c>
      <c r="C97" s="8">
        <v>378.96532877581723</v>
      </c>
      <c r="D97" s="8">
        <v>254.5643339867822</v>
      </c>
      <c r="E97" s="8">
        <v>384.95449271713551</v>
      </c>
    </row>
    <row r="98" spans="1:5" x14ac:dyDescent="0.25">
      <c r="A98" s="4" t="s">
        <v>98</v>
      </c>
      <c r="B98" s="8">
        <v>374.08073835905202</v>
      </c>
      <c r="C98" s="8">
        <v>384.38726722044322</v>
      </c>
      <c r="D98" s="8">
        <v>264.64336584313241</v>
      </c>
      <c r="E98" s="8">
        <v>390.66049499502401</v>
      </c>
    </row>
    <row r="99" spans="1:5" x14ac:dyDescent="0.25">
      <c r="A99" s="4" t="s">
        <v>99</v>
      </c>
      <c r="B99" s="8">
        <v>380.09389905145076</v>
      </c>
      <c r="C99" s="8">
        <v>390.07480773129106</v>
      </c>
      <c r="D99" s="8">
        <v>262.50442287017734</v>
      </c>
      <c r="E99" s="8">
        <v>395.62903111530534</v>
      </c>
    </row>
    <row r="100" spans="1:5" x14ac:dyDescent="0.25">
      <c r="A100" s="4" t="s">
        <v>101</v>
      </c>
      <c r="B100" s="8">
        <v>386.22456629077419</v>
      </c>
      <c r="C100" s="8">
        <v>395.99922261521925</v>
      </c>
      <c r="D100" s="8">
        <v>270.54422454338606</v>
      </c>
      <c r="E100" s="8">
        <v>400.68525909854111</v>
      </c>
    </row>
    <row r="101" spans="1:5" x14ac:dyDescent="0.25">
      <c r="A101" s="4" t="s">
        <v>102</v>
      </c>
      <c r="B101" s="8">
        <v>392.47051391466732</v>
      </c>
      <c r="C101" s="8">
        <v>401.98878935920465</v>
      </c>
      <c r="D101" s="8">
        <v>270.25522776841768</v>
      </c>
      <c r="E101" s="8">
        <v>405.57197440185132</v>
      </c>
    </row>
    <row r="102" spans="1:5" x14ac:dyDescent="0.25">
      <c r="A102" s="4" t="s">
        <v>103</v>
      </c>
      <c r="B102" s="8">
        <v>398.81821215611262</v>
      </c>
      <c r="C102" s="8">
        <v>408.03749794555961</v>
      </c>
      <c r="D102" s="8">
        <v>276.94179612654995</v>
      </c>
      <c r="E102" s="8">
        <v>410.51251699309694</v>
      </c>
    </row>
    <row r="103" spans="1:5" x14ac:dyDescent="0.25">
      <c r="A103" s="4" t="s">
        <v>104</v>
      </c>
      <c r="B103" s="8">
        <v>405.26625785486709</v>
      </c>
      <c r="C103" s="8">
        <v>414.17974843715803</v>
      </c>
      <c r="D103" s="8">
        <v>277.94232200677095</v>
      </c>
      <c r="E103" s="8">
        <v>415.44587013193706</v>
      </c>
    </row>
    <row r="104" spans="1:5" x14ac:dyDescent="0.25">
      <c r="A104" s="4" t="s">
        <v>105</v>
      </c>
      <c r="B104" s="8">
        <v>411.81791828696726</v>
      </c>
      <c r="C104" s="8">
        <v>420.42071945801644</v>
      </c>
      <c r="D104" s="8">
        <v>283.7325575943625</v>
      </c>
      <c r="E104" s="8">
        <v>420.43317757741551</v>
      </c>
    </row>
    <row r="105" spans="1:5" x14ac:dyDescent="0.25">
      <c r="A105" s="4" t="s">
        <v>106</v>
      </c>
      <c r="B105" s="8">
        <v>418.47569477009222</v>
      </c>
      <c r="C105" s="8">
        <v>426.75570128065544</v>
      </c>
      <c r="D105" s="8">
        <v>285.64808220646086</v>
      </c>
      <c r="E105" s="8">
        <v>425.4607698425088</v>
      </c>
    </row>
    <row r="106" spans="1:5" x14ac:dyDescent="0.25">
      <c r="A106" s="4" t="s">
        <v>115</v>
      </c>
      <c r="B106" s="8">
        <v>425.24124809627835</v>
      </c>
      <c r="C106" s="8">
        <v>433.18492667754936</v>
      </c>
      <c r="D106" s="8">
        <v>290.85657367754948</v>
      </c>
      <c r="E106" s="8">
        <v>430.54588580122612</v>
      </c>
    </row>
    <row r="107" spans="1:5" x14ac:dyDescent="0.25">
      <c r="A107" s="4" t="s">
        <v>116</v>
      </c>
      <c r="B107" s="8">
        <v>432.11618350411209</v>
      </c>
      <c r="C107" s="8">
        <v>439.71092784995125</v>
      </c>
      <c r="D107" s="8">
        <v>293.43010802742333</v>
      </c>
      <c r="E107" s="8">
        <v>435.68602815921867</v>
      </c>
    </row>
    <row r="108" spans="1:5" x14ac:dyDescent="0.25">
      <c r="A108" s="4" t="s">
        <v>117</v>
      </c>
      <c r="B108" s="8">
        <v>439.10224626400759</v>
      </c>
      <c r="C108" s="8">
        <v>446.33547281794137</v>
      </c>
      <c r="D108" s="8">
        <v>298.27330390262625</v>
      </c>
      <c r="E108" s="8">
        <v>440.88647915871269</v>
      </c>
    </row>
    <row r="109" spans="1:5" x14ac:dyDescent="0.25">
      <c r="A109" s="4" t="s">
        <v>118</v>
      </c>
      <c r="B109" s="8">
        <v>446.20124822169419</v>
      </c>
      <c r="C109" s="8">
        <v>453.05985378287818</v>
      </c>
      <c r="D109" s="8">
        <v>301.33022204809748</v>
      </c>
      <c r="E109" s="8">
        <v>446.14729922463937</v>
      </c>
    </row>
    <row r="110" spans="1:5" x14ac:dyDescent="0.25">
      <c r="A110" s="4" t="s">
        <v>119</v>
      </c>
      <c r="B110" s="8">
        <v>453.41502225581502</v>
      </c>
      <c r="C110" s="8">
        <v>459.88550082092797</v>
      </c>
      <c r="D110" s="8">
        <v>305.95702220350046</v>
      </c>
      <c r="E110" s="8">
        <v>451.47049730439198</v>
      </c>
    </row>
    <row r="111" spans="1:5" x14ac:dyDescent="0.25">
      <c r="A111" s="4" t="s">
        <v>120</v>
      </c>
      <c r="B111" s="8">
        <v>460.74542320947148</v>
      </c>
      <c r="C111" s="8">
        <v>466.81397137717897</v>
      </c>
      <c r="D111" s="8">
        <v>309.37872045754324</v>
      </c>
      <c r="E111" s="8">
        <v>456.85669919179907</v>
      </c>
    </row>
    <row r="112" spans="1:5" x14ac:dyDescent="0.25">
      <c r="A112" s="4" t="s">
        <v>121</v>
      </c>
      <c r="B112" s="8">
        <v>468.19433539564477</v>
      </c>
      <c r="C112" s="8">
        <v>473.84683119273467</v>
      </c>
      <c r="D112" s="8">
        <v>313.89194546853025</v>
      </c>
      <c r="E112" s="8">
        <v>462.30701910418117</v>
      </c>
    </row>
    <row r="113" spans="1:5" x14ac:dyDescent="0.25">
      <c r="A113" s="4" t="s">
        <v>122</v>
      </c>
      <c r="B113" s="8">
        <v>475.76367462219815</v>
      </c>
      <c r="C113" s="8">
        <v>480.98564802596752</v>
      </c>
      <c r="D113" s="8">
        <v>317.59818121301015</v>
      </c>
      <c r="E113" s="8">
        <v>467.82220784689457</v>
      </c>
    </row>
    <row r="114" spans="1:5" x14ac:dyDescent="0.25">
      <c r="A114" s="4" t="s">
        <v>123</v>
      </c>
      <c r="B114" s="8">
        <v>483.45538798471574</v>
      </c>
      <c r="C114" s="8">
        <v>488.2320146115137</v>
      </c>
      <c r="D114" s="8">
        <v>322.06909730070907</v>
      </c>
      <c r="E114" s="8">
        <v>473.40314234416246</v>
      </c>
    </row>
    <row r="115" spans="1:5" x14ac:dyDescent="0.25">
      <c r="A115" s="4" t="s">
        <v>125</v>
      </c>
      <c r="B115" s="8">
        <v>491.27145397510247</v>
      </c>
      <c r="C115" s="8">
        <v>495.58755195026953</v>
      </c>
      <c r="D115" s="8">
        <v>326.00589372110215</v>
      </c>
      <c r="E115" s="8">
        <v>479.05060850017873</v>
      </c>
    </row>
    <row r="116" spans="1:5" x14ac:dyDescent="0.25">
      <c r="A116" s="4" t="s">
        <v>126</v>
      </c>
      <c r="B116" s="8">
        <v>499.21388300555014</v>
      </c>
      <c r="C116" s="8">
        <v>503.05390551418873</v>
      </c>
      <c r="D116" s="8">
        <v>330.48420039478742</v>
      </c>
      <c r="E116" s="8">
        <v>484.76542960482311</v>
      </c>
    </row>
    <row r="117" spans="1:5" x14ac:dyDescent="0.25">
      <c r="A117" s="4" t="s">
        <v>127</v>
      </c>
      <c r="B117" s="8">
        <v>507.28471798795192</v>
      </c>
      <c r="C117" s="8">
        <v>510.63274474311822</v>
      </c>
      <c r="D117" s="8">
        <v>334.61557050591699</v>
      </c>
      <c r="E117" s="8">
        <v>490.54841123710639</v>
      </c>
    </row>
    <row r="118" spans="1:5" x14ac:dyDescent="0.25">
      <c r="A118" s="4" t="s">
        <v>128</v>
      </c>
      <c r="B118" s="8">
        <v>515.48603487142429</v>
      </c>
      <c r="C118" s="8">
        <v>518.32576415845415</v>
      </c>
      <c r="D118" s="8">
        <v>339.13623153923686</v>
      </c>
      <c r="E118" s="8">
        <v>496.40037510400072</v>
      </c>
    </row>
    <row r="119" spans="1:5" x14ac:dyDescent="0.25">
      <c r="A119" s="4" t="s">
        <v>124</v>
      </c>
      <c r="B119" s="8">
        <v>523.81994316969065</v>
      </c>
      <c r="C119" s="8">
        <v>526.13468396458688</v>
      </c>
      <c r="D119" s="8">
        <v>343.43852113373191</v>
      </c>
      <c r="E119" s="8">
        <v>502.32214518630434</v>
      </c>
    </row>
    <row r="120" spans="1:5" x14ac:dyDescent="0.25">
      <c r="A120" s="4" t="s">
        <v>129</v>
      </c>
      <c r="B120" s="8">
        <v>532.28858650036329</v>
      </c>
      <c r="C120" s="8">
        <v>534.061250306636</v>
      </c>
      <c r="D120" s="8">
        <v>348.02644140393244</v>
      </c>
      <c r="E120" s="8">
        <v>508.31455674982851</v>
      </c>
    </row>
    <row r="121" spans="1:5" x14ac:dyDescent="0.25">
      <c r="A121" s="4" t="s">
        <v>130</v>
      </c>
      <c r="B121" s="8">
        <v>540.89414313653845</v>
      </c>
      <c r="C121" s="8">
        <v>542.1072356085931</v>
      </c>
      <c r="D121" s="8">
        <v>352.4844592641976</v>
      </c>
      <c r="E121" s="8">
        <v>514.37845294805913</v>
      </c>
    </row>
    <row r="122" spans="1:5" x14ac:dyDescent="0.25">
      <c r="A122" s="4" t="s">
        <v>131</v>
      </c>
      <c r="B122" s="8">
        <v>549.63882656763917</v>
      </c>
      <c r="C122" s="8">
        <v>550.27443899036928</v>
      </c>
      <c r="D122" s="8">
        <v>357.15768620134901</v>
      </c>
      <c r="E122" s="8">
        <v>520.51468729619671</v>
      </c>
    </row>
    <row r="123" spans="1:5" x14ac:dyDescent="0.25">
      <c r="A123" s="4" t="s">
        <v>132</v>
      </c>
      <c r="B123" s="8">
        <v>558.52488606885129</v>
      </c>
      <c r="C123" s="8">
        <v>558.56468668170726</v>
      </c>
      <c r="D123" s="8">
        <v>361.7620575206854</v>
      </c>
      <c r="E123" s="8">
        <v>526.72412291326793</v>
      </c>
    </row>
    <row r="124" spans="1:5" x14ac:dyDescent="0.25">
      <c r="A124" s="4" t="s">
        <v>133</v>
      </c>
      <c r="B124" s="8">
        <v>567.5546072796086</v>
      </c>
      <c r="C124" s="8">
        <v>566.97983242738769</v>
      </c>
      <c r="D124" s="8">
        <v>366.5339726089544</v>
      </c>
      <c r="E124" s="8">
        <v>533.00763327011236</v>
      </c>
    </row>
    <row r="125" spans="1:5" x14ac:dyDescent="0.25">
      <c r="A125" s="4" t="s">
        <v>134</v>
      </c>
      <c r="B125" s="8">
        <v>576.73031279147517</v>
      </c>
      <c r="C125" s="8">
        <v>575.52175789925172</v>
      </c>
      <c r="D125" s="8">
        <v>371.27932898959943</v>
      </c>
      <c r="E125" s="8">
        <v>539.36610209502794</v>
      </c>
    </row>
    <row r="126" spans="1:5" x14ac:dyDescent="0.25">
      <c r="A126" s="4" t="s">
        <v>135</v>
      </c>
      <c r="B126" s="8">
        <v>586.05436274555257</v>
      </c>
      <c r="C126" s="8">
        <v>584.19237311738584</v>
      </c>
      <c r="D126" s="8">
        <v>376.1601481229589</v>
      </c>
      <c r="E126" s="8">
        <v>545.80042366563487</v>
      </c>
    </row>
    <row r="127" spans="1:5" x14ac:dyDescent="0.25">
      <c r="A127" s="4" t="s">
        <v>136</v>
      </c>
      <c r="B127" s="8">
        <v>595.52915543955123</v>
      </c>
      <c r="C127" s="8">
        <v>592.99361687772057</v>
      </c>
      <c r="D127" s="8">
        <v>381.04388990899469</v>
      </c>
      <c r="E127" s="8">
        <v>552.31150288159745</v>
      </c>
    </row>
    <row r="128" spans="1:5" x14ac:dyDescent="0.25">
      <c r="A128" s="4" t="s">
        <v>137</v>
      </c>
      <c r="B128" s="8">
        <v>605.1571279446747</v>
      </c>
      <c r="C128" s="8">
        <v>601.92745718551123</v>
      </c>
      <c r="D128" s="8">
        <v>386.04169076581724</v>
      </c>
      <c r="E128" s="8">
        <v>558.90025543697277</v>
      </c>
    </row>
    <row r="129" spans="1:5" x14ac:dyDescent="0.25">
      <c r="A129" s="4" t="s">
        <v>138</v>
      </c>
      <c r="B129" s="8">
        <v>614.94075673247221</v>
      </c>
      <c r="C129" s="8">
        <v>610.99589169529372</v>
      </c>
      <c r="D129" s="8">
        <v>391.06314095387938</v>
      </c>
      <c r="E129" s="8">
        <v>565.5676079362612</v>
      </c>
    </row>
    <row r="130" spans="1:5" x14ac:dyDescent="0.25">
      <c r="A130" s="4" t="s">
        <v>139</v>
      </c>
      <c r="B130" s="8">
        <v>624.88255831182585</v>
      </c>
      <c r="C130" s="8">
        <v>620.20094815756647</v>
      </c>
      <c r="D130" s="8">
        <v>396.18456672645357</v>
      </c>
      <c r="E130" s="8">
        <v>572.31449803693909</v>
      </c>
    </row>
    <row r="131" spans="1:5" x14ac:dyDescent="0.25">
      <c r="A131" s="4" t="s">
        <v>140</v>
      </c>
      <c r="B131" s="8">
        <v>634.98508987624257</v>
      </c>
      <c r="C131" s="8">
        <v>629.54468487223596</v>
      </c>
      <c r="D131" s="8">
        <v>401.34439280232226</v>
      </c>
      <c r="E131" s="8">
        <v>579.14187457834305</v>
      </c>
    </row>
    <row r="132" spans="1:5" x14ac:dyDescent="0.25">
      <c r="A132" s="4" t="s">
        <v>141</v>
      </c>
      <c r="B132" s="8">
        <v>645.25094996159783</v>
      </c>
      <c r="C132" s="8">
        <v>639.02919114885424</v>
      </c>
      <c r="D132" s="8">
        <v>406.59513447916515</v>
      </c>
      <c r="E132" s="8">
        <v>586.05069771844614</v>
      </c>
    </row>
    <row r="133" spans="1:5" x14ac:dyDescent="0.25">
      <c r="A133" s="4" t="s">
        <v>142</v>
      </c>
      <c r="B133" s="8">
        <v>655.68277911452947</v>
      </c>
      <c r="C133" s="8">
        <v>648.6565877738044</v>
      </c>
      <c r="D133" s="8">
        <v>411.89495358768193</v>
      </c>
      <c r="E133" s="8">
        <v>593.04193906821911</v>
      </c>
    </row>
    <row r="134" spans="1:5" x14ac:dyDescent="0.25">
      <c r="A134" s="4" t="s">
        <v>143</v>
      </c>
      <c r="B134" s="8">
        <v>666.28326057162712</v>
      </c>
      <c r="C134" s="8">
        <v>658.42902748451274</v>
      </c>
      <c r="D134" s="8">
        <v>417.28008072593229</v>
      </c>
      <c r="E134" s="8">
        <v>600.11658182918859</v>
      </c>
    </row>
    <row r="135" spans="1:5" x14ac:dyDescent="0.25">
      <c r="A135" s="4" t="s">
        <v>144</v>
      </c>
      <c r="B135" s="8">
        <v>677.05512094960181</v>
      </c>
      <c r="C135" s="8">
        <v>668.34869545081801</v>
      </c>
      <c r="D135" s="8">
        <v>422.7221902991808</v>
      </c>
      <c r="E135" s="8">
        <v>607.27562093156575</v>
      </c>
    </row>
    <row r="136" spans="1:5" x14ac:dyDescent="0.25">
      <c r="A136" s="4" t="s">
        <v>145</v>
      </c>
      <c r="B136" s="8">
        <v>688.00113094661776</v>
      </c>
      <c r="C136" s="8">
        <v>678.41780976358359</v>
      </c>
      <c r="D136" s="8">
        <v>428.24637814526318</v>
      </c>
      <c r="E136" s="8">
        <v>614.52006317442238</v>
      </c>
    </row>
    <row r="137" spans="1:5" x14ac:dyDescent="0.25">
      <c r="A137" s="4" t="s">
        <v>146</v>
      </c>
      <c r="B137" s="8">
        <v>699.12410605496348</v>
      </c>
      <c r="C137" s="8">
        <v>688.63862193067951</v>
      </c>
      <c r="D137" s="8">
        <v>433.83357239210227</v>
      </c>
      <c r="E137" s="8">
        <v>621.85092736725517</v>
      </c>
    </row>
    <row r="138" spans="1:5" x14ac:dyDescent="0.25">
      <c r="A138" s="4" t="s">
        <v>147</v>
      </c>
      <c r="B138" s="8">
        <v>710.42690728523758</v>
      </c>
      <c r="C138" s="8">
        <v>699.01341738042458</v>
      </c>
      <c r="D138" s="8">
        <v>439.50125809934531</v>
      </c>
      <c r="E138" s="8">
        <v>629.26924447333363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B4B5-1BE8-4F17-BBE0-77B710584B11}">
  <sheetPr>
    <tabColor theme="9" tint="0.39997558519241921"/>
  </sheetPr>
  <dimension ref="A1:G138"/>
  <sheetViews>
    <sheetView topLeftCell="A116" zoomScaleNormal="100" workbookViewId="0">
      <selection activeCell="G22" sqref="G22"/>
    </sheetView>
  </sheetViews>
  <sheetFormatPr defaultColWidth="9.125" defaultRowHeight="14.3" x14ac:dyDescent="0.25"/>
  <cols>
    <col min="1" max="1" width="8.125" style="2" bestFit="1" customWidth="1"/>
    <col min="2" max="2" width="34.125" style="10" bestFit="1" customWidth="1"/>
    <col min="3" max="4" width="20" style="10" bestFit="1" customWidth="1"/>
    <col min="5" max="16384" width="9.125" style="2"/>
  </cols>
  <sheetData>
    <row r="1" spans="1:4" x14ac:dyDescent="0.25">
      <c r="A1" s="16" t="s">
        <v>2</v>
      </c>
      <c r="B1" s="17" t="s">
        <v>107</v>
      </c>
      <c r="C1" s="18" t="s">
        <v>0</v>
      </c>
      <c r="D1" s="19" t="s">
        <v>1</v>
      </c>
    </row>
    <row r="2" spans="1:4" x14ac:dyDescent="0.25">
      <c r="A2" s="11" t="s">
        <v>3</v>
      </c>
      <c r="B2" s="6">
        <f>Quarterly!B2</f>
        <v>101.68238921736955</v>
      </c>
      <c r="C2" s="6" t="e">
        <v>#N/A</v>
      </c>
      <c r="D2" s="14" t="e">
        <v>#N/A</v>
      </c>
    </row>
    <row r="3" spans="1:4" x14ac:dyDescent="0.25">
      <c r="A3" s="11" t="s">
        <v>4</v>
      </c>
      <c r="B3" s="6">
        <f>Quarterly!B3</f>
        <v>77.592390707927919</v>
      </c>
      <c r="C3" s="6" t="e">
        <v>#N/A</v>
      </c>
      <c r="D3" s="14" t="e">
        <v>#N/A</v>
      </c>
    </row>
    <row r="4" spans="1:4" x14ac:dyDescent="0.25">
      <c r="A4" s="11" t="s">
        <v>5</v>
      </c>
      <c r="B4" s="6">
        <f>Quarterly!B4</f>
        <v>82.829897481231214</v>
      </c>
      <c r="C4" s="6" t="e">
        <v>#N/A</v>
      </c>
      <c r="D4" s="14" t="e">
        <v>#N/A</v>
      </c>
    </row>
    <row r="5" spans="1:4" x14ac:dyDescent="0.25">
      <c r="A5" s="11" t="s">
        <v>6</v>
      </c>
      <c r="B5" s="6">
        <f>Quarterly!B5</f>
        <v>87.689322023650334</v>
      </c>
      <c r="C5" s="6" t="e">
        <v>#N/A</v>
      </c>
      <c r="D5" s="14" t="e">
        <v>#N/A</v>
      </c>
    </row>
    <row r="6" spans="1:4" x14ac:dyDescent="0.25">
      <c r="A6" s="11" t="s">
        <v>7</v>
      </c>
      <c r="B6" s="6">
        <f>Quarterly!B6</f>
        <v>90.677389217369608</v>
      </c>
      <c r="C6" s="6" t="e">
        <v>#N/A</v>
      </c>
      <c r="D6" s="14" t="e">
        <v>#N/A</v>
      </c>
    </row>
    <row r="7" spans="1:4" x14ac:dyDescent="0.25">
      <c r="A7" s="11" t="s">
        <v>8</v>
      </c>
      <c r="B7" s="6">
        <f>Quarterly!B7</f>
        <v>88.509390707927921</v>
      </c>
      <c r="C7" s="6" t="e">
        <v>#N/A</v>
      </c>
      <c r="D7" s="14" t="e">
        <v>#N/A</v>
      </c>
    </row>
    <row r="8" spans="1:4" x14ac:dyDescent="0.25">
      <c r="A8" s="11" t="s">
        <v>9</v>
      </c>
      <c r="B8" s="6">
        <f>Quarterly!B8</f>
        <v>87.823897481231242</v>
      </c>
      <c r="C8" s="6" t="e">
        <v>#N/A</v>
      </c>
      <c r="D8" s="14" t="e">
        <v>#N/A</v>
      </c>
    </row>
    <row r="9" spans="1:4" x14ac:dyDescent="0.25">
      <c r="A9" s="11" t="s">
        <v>10</v>
      </c>
      <c r="B9" s="6">
        <f>Quarterly!B9</f>
        <v>105.04232202365029</v>
      </c>
      <c r="C9" s="6" t="e">
        <v>#N/A</v>
      </c>
      <c r="D9" s="14" t="e">
        <v>#N/A</v>
      </c>
    </row>
    <row r="10" spans="1:4" x14ac:dyDescent="0.25">
      <c r="A10" s="11" t="s">
        <v>11</v>
      </c>
      <c r="B10" s="6">
        <f>Quarterly!B10</f>
        <v>120.99738921736963</v>
      </c>
      <c r="C10" s="6" t="e">
        <v>#N/A</v>
      </c>
      <c r="D10" s="14" t="e">
        <v>#N/A</v>
      </c>
    </row>
    <row r="11" spans="1:4" x14ac:dyDescent="0.25">
      <c r="A11" s="11" t="s">
        <v>12</v>
      </c>
      <c r="B11" s="6">
        <f>Quarterly!B11</f>
        <v>95.876390707927925</v>
      </c>
      <c r="C11" s="6" t="e">
        <v>#N/A</v>
      </c>
      <c r="D11" s="14" t="e">
        <v>#N/A</v>
      </c>
    </row>
    <row r="12" spans="1:4" x14ac:dyDescent="0.25">
      <c r="A12" s="11" t="s">
        <v>13</v>
      </c>
      <c r="B12" s="6">
        <f>Quarterly!B12</f>
        <v>98.473897481231205</v>
      </c>
      <c r="C12" s="6" t="e">
        <v>#N/A</v>
      </c>
      <c r="D12" s="14" t="e">
        <v>#N/A</v>
      </c>
    </row>
    <row r="13" spans="1:4" x14ac:dyDescent="0.25">
      <c r="A13" s="11" t="s">
        <v>14</v>
      </c>
      <c r="B13" s="6">
        <f>Quarterly!B13</f>
        <v>110.4093220236503</v>
      </c>
      <c r="C13" s="6" t="e">
        <v>#N/A</v>
      </c>
      <c r="D13" s="14" t="e">
        <v>#N/A</v>
      </c>
    </row>
    <row r="14" spans="1:4" x14ac:dyDescent="0.25">
      <c r="A14" s="11" t="s">
        <v>15</v>
      </c>
      <c r="B14" s="6">
        <f>Quarterly!B14</f>
        <v>106.90638921736962</v>
      </c>
      <c r="C14" s="6" t="e">
        <v>#N/A</v>
      </c>
      <c r="D14" s="14" t="e">
        <v>#N/A</v>
      </c>
    </row>
    <row r="15" spans="1:4" x14ac:dyDescent="0.25">
      <c r="A15" s="11" t="s">
        <v>16</v>
      </c>
      <c r="B15" s="6">
        <f>Quarterly!B15</f>
        <v>97.082390707927942</v>
      </c>
      <c r="C15" s="6" t="e">
        <v>#N/A</v>
      </c>
      <c r="D15" s="14" t="e">
        <v>#N/A</v>
      </c>
    </row>
    <row r="16" spans="1:4" x14ac:dyDescent="0.25">
      <c r="A16" s="11" t="s">
        <v>17</v>
      </c>
      <c r="B16" s="6">
        <f>Quarterly!B16</f>
        <v>104.18489748123122</v>
      </c>
      <c r="C16" s="6" t="e">
        <v>#N/A</v>
      </c>
      <c r="D16" s="14" t="e">
        <v>#N/A</v>
      </c>
    </row>
    <row r="17" spans="1:7" x14ac:dyDescent="0.25">
      <c r="A17" s="11" t="s">
        <v>18</v>
      </c>
      <c r="B17" s="6">
        <f>Quarterly!B17</f>
        <v>113.64832202365029</v>
      </c>
      <c r="C17" s="6" t="e">
        <v>#N/A</v>
      </c>
      <c r="D17" s="14" t="e">
        <v>#N/A</v>
      </c>
    </row>
    <row r="18" spans="1:7" x14ac:dyDescent="0.25">
      <c r="A18" s="11" t="s">
        <v>19</v>
      </c>
      <c r="B18" s="6">
        <f>Quarterly!B18</f>
        <v>118.45538921736957</v>
      </c>
      <c r="C18" s="6" t="e">
        <v>#N/A</v>
      </c>
      <c r="D18" s="14" t="e">
        <v>#N/A</v>
      </c>
    </row>
    <row r="19" spans="1:7" x14ac:dyDescent="0.25">
      <c r="A19" s="11" t="s">
        <v>20</v>
      </c>
      <c r="B19" s="6">
        <f>Quarterly!B19</f>
        <v>106.67339070792792</v>
      </c>
      <c r="C19" s="6" t="e">
        <v>#N/A</v>
      </c>
      <c r="D19" s="14" t="e">
        <v>#N/A</v>
      </c>
    </row>
    <row r="20" spans="1:7" x14ac:dyDescent="0.25">
      <c r="A20" s="11" t="s">
        <v>21</v>
      </c>
      <c r="B20" s="6">
        <f>Quarterly!B20</f>
        <v>118.92289748123117</v>
      </c>
      <c r="C20" s="6" t="e">
        <v>#N/A</v>
      </c>
      <c r="D20" s="14" t="e">
        <v>#N/A</v>
      </c>
    </row>
    <row r="21" spans="1:7" x14ac:dyDescent="0.25">
      <c r="A21" s="11" t="s">
        <v>22</v>
      </c>
      <c r="B21" s="6">
        <f>Quarterly!B21</f>
        <v>117.94132202365029</v>
      </c>
      <c r="C21" s="6" t="e">
        <v>#N/A</v>
      </c>
      <c r="D21" s="14" t="e">
        <v>#N/A</v>
      </c>
    </row>
    <row r="22" spans="1:7" x14ac:dyDescent="0.25">
      <c r="A22" s="11" t="s">
        <v>23</v>
      </c>
      <c r="B22" s="6">
        <f>Quarterly!B22</f>
        <v>112.69038921736959</v>
      </c>
      <c r="C22" s="6" t="e">
        <v>#N/A</v>
      </c>
      <c r="D22" s="14" t="e">
        <v>#N/A</v>
      </c>
      <c r="G22" s="10"/>
    </row>
    <row r="23" spans="1:7" x14ac:dyDescent="0.25">
      <c r="A23" s="11" t="s">
        <v>24</v>
      </c>
      <c r="B23" s="6">
        <f>Quarterly!B23</f>
        <v>127.06139070792793</v>
      </c>
      <c r="C23" s="6" t="e">
        <v>#N/A</v>
      </c>
      <c r="D23" s="14" t="e">
        <v>#N/A</v>
      </c>
    </row>
    <row r="24" spans="1:7" x14ac:dyDescent="0.25">
      <c r="A24" s="11" t="s">
        <v>25</v>
      </c>
      <c r="B24" s="6">
        <f>Quarterly!B24</f>
        <v>128.56289748123126</v>
      </c>
      <c r="C24" s="6" t="e">
        <v>#N/A</v>
      </c>
      <c r="D24" s="14" t="e">
        <v>#N/A</v>
      </c>
    </row>
    <row r="25" spans="1:7" x14ac:dyDescent="0.25">
      <c r="A25" s="11" t="s">
        <v>26</v>
      </c>
      <c r="B25" s="6">
        <f>Quarterly!B25</f>
        <v>143.15532202365029</v>
      </c>
      <c r="C25" s="6" t="e">
        <v>#N/A</v>
      </c>
      <c r="D25" s="14" t="e">
        <v>#N/A</v>
      </c>
    </row>
    <row r="26" spans="1:7" x14ac:dyDescent="0.25">
      <c r="A26" s="11" t="s">
        <v>27</v>
      </c>
      <c r="B26" s="6">
        <f>Quarterly!B26</f>
        <v>131.04038921736955</v>
      </c>
      <c r="C26" s="6" t="e">
        <v>#N/A</v>
      </c>
      <c r="D26" s="14" t="e">
        <v>#N/A</v>
      </c>
    </row>
    <row r="27" spans="1:7" x14ac:dyDescent="0.25">
      <c r="A27" s="11" t="s">
        <v>28</v>
      </c>
      <c r="B27" s="6">
        <f>Quarterly!B27</f>
        <v>134.51239070792795</v>
      </c>
      <c r="C27" s="6" t="e">
        <v>#N/A</v>
      </c>
      <c r="D27" s="14" t="e">
        <v>#N/A</v>
      </c>
    </row>
    <row r="28" spans="1:7" x14ac:dyDescent="0.25">
      <c r="A28" s="11" t="s">
        <v>29</v>
      </c>
      <c r="B28" s="6">
        <f>Quarterly!B28</f>
        <v>140.78589748123122</v>
      </c>
      <c r="C28" s="6" t="e">
        <v>#N/A</v>
      </c>
      <c r="D28" s="14" t="e">
        <v>#N/A</v>
      </c>
    </row>
    <row r="29" spans="1:7" x14ac:dyDescent="0.25">
      <c r="A29" s="11" t="s">
        <v>30</v>
      </c>
      <c r="B29" s="6">
        <f>Quarterly!B29</f>
        <v>159.61032202365038</v>
      </c>
      <c r="C29" s="6" t="e">
        <v>#N/A</v>
      </c>
      <c r="D29" s="14" t="e">
        <v>#N/A</v>
      </c>
    </row>
    <row r="30" spans="1:7" x14ac:dyDescent="0.25">
      <c r="A30" s="11" t="s">
        <v>31</v>
      </c>
      <c r="B30" s="6">
        <f>Quarterly!B30</f>
        <v>151.55638921736954</v>
      </c>
      <c r="C30" s="6" t="e">
        <v>#N/A</v>
      </c>
      <c r="D30" s="14" t="e">
        <v>#N/A</v>
      </c>
    </row>
    <row r="31" spans="1:7" x14ac:dyDescent="0.25">
      <c r="A31" s="11" t="s">
        <v>32</v>
      </c>
      <c r="B31" s="6">
        <f>Quarterly!B31</f>
        <v>176.60639070792786</v>
      </c>
      <c r="C31" s="6" t="e">
        <v>#N/A</v>
      </c>
      <c r="D31" s="14" t="e">
        <v>#N/A</v>
      </c>
    </row>
    <row r="32" spans="1:7" x14ac:dyDescent="0.25">
      <c r="A32" s="11" t="s">
        <v>33</v>
      </c>
      <c r="B32" s="6">
        <f>Quarterly!B32</f>
        <v>157.42889748123127</v>
      </c>
      <c r="C32" s="6" t="e">
        <v>#N/A</v>
      </c>
      <c r="D32" s="14" t="e">
        <v>#N/A</v>
      </c>
    </row>
    <row r="33" spans="1:4" x14ac:dyDescent="0.25">
      <c r="A33" s="11" t="s">
        <v>34</v>
      </c>
      <c r="B33" s="6">
        <f>Quarterly!B33</f>
        <v>165.8733220236503</v>
      </c>
      <c r="C33" s="6" t="e">
        <v>#N/A</v>
      </c>
      <c r="D33" s="14" t="e">
        <v>#N/A</v>
      </c>
    </row>
    <row r="34" spans="1:4" x14ac:dyDescent="0.25">
      <c r="A34" s="11" t="s">
        <v>35</v>
      </c>
      <c r="B34" s="6">
        <f>Quarterly!B34</f>
        <v>172.3903892173696</v>
      </c>
      <c r="C34" s="6" t="e">
        <v>#N/A</v>
      </c>
      <c r="D34" s="14" t="e">
        <v>#N/A</v>
      </c>
    </row>
    <row r="35" spans="1:4" x14ac:dyDescent="0.25">
      <c r="A35" s="11" t="s">
        <v>36</v>
      </c>
      <c r="B35" s="6">
        <f>Quarterly!B35</f>
        <v>190.34739070792781</v>
      </c>
      <c r="C35" s="6" t="e">
        <v>#N/A</v>
      </c>
      <c r="D35" s="14" t="e">
        <v>#N/A</v>
      </c>
    </row>
    <row r="36" spans="1:4" x14ac:dyDescent="0.25">
      <c r="A36" s="11" t="s">
        <v>37</v>
      </c>
      <c r="B36" s="6">
        <f>Quarterly!B36</f>
        <v>202.17389748123117</v>
      </c>
      <c r="C36" s="6" t="e">
        <v>#N/A</v>
      </c>
      <c r="D36" s="14" t="e">
        <v>#N/A</v>
      </c>
    </row>
    <row r="37" spans="1:4" x14ac:dyDescent="0.25">
      <c r="A37" s="11" t="s">
        <v>38</v>
      </c>
      <c r="B37" s="6">
        <f>Quarterly!B37</f>
        <v>167.43232202365036</v>
      </c>
      <c r="C37" s="6" t="e">
        <v>#N/A</v>
      </c>
      <c r="D37" s="14" t="e">
        <v>#N/A</v>
      </c>
    </row>
    <row r="38" spans="1:4" x14ac:dyDescent="0.25">
      <c r="A38" s="11" t="s">
        <v>39</v>
      </c>
      <c r="B38" s="6">
        <f>Quarterly!B38</f>
        <v>152.64808849736963</v>
      </c>
      <c r="C38" s="6" t="e">
        <v>#N/A</v>
      </c>
      <c r="D38" s="14" t="e">
        <v>#N/A</v>
      </c>
    </row>
    <row r="39" spans="1:4" x14ac:dyDescent="0.25">
      <c r="A39" s="11" t="s">
        <v>40</v>
      </c>
      <c r="B39" s="6">
        <f>Quarterly!B39</f>
        <v>165.77520188792786</v>
      </c>
      <c r="C39" s="6" t="e">
        <v>#N/A</v>
      </c>
      <c r="D39" s="14" t="e">
        <v>#N/A</v>
      </c>
    </row>
    <row r="40" spans="1:4" x14ac:dyDescent="0.25">
      <c r="A40" s="11" t="s">
        <v>41</v>
      </c>
      <c r="B40" s="6">
        <f>Quarterly!B40</f>
        <v>168.90654562123123</v>
      </c>
      <c r="C40" s="6" t="e">
        <v>#N/A</v>
      </c>
      <c r="D40" s="14" t="e">
        <v>#N/A</v>
      </c>
    </row>
    <row r="41" spans="1:4" x14ac:dyDescent="0.25">
      <c r="A41" s="11" t="s">
        <v>42</v>
      </c>
      <c r="B41" s="6">
        <f>Quarterly!B41</f>
        <v>172.94433540365031</v>
      </c>
      <c r="C41" s="6" t="e">
        <v>#N/A</v>
      </c>
      <c r="D41" s="14" t="e">
        <v>#N/A</v>
      </c>
    </row>
    <row r="42" spans="1:4" x14ac:dyDescent="0.25">
      <c r="A42" s="11" t="s">
        <v>43</v>
      </c>
      <c r="B42" s="6">
        <f>Quarterly!B42</f>
        <v>189.10607889736951</v>
      </c>
      <c r="C42" s="6" t="e">
        <v>#N/A</v>
      </c>
      <c r="D42" s="14" t="e">
        <v>#N/A</v>
      </c>
    </row>
    <row r="43" spans="1:4" x14ac:dyDescent="0.25">
      <c r="A43" s="11" t="s">
        <v>44</v>
      </c>
      <c r="B43" s="6">
        <f>Quarterly!B43</f>
        <v>191.55669325792792</v>
      </c>
      <c r="C43" s="6" t="e">
        <v>#N/A</v>
      </c>
      <c r="D43" s="14" t="e">
        <v>#N/A</v>
      </c>
    </row>
    <row r="44" spans="1:4" x14ac:dyDescent="0.25">
      <c r="A44" s="11" t="s">
        <v>45</v>
      </c>
      <c r="B44" s="6">
        <f>Quarterly!B44</f>
        <v>176.13511190611194</v>
      </c>
      <c r="C44" s="6" t="e">
        <v>#N/A</v>
      </c>
      <c r="D44" s="14" t="e">
        <v>#N/A</v>
      </c>
    </row>
    <row r="45" spans="1:4" x14ac:dyDescent="0.25">
      <c r="A45" s="11" t="s">
        <v>46</v>
      </c>
      <c r="B45" s="6">
        <f>Quarterly!B45</f>
        <v>196.97026518365041</v>
      </c>
      <c r="C45" s="6" t="e">
        <v>#N/A</v>
      </c>
      <c r="D45" s="14" t="e">
        <v>#N/A</v>
      </c>
    </row>
    <row r="46" spans="1:4" x14ac:dyDescent="0.25">
      <c r="A46" s="11" t="s">
        <v>47</v>
      </c>
      <c r="B46" s="6">
        <f>Quarterly!B46</f>
        <v>201.49430185736963</v>
      </c>
      <c r="C46" s="6" t="e">
        <v>#N/A</v>
      </c>
      <c r="D46" s="14" t="e">
        <v>#N/A</v>
      </c>
    </row>
    <row r="47" spans="1:4" x14ac:dyDescent="0.25">
      <c r="A47" s="11" t="s">
        <v>48</v>
      </c>
      <c r="B47" s="6">
        <f>Quarterly!B47</f>
        <v>184.68558339792784</v>
      </c>
      <c r="C47" s="6" t="e">
        <v>#N/A</v>
      </c>
      <c r="D47" s="14" t="e">
        <v>#N/A</v>
      </c>
    </row>
    <row r="48" spans="1:4" x14ac:dyDescent="0.25">
      <c r="A48" s="11" t="s">
        <v>49</v>
      </c>
      <c r="B48" s="6">
        <f>Quarterly!B48</f>
        <v>200.44057556123124</v>
      </c>
      <c r="C48" s="6" t="e">
        <v>#N/A</v>
      </c>
      <c r="D48" s="14" t="e">
        <v>#N/A</v>
      </c>
    </row>
    <row r="49" spans="1:4" x14ac:dyDescent="0.25">
      <c r="A49" s="11" t="s">
        <v>50</v>
      </c>
      <c r="B49" s="6">
        <f>Quarterly!B49</f>
        <v>200.36561490365028</v>
      </c>
      <c r="C49" s="6" t="e">
        <v>#N/A</v>
      </c>
      <c r="D49" s="14" t="e">
        <v>#N/A</v>
      </c>
    </row>
    <row r="50" spans="1:4" x14ac:dyDescent="0.25">
      <c r="A50" s="11" t="s">
        <v>51</v>
      </c>
      <c r="B50" s="6">
        <f>Quarterly!B50</f>
        <v>210.37679332736968</v>
      </c>
      <c r="C50" s="6" t="e">
        <v>#N/A</v>
      </c>
      <c r="D50" s="14" t="e">
        <v>#N/A</v>
      </c>
    </row>
    <row r="51" spans="1:4" x14ac:dyDescent="0.25">
      <c r="A51" s="11" t="s">
        <v>52</v>
      </c>
      <c r="B51" s="6">
        <f>Quarterly!B51</f>
        <v>198.97716639792796</v>
      </c>
      <c r="C51" s="6" t="e">
        <v>#N/A</v>
      </c>
      <c r="D51" s="14" t="e">
        <v>#N/A</v>
      </c>
    </row>
    <row r="52" spans="1:4" x14ac:dyDescent="0.25">
      <c r="A52" s="11" t="s">
        <v>53</v>
      </c>
      <c r="B52" s="6">
        <f>Quarterly!B52</f>
        <v>196.93405244123127</v>
      </c>
      <c r="C52" s="6" t="e">
        <v>#N/A</v>
      </c>
      <c r="D52" s="14" t="e">
        <v>#N/A</v>
      </c>
    </row>
    <row r="53" spans="1:4" x14ac:dyDescent="0.25">
      <c r="A53" s="11" t="s">
        <v>54</v>
      </c>
      <c r="B53" s="6">
        <f>Quarterly!B53</f>
        <v>219.31351086365041</v>
      </c>
      <c r="C53" s="6" t="e">
        <v>#N/A</v>
      </c>
      <c r="D53" s="14" t="e">
        <v>#N/A</v>
      </c>
    </row>
    <row r="54" spans="1:4" x14ac:dyDescent="0.25">
      <c r="A54" s="11" t="s">
        <v>55</v>
      </c>
      <c r="B54" s="6">
        <f>Quarterly!B54</f>
        <v>199.13699845736963</v>
      </c>
      <c r="C54" s="6" t="e">
        <v>#N/A</v>
      </c>
      <c r="D54" s="14" t="e">
        <v>#N/A</v>
      </c>
    </row>
    <row r="55" spans="1:4" x14ac:dyDescent="0.25">
      <c r="A55" s="11" t="s">
        <v>56</v>
      </c>
      <c r="B55" s="6">
        <f>Quarterly!B55</f>
        <v>222.38596917792788</v>
      </c>
      <c r="C55" s="6" t="e">
        <v>#N/A</v>
      </c>
      <c r="D55" s="14" t="e">
        <v>#N/A</v>
      </c>
    </row>
    <row r="56" spans="1:4" x14ac:dyDescent="0.25">
      <c r="A56" s="11" t="s">
        <v>57</v>
      </c>
      <c r="B56" s="6">
        <f>Quarterly!B56</f>
        <v>204.88669828123119</v>
      </c>
      <c r="C56" s="6" t="e">
        <v>#N/A</v>
      </c>
      <c r="D56" s="14" t="e">
        <v>#N/A</v>
      </c>
    </row>
    <row r="57" spans="1:4" x14ac:dyDescent="0.25">
      <c r="A57" s="11" t="s">
        <v>58</v>
      </c>
      <c r="B57" s="6">
        <f>Quarterly!B57</f>
        <v>225.17072341365042</v>
      </c>
      <c r="C57" s="6" t="e">
        <v>#N/A</v>
      </c>
      <c r="D57" s="14" t="e">
        <v>#N/A</v>
      </c>
    </row>
    <row r="58" spans="1:4" x14ac:dyDescent="0.25">
      <c r="A58" s="11" t="s">
        <v>59</v>
      </c>
      <c r="B58" s="6">
        <f>Quarterly!B58</f>
        <v>213.46092878736951</v>
      </c>
      <c r="C58" s="6" t="e">
        <v>#N/A</v>
      </c>
      <c r="D58" s="14" t="e">
        <v>#N/A</v>
      </c>
    </row>
    <row r="59" spans="1:4" x14ac:dyDescent="0.25">
      <c r="A59" s="11" t="s">
        <v>60</v>
      </c>
      <c r="B59" s="6">
        <f>Quarterly!B59</f>
        <v>237.18288034792792</v>
      </c>
      <c r="C59" s="6" t="e">
        <v>#N/A</v>
      </c>
      <c r="D59" s="14" t="e">
        <v>#N/A</v>
      </c>
    </row>
    <row r="60" spans="1:4" x14ac:dyDescent="0.25">
      <c r="A60" s="11" t="s">
        <v>61</v>
      </c>
      <c r="B60" s="6">
        <f>Quarterly!B60</f>
        <v>242.26353687223121</v>
      </c>
      <c r="C60" s="6" t="e">
        <v>#N/A</v>
      </c>
      <c r="D60" s="14" t="e">
        <v>#N/A</v>
      </c>
    </row>
    <row r="61" spans="1:4" x14ac:dyDescent="0.25">
      <c r="A61" s="11" t="s">
        <v>62</v>
      </c>
      <c r="B61" s="6">
        <f>Quarterly!B61</f>
        <v>218.76110648365022</v>
      </c>
      <c r="C61" s="6" t="e">
        <v>#N/A</v>
      </c>
      <c r="D61" s="14" t="e">
        <v>#N/A</v>
      </c>
    </row>
    <row r="62" spans="1:4" x14ac:dyDescent="0.25">
      <c r="A62" s="11" t="s">
        <v>63</v>
      </c>
      <c r="B62" s="6">
        <f>Quarterly!B62</f>
        <v>262.59255588736971</v>
      </c>
      <c r="C62" s="6" t="e">
        <v>#N/A</v>
      </c>
      <c r="D62" s="14" t="e">
        <v>#N/A</v>
      </c>
    </row>
    <row r="63" spans="1:4" x14ac:dyDescent="0.25">
      <c r="A63" s="11" t="s">
        <v>64</v>
      </c>
      <c r="B63" s="6">
        <f>Quarterly!B63</f>
        <v>246.31653554792791</v>
      </c>
      <c r="C63" s="6" t="e">
        <v>#N/A</v>
      </c>
      <c r="D63" s="14" t="e">
        <v>#N/A</v>
      </c>
    </row>
    <row r="64" spans="1:4" x14ac:dyDescent="0.25">
      <c r="A64" s="11" t="s">
        <v>65</v>
      </c>
      <c r="B64" s="6">
        <f>Quarterly!B64</f>
        <v>253.94595489123122</v>
      </c>
      <c r="C64" s="6" t="e">
        <v>#N/A</v>
      </c>
      <c r="D64" s="14" t="e">
        <v>#N/A</v>
      </c>
    </row>
    <row r="65" spans="1:4" x14ac:dyDescent="0.25">
      <c r="A65" s="11" t="s">
        <v>66</v>
      </c>
      <c r="B65" s="6">
        <f>Quarterly!B65</f>
        <v>231.13044312365028</v>
      </c>
      <c r="C65" s="6" t="e">
        <v>#N/A</v>
      </c>
      <c r="D65" s="14" t="e">
        <v>#N/A</v>
      </c>
    </row>
    <row r="66" spans="1:4" x14ac:dyDescent="0.25">
      <c r="A66" s="11" t="s">
        <v>67</v>
      </c>
      <c r="B66" s="6">
        <f>Quarterly!B66</f>
        <v>241.49326897736958</v>
      </c>
      <c r="C66" s="6" t="e">
        <v>#N/A</v>
      </c>
      <c r="D66" s="14" t="e">
        <v>#N/A</v>
      </c>
    </row>
    <row r="67" spans="1:4" x14ac:dyDescent="0.25">
      <c r="A67" s="11" t="s">
        <v>68</v>
      </c>
      <c r="B67" s="6">
        <f>Quarterly!B67</f>
        <v>254.28303865792793</v>
      </c>
      <c r="C67" s="6" t="e">
        <v>#N/A</v>
      </c>
      <c r="D67" s="14" t="e">
        <v>#N/A</v>
      </c>
    </row>
    <row r="68" spans="1:4" x14ac:dyDescent="0.25">
      <c r="A68" s="11" t="s">
        <v>69</v>
      </c>
      <c r="B68" s="6">
        <f>Quarterly!B68</f>
        <v>270.88153648123125</v>
      </c>
      <c r="C68" s="6" t="e">
        <v>#N/A</v>
      </c>
      <c r="D68" s="14" t="e">
        <v>#N/A</v>
      </c>
    </row>
    <row r="69" spans="1:4" x14ac:dyDescent="0.25">
      <c r="A69" s="11" t="s">
        <v>70</v>
      </c>
      <c r="B69" s="6">
        <f>Quarterly!B69</f>
        <v>235.91878076365035</v>
      </c>
      <c r="C69" s="6" t="e">
        <v>#N/A</v>
      </c>
      <c r="D69" s="14" t="e">
        <v>#N/A</v>
      </c>
    </row>
    <row r="70" spans="1:4" x14ac:dyDescent="0.25">
      <c r="A70" s="11" t="s">
        <v>71</v>
      </c>
      <c r="B70" s="6">
        <f>Quarterly!B70</f>
        <v>242.94539710736953</v>
      </c>
      <c r="C70" s="6" t="e">
        <v>#N/A</v>
      </c>
      <c r="D70" s="14" t="e">
        <v>#N/A</v>
      </c>
    </row>
    <row r="71" spans="1:4" x14ac:dyDescent="0.25">
      <c r="A71" s="11" t="s">
        <v>72</v>
      </c>
      <c r="B71" s="6">
        <f>Quarterly!B71</f>
        <v>277.36360694792785</v>
      </c>
      <c r="C71" s="6" t="e">
        <v>#N/A</v>
      </c>
      <c r="D71" s="14" t="e">
        <v>#N/A</v>
      </c>
    </row>
    <row r="72" spans="1:4" x14ac:dyDescent="0.25">
      <c r="A72" s="11" t="s">
        <v>73</v>
      </c>
      <c r="B72" s="6">
        <f>Quarterly!B72</f>
        <v>260.83982375123122</v>
      </c>
      <c r="C72" s="6" t="e">
        <v>#N/A</v>
      </c>
      <c r="D72" s="14" t="e">
        <v>#N/A</v>
      </c>
    </row>
    <row r="73" spans="1:4" x14ac:dyDescent="0.25">
      <c r="A73" s="11" t="s">
        <v>74</v>
      </c>
      <c r="B73" s="6">
        <f>Quarterly!B73</f>
        <v>266.78158411365024</v>
      </c>
      <c r="C73" s="6" t="e">
        <v>#N/A</v>
      </c>
      <c r="D73" s="14" t="e">
        <v>#N/A</v>
      </c>
    </row>
    <row r="74" spans="1:4" x14ac:dyDescent="0.25">
      <c r="A74" s="11" t="s">
        <v>75</v>
      </c>
      <c r="B74" s="6">
        <f>Quarterly!B74</f>
        <v>283.00091993736953</v>
      </c>
      <c r="C74" s="6" t="e">
        <v>#N/A</v>
      </c>
      <c r="D74" s="14" t="e">
        <v>#N/A</v>
      </c>
    </row>
    <row r="75" spans="1:4" x14ac:dyDescent="0.25">
      <c r="A75" s="11" t="s">
        <v>76</v>
      </c>
      <c r="B75" s="6">
        <f>Quarterly!B75</f>
        <v>303.80761048792778</v>
      </c>
      <c r="C75" s="6" t="e">
        <v>#N/A</v>
      </c>
      <c r="D75" s="14" t="e">
        <v>#N/A</v>
      </c>
    </row>
    <row r="76" spans="1:4" x14ac:dyDescent="0.25">
      <c r="A76" s="11" t="s">
        <v>77</v>
      </c>
      <c r="B76" s="6">
        <f>Quarterly!B76</f>
        <v>283.02140522123125</v>
      </c>
      <c r="C76" s="6" t="e">
        <v>#N/A</v>
      </c>
      <c r="D76" s="14" t="e">
        <v>#N/A</v>
      </c>
    </row>
    <row r="77" spans="1:4" x14ac:dyDescent="0.25">
      <c r="A77" s="11" t="s">
        <v>78</v>
      </c>
      <c r="B77" s="6">
        <f>Quarterly!B77</f>
        <v>269.53897954365033</v>
      </c>
      <c r="C77" s="6" t="e">
        <v>#N/A</v>
      </c>
      <c r="D77" s="14" t="e">
        <v>#N/A</v>
      </c>
    </row>
    <row r="78" spans="1:4" x14ac:dyDescent="0.25">
      <c r="A78" s="11" t="s">
        <v>79</v>
      </c>
      <c r="B78" s="6">
        <f>Quarterly!B78</f>
        <v>287.7480097173696</v>
      </c>
      <c r="C78" s="6" t="e">
        <v>#N/A</v>
      </c>
      <c r="D78" s="14" t="e">
        <v>#N/A</v>
      </c>
    </row>
    <row r="79" spans="1:4" x14ac:dyDescent="0.25">
      <c r="A79" s="11" t="s">
        <v>80</v>
      </c>
      <c r="B79" s="6">
        <f>Quarterly!B79</f>
        <v>299.22924434792787</v>
      </c>
      <c r="C79" s="6" t="e">
        <v>#N/A</v>
      </c>
      <c r="D79" s="14" t="e">
        <v>#N/A</v>
      </c>
    </row>
    <row r="80" spans="1:4" x14ac:dyDescent="0.25">
      <c r="A80" s="11" t="s">
        <v>81</v>
      </c>
      <c r="B80" s="6">
        <f>Quarterly!B80</f>
        <v>282.24656005123114</v>
      </c>
      <c r="C80" s="6" t="e">
        <v>#N/A</v>
      </c>
      <c r="D80" s="14" t="e">
        <v>#N/A</v>
      </c>
    </row>
    <row r="81" spans="1:4" x14ac:dyDescent="0.25">
      <c r="A81" s="11" t="s">
        <v>82</v>
      </c>
      <c r="B81" s="6">
        <f>Quarterly!B81</f>
        <v>278.47607977365021</v>
      </c>
      <c r="C81" s="6" t="e">
        <v>#N/A</v>
      </c>
      <c r="D81" s="14" t="e">
        <v>#N/A</v>
      </c>
    </row>
    <row r="82" spans="1:4" x14ac:dyDescent="0.25">
      <c r="A82" s="11" t="s">
        <v>83</v>
      </c>
      <c r="B82" s="6">
        <f>Quarterly!B82</f>
        <v>281.99725842736973</v>
      </c>
      <c r="C82" s="6" t="e">
        <v>#N/A</v>
      </c>
      <c r="D82" s="14" t="e">
        <v>#N/A</v>
      </c>
    </row>
    <row r="83" spans="1:4" x14ac:dyDescent="0.25">
      <c r="A83" s="11" t="s">
        <v>84</v>
      </c>
      <c r="B83" s="6">
        <f>Quarterly!B83</f>
        <v>191.75275931792788</v>
      </c>
      <c r="C83" s="6" t="e">
        <v>#N/A</v>
      </c>
      <c r="D83" s="14" t="e">
        <v>#N/A</v>
      </c>
    </row>
    <row r="84" spans="1:4" x14ac:dyDescent="0.25">
      <c r="A84" s="11" t="s">
        <v>85</v>
      </c>
      <c r="B84" s="6">
        <f>Quarterly!B84</f>
        <v>227.44221038123112</v>
      </c>
      <c r="C84" s="6" t="e">
        <v>#N/A</v>
      </c>
      <c r="D84" s="14" t="e">
        <v>#N/A</v>
      </c>
    </row>
    <row r="85" spans="1:4" x14ac:dyDescent="0.25">
      <c r="A85" s="11" t="s">
        <v>86</v>
      </c>
      <c r="B85" s="6">
        <f>Quarterly!B85</f>
        <v>243.02884880365033</v>
      </c>
      <c r="C85" s="6" t="e">
        <v>#N/A</v>
      </c>
      <c r="D85" s="14" t="e">
        <v>#N/A</v>
      </c>
    </row>
    <row r="86" spans="1:4" x14ac:dyDescent="0.25">
      <c r="A86" s="11" t="s">
        <v>87</v>
      </c>
      <c r="B86" s="6">
        <f>Quarterly!B86</f>
        <v>212.36972478736948</v>
      </c>
      <c r="C86" s="6" t="e">
        <v>#N/A</v>
      </c>
      <c r="D86" s="14" t="e">
        <v>#N/A</v>
      </c>
    </row>
    <row r="87" spans="1:4" x14ac:dyDescent="0.25">
      <c r="A87" s="11" t="s">
        <v>88</v>
      </c>
      <c r="B87" s="6">
        <f>Quarterly!B87</f>
        <v>271.77419607792802</v>
      </c>
      <c r="C87" s="6" t="e">
        <v>#N/A</v>
      </c>
      <c r="D87" s="14" t="e">
        <v>#N/A</v>
      </c>
    </row>
    <row r="88" spans="1:4" x14ac:dyDescent="0.25">
      <c r="A88" s="11" t="s">
        <v>89</v>
      </c>
      <c r="B88" s="6">
        <f>Quarterly!B88</f>
        <v>295.49715180123115</v>
      </c>
      <c r="C88" s="6" t="e">
        <v>#N/A</v>
      </c>
      <c r="D88" s="14" t="e">
        <v>#N/A</v>
      </c>
    </row>
    <row r="89" spans="1:4" x14ac:dyDescent="0.25">
      <c r="A89" s="11" t="s">
        <v>90</v>
      </c>
      <c r="B89" s="6">
        <f>Quarterly!B89</f>
        <v>302.27881027365027</v>
      </c>
      <c r="C89" s="6" t="e">
        <v>#N/A</v>
      </c>
      <c r="D89" s="14" t="e">
        <v>#N/A</v>
      </c>
    </row>
    <row r="90" spans="1:4" x14ac:dyDescent="0.25">
      <c r="A90" s="11" t="s">
        <v>91</v>
      </c>
      <c r="B90" s="6">
        <f>Quarterly!B90</f>
        <v>295.42519123736952</v>
      </c>
      <c r="C90" s="6" t="e">
        <v>#N/A</v>
      </c>
      <c r="D90" s="14" t="e">
        <v>#N/A</v>
      </c>
    </row>
    <row r="91" spans="1:4" x14ac:dyDescent="0.25">
      <c r="A91" s="11" t="s">
        <v>92</v>
      </c>
      <c r="B91" s="6">
        <f>Quarterly!B91</f>
        <v>299.57085992792781</v>
      </c>
      <c r="C91" s="6">
        <v>299.57085992792781</v>
      </c>
      <c r="D91" s="14">
        <v>299.57085992792781</v>
      </c>
    </row>
    <row r="92" spans="1:4" x14ac:dyDescent="0.25">
      <c r="A92" s="13" t="s">
        <v>93</v>
      </c>
      <c r="B92" s="9">
        <f>Quarterly!B92</f>
        <v>339.56005649003947</v>
      </c>
      <c r="C92" s="9">
        <v>290.71601249500742</v>
      </c>
      <c r="D92" s="15">
        <v>396.61053057921578</v>
      </c>
    </row>
    <row r="93" spans="1:4" x14ac:dyDescent="0.25">
      <c r="A93" s="13" t="s">
        <v>94</v>
      </c>
      <c r="B93" s="9">
        <f>Quarterly!B93</f>
        <v>349.943817209408</v>
      </c>
      <c r="C93" s="9">
        <v>290.47566526352904</v>
      </c>
      <c r="D93" s="15">
        <v>421.58669330179936</v>
      </c>
    </row>
    <row r="94" spans="1:4" x14ac:dyDescent="0.25">
      <c r="A94" s="13" t="s">
        <v>95</v>
      </c>
      <c r="B94" s="9">
        <f>Quarterly!B94</f>
        <v>352.10283260035203</v>
      </c>
      <c r="C94" s="9">
        <v>282.53907385887385</v>
      </c>
      <c r="D94" s="15">
        <v>438.79383843070434</v>
      </c>
    </row>
    <row r="95" spans="1:4" x14ac:dyDescent="0.25">
      <c r="A95" s="13" t="s">
        <v>96</v>
      </c>
      <c r="B95" s="9">
        <f>Quarterly!B95</f>
        <v>356.00883698092281</v>
      </c>
      <c r="C95" s="9">
        <v>277.99397311776426</v>
      </c>
      <c r="D95" s="15">
        <v>455.91740924116544</v>
      </c>
    </row>
    <row r="96" spans="1:4" x14ac:dyDescent="0.25">
      <c r="A96" s="13" t="s">
        <v>100</v>
      </c>
      <c r="B96" s="9">
        <f>Quarterly!B96</f>
        <v>361.94265655236939</v>
      </c>
      <c r="C96" s="9">
        <v>275.89316940207777</v>
      </c>
      <c r="D96" s="15">
        <v>474.83048208876681</v>
      </c>
    </row>
    <row r="97" spans="1:4" x14ac:dyDescent="0.25">
      <c r="A97" s="13" t="s">
        <v>97</v>
      </c>
      <c r="B97" s="9">
        <f>Quarterly!B97</f>
        <v>368.08517217022063</v>
      </c>
      <c r="C97" s="9">
        <v>274.44612245494272</v>
      </c>
      <c r="D97" s="15">
        <v>493.67319443117486</v>
      </c>
    </row>
    <row r="98" spans="1:4" x14ac:dyDescent="0.25">
      <c r="A98" s="13" t="s">
        <v>98</v>
      </c>
      <c r="B98" s="9">
        <f>Quarterly!B98</f>
        <v>374.08073835905202</v>
      </c>
      <c r="C98" s="9">
        <v>273.22344526341851</v>
      </c>
      <c r="D98" s="15">
        <v>512.16834146988708</v>
      </c>
    </row>
    <row r="99" spans="1:4" x14ac:dyDescent="0.25">
      <c r="A99" s="13" t="s">
        <v>99</v>
      </c>
      <c r="B99" s="9">
        <f>Quarterly!B99</f>
        <v>380.09389905145076</v>
      </c>
      <c r="C99" s="9">
        <v>272.29159891057981</v>
      </c>
      <c r="D99" s="15">
        <v>530.57594385634593</v>
      </c>
    </row>
    <row r="100" spans="1:4" x14ac:dyDescent="0.25">
      <c r="A100" s="13" t="s">
        <v>101</v>
      </c>
      <c r="B100" s="9">
        <f>Quarterly!B100</f>
        <v>386.22456629077419</v>
      </c>
      <c r="C100" s="9">
        <v>271.66793496560518</v>
      </c>
      <c r="D100" s="15">
        <v>549.08730993734093</v>
      </c>
    </row>
    <row r="101" spans="1:4" x14ac:dyDescent="0.25">
      <c r="A101" s="13" t="s">
        <v>102</v>
      </c>
      <c r="B101" s="9">
        <f>Quarterly!B101</f>
        <v>392.47051391466732</v>
      </c>
      <c r="C101" s="9">
        <v>271.30349357800111</v>
      </c>
      <c r="D101" s="15">
        <v>567.75201181903617</v>
      </c>
    </row>
    <row r="102" spans="1:4" x14ac:dyDescent="0.25">
      <c r="A102" s="13" t="s">
        <v>103</v>
      </c>
      <c r="B102" s="9">
        <f>Quarterly!B102</f>
        <v>398.81821215611262</v>
      </c>
      <c r="C102" s="9">
        <v>271.15212407924889</v>
      </c>
      <c r="D102" s="15">
        <v>586.59310483922752</v>
      </c>
    </row>
    <row r="103" spans="1:4" x14ac:dyDescent="0.25">
      <c r="A103" s="13" t="s">
        <v>104</v>
      </c>
      <c r="B103" s="9">
        <f>Quarterly!B103</f>
        <v>405.26625785486709</v>
      </c>
      <c r="C103" s="9">
        <v>271.18500398988198</v>
      </c>
      <c r="D103" s="15">
        <v>605.64093640596559</v>
      </c>
    </row>
    <row r="104" spans="1:4" x14ac:dyDescent="0.25">
      <c r="A104" s="13" t="s">
        <v>105</v>
      </c>
      <c r="B104" s="9">
        <f>Quarterly!B104</f>
        <v>411.81791828696726</v>
      </c>
      <c r="C104" s="9">
        <v>271.38213782278194</v>
      </c>
      <c r="D104" s="15">
        <v>624.92689895810156</v>
      </c>
    </row>
    <row r="105" spans="1:4" x14ac:dyDescent="0.25">
      <c r="A105" s="13" t="s">
        <v>106</v>
      </c>
      <c r="B105" s="9">
        <f>Quarterly!B105</f>
        <v>418.47569477009222</v>
      </c>
      <c r="C105" s="9">
        <v>271.72692644883858</v>
      </c>
      <c r="D105" s="15">
        <v>644.47756209498721</v>
      </c>
    </row>
    <row r="106" spans="1:4" x14ac:dyDescent="0.25">
      <c r="A106" s="13" t="s">
        <v>115</v>
      </c>
      <c r="B106" s="9">
        <f>Quarterly!B106</f>
        <v>425.24124809627835</v>
      </c>
      <c r="C106" s="9">
        <v>272.20521968345361</v>
      </c>
      <c r="D106" s="15">
        <v>664.31539884785161</v>
      </c>
    </row>
    <row r="107" spans="1:4" x14ac:dyDescent="0.25">
      <c r="A107" s="13" t="s">
        <v>116</v>
      </c>
      <c r="B107" s="9">
        <f>Quarterly!B107</f>
        <v>432.11618350411209</v>
      </c>
      <c r="C107" s="9">
        <v>272.80520884250683</v>
      </c>
      <c r="D107" s="15">
        <v>684.46052345707722</v>
      </c>
    </row>
    <row r="108" spans="1:4" x14ac:dyDescent="0.25">
      <c r="A108" s="13" t="s">
        <v>117</v>
      </c>
      <c r="B108" s="9">
        <f>Quarterly!B108</f>
        <v>439.10224626400759</v>
      </c>
      <c r="C108" s="9">
        <v>273.51705163693958</v>
      </c>
      <c r="D108" s="15">
        <v>704.93148971944129</v>
      </c>
    </row>
    <row r="109" spans="1:4" x14ac:dyDescent="0.25">
      <c r="A109" s="13" t="s">
        <v>118</v>
      </c>
      <c r="B109" s="9">
        <f>Quarterly!B109</f>
        <v>446.20124822169419</v>
      </c>
      <c r="C109" s="9">
        <v>274.33243970092241</v>
      </c>
      <c r="D109" s="15">
        <v>725.74557398917966</v>
      </c>
    </row>
    <row r="110" spans="1:4" x14ac:dyDescent="0.25">
      <c r="A110" s="13" t="s">
        <v>119</v>
      </c>
      <c r="B110" s="9">
        <f>Quarterly!B110</f>
        <v>453.41502225581502</v>
      </c>
      <c r="C110" s="9">
        <v>275.24428077749457</v>
      </c>
      <c r="D110" s="15">
        <v>746.9189980133857</v>
      </c>
    </row>
    <row r="111" spans="1:4" x14ac:dyDescent="0.25">
      <c r="A111" s="13" t="s">
        <v>120</v>
      </c>
      <c r="B111" s="9">
        <f>Quarterly!B111</f>
        <v>460.74542320947148</v>
      </c>
      <c r="C111" s="9">
        <v>276.24647883683798</v>
      </c>
      <c r="D111" s="15">
        <v>768.46715260345331</v>
      </c>
    </row>
    <row r="112" spans="1:4" x14ac:dyDescent="0.25">
      <c r="A112" s="13" t="s">
        <v>121</v>
      </c>
      <c r="B112" s="9">
        <f>Quarterly!B112</f>
        <v>468.19433539564477</v>
      </c>
      <c r="C112" s="9">
        <v>277.33376637891854</v>
      </c>
      <c r="D112" s="15">
        <v>790.40478394928107</v>
      </c>
    </row>
    <row r="113" spans="1:4" x14ac:dyDescent="0.25">
      <c r="A113" s="13" t="s">
        <v>122</v>
      </c>
      <c r="B113" s="9">
        <f>Quarterly!B113</f>
        <v>475.76367462219815</v>
      </c>
      <c r="C113" s="9">
        <v>278.50156897975165</v>
      </c>
      <c r="D113" s="15">
        <v>812.74613611413304</v>
      </c>
    </row>
    <row r="114" spans="1:4" x14ac:dyDescent="0.25">
      <c r="A114" s="13" t="s">
        <v>123</v>
      </c>
      <c r="B114" s="9">
        <f>Quarterly!B114</f>
        <v>483.45538798471574</v>
      </c>
      <c r="C114" s="9">
        <v>279.74589571884673</v>
      </c>
      <c r="D114" s="15">
        <v>835.50506280298384</v>
      </c>
    </row>
    <row r="115" spans="1:4" x14ac:dyDescent="0.25">
      <c r="A115" s="13" t="s">
        <v>125</v>
      </c>
      <c r="B115" s="9">
        <f>Quarterly!B115</f>
        <v>491.27145397510247</v>
      </c>
      <c r="C115" s="9">
        <v>281.06325080064261</v>
      </c>
      <c r="D115" s="15">
        <v>858.69511863718697</v>
      </c>
    </row>
    <row r="116" spans="1:4" x14ac:dyDescent="0.25">
      <c r="A116" s="13" t="s">
        <v>126</v>
      </c>
      <c r="B116" s="9">
        <f>Quarterly!B116</f>
        <v>499.21388300555014</v>
      </c>
      <c r="C116" s="9">
        <v>282.45056171960368</v>
      </c>
      <c r="D116" s="15">
        <v>882.32963485086316</v>
      </c>
    </row>
    <row r="117" spans="1:4" x14ac:dyDescent="0.25">
      <c r="A117" s="13" t="s">
        <v>127</v>
      </c>
      <c r="B117" s="9">
        <f>Quarterly!B117</f>
        <v>507.28471798795192</v>
      </c>
      <c r="C117" s="9">
        <v>283.90512023349572</v>
      </c>
      <c r="D117" s="15">
        <v>906.42178236331313</v>
      </c>
    </row>
    <row r="118" spans="1:4" x14ac:dyDescent="0.25">
      <c r="A118" s="13" t="s">
        <v>128</v>
      </c>
      <c r="B118" s="9">
        <f>Quarterly!B118</f>
        <v>515.48603487142429</v>
      </c>
      <c r="C118" s="9">
        <v>285.42453343821188</v>
      </c>
      <c r="D118" s="15">
        <v>930.98462471512448</v>
      </c>
    </row>
    <row r="119" spans="1:4" x14ac:dyDescent="0.25">
      <c r="A119" s="13" t="s">
        <v>124</v>
      </c>
      <c r="B119" s="9">
        <f>Quarterly!B119</f>
        <v>523.81994316969065</v>
      </c>
      <c r="C119" s="9">
        <v>287.00668293883405</v>
      </c>
      <c r="D119" s="15">
        <v>956.03116294255256</v>
      </c>
    </row>
    <row r="120" spans="1:4" x14ac:dyDescent="0.25">
      <c r="A120" s="13" t="s">
        <v>129</v>
      </c>
      <c r="B120" s="9">
        <f>Quarterly!B120</f>
        <v>532.28858650036329</v>
      </c>
      <c r="C120" s="9">
        <v>288.64969056358575</v>
      </c>
      <c r="D120" s="15">
        <v>981.57437399414323</v>
      </c>
    </row>
    <row r="121" spans="1:4" x14ac:dyDescent="0.25">
      <c r="A121" s="13" t="s">
        <v>130</v>
      </c>
      <c r="B121" s="9">
        <f>Quarterly!B121</f>
        <v>540.89414313653845</v>
      </c>
      <c r="C121" s="9">
        <v>290.35188939779152</v>
      </c>
      <c r="D121" s="15">
        <v>1007.6272439150018</v>
      </c>
    </row>
    <row r="122" spans="1:4" x14ac:dyDescent="0.25">
      <c r="A122" s="13" t="s">
        <v>131</v>
      </c>
      <c r="B122" s="9">
        <f>Quarterly!B122</f>
        <v>549.63882656763917</v>
      </c>
      <c r="C122" s="9">
        <v>292.11179917294692</v>
      </c>
      <c r="D122" s="15">
        <v>1034.2027967579259</v>
      </c>
    </row>
    <row r="123" spans="1:4" x14ac:dyDescent="0.25">
      <c r="A123" s="13" t="s">
        <v>132</v>
      </c>
      <c r="B123" s="9">
        <f>Quarterly!B123</f>
        <v>558.52488606885129</v>
      </c>
      <c r="C123" s="9">
        <v>293.92810524589305</v>
      </c>
      <c r="D123" s="15">
        <v>1061.3141199860881</v>
      </c>
    </row>
    <row r="124" spans="1:4" x14ac:dyDescent="0.25">
      <c r="A124" s="13" t="s">
        <v>133</v>
      </c>
      <c r="B124" s="9">
        <f>Quarterly!B124</f>
        <v>567.5546072796086</v>
      </c>
      <c r="C124" s="9">
        <v>295.79964055657285</v>
      </c>
      <c r="D124" s="15">
        <v>1088.9743869810563</v>
      </c>
    </row>
    <row r="125" spans="1:4" x14ac:dyDescent="0.25">
      <c r="A125" s="13" t="s">
        <v>134</v>
      </c>
      <c r="B125" s="9">
        <f>Quarterly!B125</f>
        <v>576.73031279147517</v>
      </c>
      <c r="C125" s="9">
        <v>297.72537007152658</v>
      </c>
      <c r="D125" s="15">
        <v>1117.1968771510587</v>
      </c>
    </row>
    <row r="126" spans="1:4" x14ac:dyDescent="0.25">
      <c r="A126" s="13" t="s">
        <v>135</v>
      </c>
      <c r="B126" s="9">
        <f>Quarterly!B126</f>
        <v>586.05436274555257</v>
      </c>
      <c r="C126" s="9">
        <v>299.70437731319464</v>
      </c>
      <c r="D126" s="15">
        <v>1145.9949940409988</v>
      </c>
    </row>
    <row r="127" spans="1:4" x14ac:dyDescent="0.25">
      <c r="A127" s="13" t="s">
        <v>136</v>
      </c>
      <c r="B127" s="9">
        <f>Quarterly!B127</f>
        <v>595.52915543955123</v>
      </c>
      <c r="C127" s="9">
        <v>301.7358526485163</v>
      </c>
      <c r="D127" s="15">
        <v>1175.3822817723715</v>
      </c>
    </row>
    <row r="128" spans="1:4" x14ac:dyDescent="0.25">
      <c r="A128" s="13" t="s">
        <v>137</v>
      </c>
      <c r="B128" s="9">
        <f>Quarterly!B128</f>
        <v>605.1571279446747</v>
      </c>
      <c r="C128" s="9">
        <v>303.81908306868445</v>
      </c>
      <c r="D128" s="15">
        <v>1205.3724400828933</v>
      </c>
    </row>
    <row r="129" spans="1:4" x14ac:dyDescent="0.25">
      <c r="A129" s="13" t="s">
        <v>138</v>
      </c>
      <c r="B129" s="9">
        <f>Quarterly!B129</f>
        <v>614.94075673247221</v>
      </c>
      <c r="C129" s="9">
        <v>305.95344323860803</v>
      </c>
      <c r="D129" s="15">
        <v>1235.9793381890165</v>
      </c>
    </row>
    <row r="130" spans="1:4" x14ac:dyDescent="0.25">
      <c r="A130" s="13" t="s">
        <v>139</v>
      </c>
      <c r="B130" s="9">
        <f>Quarterly!B130</f>
        <v>624.88255831182585</v>
      </c>
      <c r="C130" s="9">
        <v>308.13838763224402</v>
      </c>
      <c r="D130" s="15">
        <v>1267.2170276569341</v>
      </c>
    </row>
    <row r="131" spans="1:4" x14ac:dyDescent="0.25">
      <c r="A131" s="13" t="s">
        <v>140</v>
      </c>
      <c r="B131" s="9">
        <f>Quarterly!B131</f>
        <v>634.98508987624257</v>
      </c>
      <c r="C131" s="9">
        <v>310.37344360040595</v>
      </c>
      <c r="D131" s="15">
        <v>1299.0997544372785</v>
      </c>
    </row>
    <row r="132" spans="1:4" x14ac:dyDescent="0.25">
      <c r="A132" s="13" t="s">
        <v>141</v>
      </c>
      <c r="B132" s="9">
        <f>Quarterly!B132</f>
        <v>645.25094996159783</v>
      </c>
      <c r="C132" s="9">
        <v>312.65820524245208</v>
      </c>
      <c r="D132" s="15">
        <v>1331.6419701938896</v>
      </c>
    </row>
    <row r="133" spans="1:4" x14ac:dyDescent="0.25">
      <c r="A133" s="13" t="s">
        <v>142</v>
      </c>
      <c r="B133" s="9">
        <f>Quarterly!B133</f>
        <v>655.68277911452947</v>
      </c>
      <c r="C133" s="9">
        <v>314.99232797359076</v>
      </c>
      <c r="D133" s="15">
        <v>1364.8583430368426</v>
      </c>
    </row>
    <row r="134" spans="1:4" x14ac:dyDescent="0.25">
      <c r="A134" s="13" t="s">
        <v>143</v>
      </c>
      <c r="B134" s="9">
        <f>Quarterly!B134</f>
        <v>666.28326057162712</v>
      </c>
      <c r="C134" s="9">
        <v>317.37552369622063</v>
      </c>
      <c r="D134" s="15">
        <v>1398.7637677531627</v>
      </c>
    </row>
    <row r="135" spans="1:4" x14ac:dyDescent="0.25">
      <c r="A135" s="13" t="s">
        <v>144</v>
      </c>
      <c r="B135" s="9">
        <f>Quarterly!B135</f>
        <v>677.05512094960181</v>
      </c>
      <c r="C135" s="9">
        <v>319.80755649757646</v>
      </c>
      <c r="D135" s="15">
        <v>1433.373375614887</v>
      </c>
    </row>
    <row r="136" spans="1:4" x14ac:dyDescent="0.25">
      <c r="A136" s="13" t="s">
        <v>145</v>
      </c>
      <c r="B136" s="9">
        <f>Quarterly!B136</f>
        <v>688.00113094661776</v>
      </c>
      <c r="C136" s="9">
        <v>322.28823880741425</v>
      </c>
      <c r="D136" s="15">
        <v>1468.7025438327469</v>
      </c>
    </row>
    <row r="137" spans="1:4" x14ac:dyDescent="0.25">
      <c r="A137" s="13" t="s">
        <v>146</v>
      </c>
      <c r="B137" s="9">
        <f>Quarterly!B137</f>
        <v>699.12410605496348</v>
      </c>
      <c r="C137" s="9">
        <v>324.81742795905637</v>
      </c>
      <c r="D137" s="15">
        <v>1504.7669047141228</v>
      </c>
    </row>
    <row r="138" spans="1:4" x14ac:dyDescent="0.25">
      <c r="A138" s="20" t="s">
        <v>147</v>
      </c>
      <c r="B138" s="21">
        <f>Quarterly!B138</f>
        <v>710.42690728523758</v>
      </c>
      <c r="C138" s="21">
        <v>327.39502310513302</v>
      </c>
      <c r="D138" s="22">
        <v>1541.5823545759774</v>
      </c>
    </row>
  </sheetData>
  <phoneticPr fontId="5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A1349-5152-4296-BA6A-B5CBC0E8B26F}">
  <sheetPr>
    <tabColor theme="9" tint="0.39997558519241921"/>
  </sheetPr>
  <dimension ref="A1:D138"/>
  <sheetViews>
    <sheetView zoomScaleNormal="100" workbookViewId="0">
      <selection activeCell="P5" sqref="P5"/>
    </sheetView>
  </sheetViews>
  <sheetFormatPr defaultColWidth="9.125" defaultRowHeight="14.3" x14ac:dyDescent="0.25"/>
  <cols>
    <col min="1" max="1" width="8.125" style="2" bestFit="1" customWidth="1"/>
    <col min="2" max="2" width="34.125" style="10" bestFit="1" customWidth="1"/>
    <col min="3" max="4" width="20" style="10" bestFit="1" customWidth="1"/>
    <col min="5" max="16384" width="9.125" style="2"/>
  </cols>
  <sheetData>
    <row r="1" spans="1:4" x14ac:dyDescent="0.25">
      <c r="A1" s="16" t="s">
        <v>2</v>
      </c>
      <c r="B1" s="17" t="s">
        <v>108</v>
      </c>
      <c r="C1" s="18" t="s">
        <v>0</v>
      </c>
      <c r="D1" s="19" t="s">
        <v>1</v>
      </c>
    </row>
    <row r="2" spans="1:4" x14ac:dyDescent="0.25">
      <c r="A2" s="11" t="s">
        <v>3</v>
      </c>
      <c r="B2" s="6">
        <f>Quarterly!C2</f>
        <v>132.468919130252</v>
      </c>
      <c r="C2" s="6" t="e">
        <v>#N/A</v>
      </c>
      <c r="D2" s="14" t="e">
        <v>#N/A</v>
      </c>
    </row>
    <row r="3" spans="1:4" x14ac:dyDescent="0.25">
      <c r="A3" s="11" t="s">
        <v>4</v>
      </c>
      <c r="B3" s="6">
        <f>Quarterly!C3</f>
        <v>88.149577096865713</v>
      </c>
      <c r="C3" s="6" t="e">
        <v>#N/A</v>
      </c>
      <c r="D3" s="14" t="e">
        <v>#N/A</v>
      </c>
    </row>
    <row r="4" spans="1:4" x14ac:dyDescent="0.25">
      <c r="A4" s="11" t="s">
        <v>5</v>
      </c>
      <c r="B4" s="6">
        <f>Quarterly!C4</f>
        <v>94.217006572245552</v>
      </c>
      <c r="C4" s="6" t="e">
        <v>#N/A</v>
      </c>
      <c r="D4" s="14" t="e">
        <v>#N/A</v>
      </c>
    </row>
    <row r="5" spans="1:4" x14ac:dyDescent="0.25">
      <c r="A5" s="11" t="s">
        <v>6</v>
      </c>
      <c r="B5" s="6">
        <f>Quarterly!C5</f>
        <v>101.13249284322244</v>
      </c>
      <c r="C5" s="6" t="e">
        <v>#N/A</v>
      </c>
      <c r="D5" s="14" t="e">
        <v>#N/A</v>
      </c>
    </row>
    <row r="6" spans="1:4" x14ac:dyDescent="0.25">
      <c r="A6" s="11" t="s">
        <v>7</v>
      </c>
      <c r="B6" s="6">
        <f>Quarterly!C6</f>
        <v>150.76891913025196</v>
      </c>
      <c r="C6" s="6" t="e">
        <v>#N/A</v>
      </c>
      <c r="D6" s="14" t="e">
        <v>#N/A</v>
      </c>
    </row>
    <row r="7" spans="1:4" x14ac:dyDescent="0.25">
      <c r="A7" s="11" t="s">
        <v>8</v>
      </c>
      <c r="B7" s="6">
        <f>Quarterly!C7</f>
        <v>103.45957709686574</v>
      </c>
      <c r="C7" s="6" t="e">
        <v>#N/A</v>
      </c>
      <c r="D7" s="14" t="e">
        <v>#N/A</v>
      </c>
    </row>
    <row r="8" spans="1:4" x14ac:dyDescent="0.25">
      <c r="A8" s="11" t="s">
        <v>9</v>
      </c>
      <c r="B8" s="6">
        <f>Quarterly!C8</f>
        <v>94.905006572245497</v>
      </c>
      <c r="C8" s="6" t="e">
        <v>#N/A</v>
      </c>
      <c r="D8" s="14" t="e">
        <v>#N/A</v>
      </c>
    </row>
    <row r="9" spans="1:4" x14ac:dyDescent="0.25">
      <c r="A9" s="11" t="s">
        <v>10</v>
      </c>
      <c r="B9" s="6">
        <f>Quarterly!C9</f>
        <v>109.51149284322247</v>
      </c>
      <c r="C9" s="6" t="e">
        <v>#N/A</v>
      </c>
      <c r="D9" s="14" t="e">
        <v>#N/A</v>
      </c>
    </row>
    <row r="10" spans="1:4" x14ac:dyDescent="0.25">
      <c r="A10" s="11" t="s">
        <v>11</v>
      </c>
      <c r="B10" s="6">
        <f>Quarterly!C10</f>
        <v>133.80691913025203</v>
      </c>
      <c r="C10" s="6" t="e">
        <v>#N/A</v>
      </c>
      <c r="D10" s="14" t="e">
        <v>#N/A</v>
      </c>
    </row>
    <row r="11" spans="1:4" x14ac:dyDescent="0.25">
      <c r="A11" s="11" t="s">
        <v>12</v>
      </c>
      <c r="B11" s="6">
        <f>Quarterly!C11</f>
        <v>111.59957709686573</v>
      </c>
      <c r="C11" s="6" t="e">
        <v>#N/A</v>
      </c>
      <c r="D11" s="14" t="e">
        <v>#N/A</v>
      </c>
    </row>
    <row r="12" spans="1:4" x14ac:dyDescent="0.25">
      <c r="A12" s="11" t="s">
        <v>13</v>
      </c>
      <c r="B12" s="6">
        <f>Quarterly!C12</f>
        <v>103.43400657224554</v>
      </c>
      <c r="C12" s="6" t="e">
        <v>#N/A</v>
      </c>
      <c r="D12" s="14" t="e">
        <v>#N/A</v>
      </c>
    </row>
    <row r="13" spans="1:4" x14ac:dyDescent="0.25">
      <c r="A13" s="11" t="s">
        <v>14</v>
      </c>
      <c r="B13" s="6">
        <f>Quarterly!C13</f>
        <v>130.08649284322237</v>
      </c>
      <c r="C13" s="6" t="e">
        <v>#N/A</v>
      </c>
      <c r="D13" s="14" t="e">
        <v>#N/A</v>
      </c>
    </row>
    <row r="14" spans="1:4" x14ac:dyDescent="0.25">
      <c r="A14" s="11" t="s">
        <v>15</v>
      </c>
      <c r="B14" s="6">
        <f>Quarterly!C14</f>
        <v>106.95791913025208</v>
      </c>
      <c r="C14" s="6" t="e">
        <v>#N/A</v>
      </c>
      <c r="D14" s="14" t="e">
        <v>#N/A</v>
      </c>
    </row>
    <row r="15" spans="1:4" x14ac:dyDescent="0.25">
      <c r="A15" s="11" t="s">
        <v>16</v>
      </c>
      <c r="B15" s="6">
        <f>Quarterly!C15</f>
        <v>108.25257709686574</v>
      </c>
      <c r="C15" s="6" t="e">
        <v>#N/A</v>
      </c>
      <c r="D15" s="14" t="e">
        <v>#N/A</v>
      </c>
    </row>
    <row r="16" spans="1:4" x14ac:dyDescent="0.25">
      <c r="A16" s="11" t="s">
        <v>17</v>
      </c>
      <c r="B16" s="6">
        <f>Quarterly!C16</f>
        <v>111.48900657224549</v>
      </c>
      <c r="C16" s="6" t="e">
        <v>#N/A</v>
      </c>
      <c r="D16" s="14" t="e">
        <v>#N/A</v>
      </c>
    </row>
    <row r="17" spans="1:4" x14ac:dyDescent="0.25">
      <c r="A17" s="11" t="s">
        <v>18</v>
      </c>
      <c r="B17" s="6">
        <f>Quarterly!C17</f>
        <v>126.33649284322243</v>
      </c>
      <c r="C17" s="6" t="e">
        <v>#N/A</v>
      </c>
      <c r="D17" s="14" t="e">
        <v>#N/A</v>
      </c>
    </row>
    <row r="18" spans="1:4" x14ac:dyDescent="0.25">
      <c r="A18" s="11" t="s">
        <v>19</v>
      </c>
      <c r="B18" s="6">
        <f>Quarterly!C18</f>
        <v>148.63291913025208</v>
      </c>
      <c r="C18" s="6" t="e">
        <v>#N/A</v>
      </c>
      <c r="D18" s="14" t="e">
        <v>#N/A</v>
      </c>
    </row>
    <row r="19" spans="1:4" x14ac:dyDescent="0.25">
      <c r="A19" s="11" t="s">
        <v>20</v>
      </c>
      <c r="B19" s="6">
        <f>Quarterly!C19</f>
        <v>115.15757709686569</v>
      </c>
      <c r="C19" s="6" t="e">
        <v>#N/A</v>
      </c>
      <c r="D19" s="14" t="e">
        <v>#N/A</v>
      </c>
    </row>
    <row r="20" spans="1:4" x14ac:dyDescent="0.25">
      <c r="A20" s="11" t="s">
        <v>21</v>
      </c>
      <c r="B20" s="6">
        <f>Quarterly!C20</f>
        <v>127.68500657224556</v>
      </c>
      <c r="C20" s="6" t="e">
        <v>#N/A</v>
      </c>
      <c r="D20" s="14" t="e">
        <v>#N/A</v>
      </c>
    </row>
    <row r="21" spans="1:4" x14ac:dyDescent="0.25">
      <c r="A21" s="11" t="s">
        <v>22</v>
      </c>
      <c r="B21" s="6">
        <f>Quarterly!C21</f>
        <v>127.69449284322241</v>
      </c>
      <c r="C21" s="6" t="e">
        <v>#N/A</v>
      </c>
      <c r="D21" s="14" t="e">
        <v>#N/A</v>
      </c>
    </row>
    <row r="22" spans="1:4" x14ac:dyDescent="0.25">
      <c r="A22" s="11" t="s">
        <v>23</v>
      </c>
      <c r="B22" s="6">
        <f>Quarterly!C22</f>
        <v>111.76591913025209</v>
      </c>
      <c r="C22" s="6" t="e">
        <v>#N/A</v>
      </c>
      <c r="D22" s="14" t="e">
        <v>#N/A</v>
      </c>
    </row>
    <row r="23" spans="1:4" x14ac:dyDescent="0.25">
      <c r="A23" s="11" t="s">
        <v>24</v>
      </c>
      <c r="B23" s="6">
        <f>Quarterly!C23</f>
        <v>135.38657709686572</v>
      </c>
      <c r="C23" s="6" t="e">
        <v>#N/A</v>
      </c>
      <c r="D23" s="14" t="e">
        <v>#N/A</v>
      </c>
    </row>
    <row r="24" spans="1:4" x14ac:dyDescent="0.25">
      <c r="A24" s="11" t="s">
        <v>25</v>
      </c>
      <c r="B24" s="6">
        <f>Quarterly!C24</f>
        <v>131.38700657224555</v>
      </c>
      <c r="C24" s="6" t="e">
        <v>#N/A</v>
      </c>
      <c r="D24" s="14" t="e">
        <v>#N/A</v>
      </c>
    </row>
    <row r="25" spans="1:4" x14ac:dyDescent="0.25">
      <c r="A25" s="11" t="s">
        <v>26</v>
      </c>
      <c r="B25" s="6">
        <f>Quarterly!C25</f>
        <v>153.40049284322239</v>
      </c>
      <c r="C25" s="6" t="e">
        <v>#N/A</v>
      </c>
      <c r="D25" s="14" t="e">
        <v>#N/A</v>
      </c>
    </row>
    <row r="26" spans="1:4" x14ac:dyDescent="0.25">
      <c r="A26" s="11" t="s">
        <v>27</v>
      </c>
      <c r="B26" s="6">
        <f>Quarterly!C26</f>
        <v>139.71391913025204</v>
      </c>
      <c r="C26" s="6" t="e">
        <v>#N/A</v>
      </c>
      <c r="D26" s="14" t="e">
        <v>#N/A</v>
      </c>
    </row>
    <row r="27" spans="1:4" x14ac:dyDescent="0.25">
      <c r="A27" s="11" t="s">
        <v>28</v>
      </c>
      <c r="B27" s="6">
        <f>Quarterly!C27</f>
        <v>143.13457709686577</v>
      </c>
      <c r="C27" s="6" t="e">
        <v>#N/A</v>
      </c>
      <c r="D27" s="14" t="e">
        <v>#N/A</v>
      </c>
    </row>
    <row r="28" spans="1:4" x14ac:dyDescent="0.25">
      <c r="A28" s="11" t="s">
        <v>29</v>
      </c>
      <c r="B28" s="6">
        <f>Quarterly!C28</f>
        <v>146.92500657224554</v>
      </c>
      <c r="C28" s="6" t="e">
        <v>#N/A</v>
      </c>
      <c r="D28" s="14" t="e">
        <v>#N/A</v>
      </c>
    </row>
    <row r="29" spans="1:4" x14ac:dyDescent="0.25">
      <c r="A29" s="11" t="s">
        <v>30</v>
      </c>
      <c r="B29" s="6">
        <f>Quarterly!C29</f>
        <v>171.44349284322234</v>
      </c>
      <c r="C29" s="6" t="e">
        <v>#N/A</v>
      </c>
      <c r="D29" s="14" t="e">
        <v>#N/A</v>
      </c>
    </row>
    <row r="30" spans="1:4" x14ac:dyDescent="0.25">
      <c r="A30" s="11" t="s">
        <v>31</v>
      </c>
      <c r="B30" s="6">
        <f>Quarterly!C30</f>
        <v>173.10491913025197</v>
      </c>
      <c r="C30" s="6" t="e">
        <v>#N/A</v>
      </c>
      <c r="D30" s="14" t="e">
        <v>#N/A</v>
      </c>
    </row>
    <row r="31" spans="1:4" x14ac:dyDescent="0.25">
      <c r="A31" s="11" t="s">
        <v>32</v>
      </c>
      <c r="B31" s="6">
        <f>Quarterly!C31</f>
        <v>185.44957709686565</v>
      </c>
      <c r="C31" s="6" t="e">
        <v>#N/A</v>
      </c>
      <c r="D31" s="14" t="e">
        <v>#N/A</v>
      </c>
    </row>
    <row r="32" spans="1:4" x14ac:dyDescent="0.25">
      <c r="A32" s="11" t="s">
        <v>33</v>
      </c>
      <c r="B32" s="6">
        <f>Quarterly!C32</f>
        <v>174.60000657224543</v>
      </c>
      <c r="C32" s="6" t="e">
        <v>#N/A</v>
      </c>
      <c r="D32" s="14" t="e">
        <v>#N/A</v>
      </c>
    </row>
    <row r="33" spans="1:4" x14ac:dyDescent="0.25">
      <c r="A33" s="11" t="s">
        <v>34</v>
      </c>
      <c r="B33" s="6">
        <f>Quarterly!C33</f>
        <v>232.51149284322241</v>
      </c>
      <c r="C33" s="6" t="e">
        <v>#N/A</v>
      </c>
      <c r="D33" s="14" t="e">
        <v>#N/A</v>
      </c>
    </row>
    <row r="34" spans="1:4" x14ac:dyDescent="0.25">
      <c r="A34" s="11" t="s">
        <v>35</v>
      </c>
      <c r="B34" s="6">
        <f>Quarterly!C34</f>
        <v>175.12191913025197</v>
      </c>
      <c r="C34" s="6" t="e">
        <v>#N/A</v>
      </c>
      <c r="D34" s="14" t="e">
        <v>#N/A</v>
      </c>
    </row>
    <row r="35" spans="1:4" x14ac:dyDescent="0.25">
      <c r="A35" s="11" t="s">
        <v>36</v>
      </c>
      <c r="B35" s="6">
        <f>Quarterly!C35</f>
        <v>197.57257709686573</v>
      </c>
      <c r="C35" s="6" t="e">
        <v>#N/A</v>
      </c>
      <c r="D35" s="14" t="e">
        <v>#N/A</v>
      </c>
    </row>
    <row r="36" spans="1:4" x14ac:dyDescent="0.25">
      <c r="A36" s="11" t="s">
        <v>37</v>
      </c>
      <c r="B36" s="6">
        <f>Quarterly!C36</f>
        <v>256.19700657224541</v>
      </c>
      <c r="C36" s="6" t="e">
        <v>#N/A</v>
      </c>
      <c r="D36" s="14" t="e">
        <v>#N/A</v>
      </c>
    </row>
    <row r="37" spans="1:4" x14ac:dyDescent="0.25">
      <c r="A37" s="11" t="s">
        <v>38</v>
      </c>
      <c r="B37" s="6">
        <f>Quarterly!C37</f>
        <v>174.75049284322242</v>
      </c>
      <c r="C37" s="6" t="e">
        <v>#N/A</v>
      </c>
      <c r="D37" s="14" t="e">
        <v>#N/A</v>
      </c>
    </row>
    <row r="38" spans="1:4" x14ac:dyDescent="0.25">
      <c r="A38" s="11" t="s">
        <v>39</v>
      </c>
      <c r="B38" s="6">
        <f>Quarterly!C38</f>
        <v>155.50689708025209</v>
      </c>
      <c r="C38" s="6" t="e">
        <v>#N/A</v>
      </c>
      <c r="D38" s="14" t="e">
        <v>#N/A</v>
      </c>
    </row>
    <row r="39" spans="1:4" x14ac:dyDescent="0.25">
      <c r="A39" s="11" t="s">
        <v>40</v>
      </c>
      <c r="B39" s="6">
        <f>Quarterly!C39</f>
        <v>192.5946385468657</v>
      </c>
      <c r="C39" s="6" t="e">
        <v>#N/A</v>
      </c>
      <c r="D39" s="14" t="e">
        <v>#N/A</v>
      </c>
    </row>
    <row r="40" spans="1:4" x14ac:dyDescent="0.25">
      <c r="A40" s="11" t="s">
        <v>41</v>
      </c>
      <c r="B40" s="6">
        <f>Quarterly!C40</f>
        <v>171.33941568224549</v>
      </c>
      <c r="C40" s="6" t="e">
        <v>#N/A</v>
      </c>
      <c r="D40" s="14" t="e">
        <v>#N/A</v>
      </c>
    </row>
    <row r="41" spans="1:4" x14ac:dyDescent="0.25">
      <c r="A41" s="11" t="s">
        <v>42</v>
      </c>
      <c r="B41" s="6">
        <f>Quarterly!C41</f>
        <v>179.57996648322231</v>
      </c>
      <c r="C41" s="6" t="e">
        <v>#N/A</v>
      </c>
      <c r="D41" s="14" t="e">
        <v>#N/A</v>
      </c>
    </row>
    <row r="42" spans="1:4" x14ac:dyDescent="0.25">
      <c r="A42" s="11" t="s">
        <v>43</v>
      </c>
      <c r="B42" s="6">
        <f>Quarterly!C42</f>
        <v>191.65307340025205</v>
      </c>
      <c r="C42" s="6" t="e">
        <v>#N/A</v>
      </c>
      <c r="D42" s="14" t="e">
        <v>#N/A</v>
      </c>
    </row>
    <row r="43" spans="1:4" x14ac:dyDescent="0.25">
      <c r="A43" s="11" t="s">
        <v>44</v>
      </c>
      <c r="B43" s="6">
        <f>Quarterly!C43</f>
        <v>198.36001886686574</v>
      </c>
      <c r="C43" s="6" t="e">
        <v>#N/A</v>
      </c>
      <c r="D43" s="14" t="e">
        <v>#N/A</v>
      </c>
    </row>
    <row r="44" spans="1:4" x14ac:dyDescent="0.25">
      <c r="A44" s="11" t="s">
        <v>45</v>
      </c>
      <c r="B44" s="6">
        <f>Quarterly!C44</f>
        <v>179.15945939712623</v>
      </c>
      <c r="C44" s="6" t="e">
        <v>#N/A</v>
      </c>
      <c r="D44" s="14" t="e">
        <v>#N/A</v>
      </c>
    </row>
    <row r="45" spans="1:4" x14ac:dyDescent="0.25">
      <c r="A45" s="11" t="s">
        <v>46</v>
      </c>
      <c r="B45" s="6">
        <f>Quarterly!C45</f>
        <v>200.34909811322248</v>
      </c>
      <c r="C45" s="6" t="e">
        <v>#N/A</v>
      </c>
      <c r="D45" s="14" t="e">
        <v>#N/A</v>
      </c>
    </row>
    <row r="46" spans="1:4" x14ac:dyDescent="0.25">
      <c r="A46" s="11" t="s">
        <v>47</v>
      </c>
      <c r="B46" s="6">
        <f>Quarterly!C46</f>
        <v>205.107172380252</v>
      </c>
      <c r="C46" s="6" t="e">
        <v>#N/A</v>
      </c>
      <c r="D46" s="14" t="e">
        <v>#N/A</v>
      </c>
    </row>
    <row r="47" spans="1:4" x14ac:dyDescent="0.25">
      <c r="A47" s="11" t="s">
        <v>48</v>
      </c>
      <c r="B47" s="6">
        <f>Quarterly!C47</f>
        <v>191.94178506686569</v>
      </c>
      <c r="C47" s="6" t="e">
        <v>#N/A</v>
      </c>
      <c r="D47" s="14" t="e">
        <v>#N/A</v>
      </c>
    </row>
    <row r="48" spans="1:4" x14ac:dyDescent="0.25">
      <c r="A48" s="11" t="s">
        <v>49</v>
      </c>
      <c r="B48" s="6">
        <f>Quarterly!C48</f>
        <v>210.57151995224552</v>
      </c>
      <c r="C48" s="6" t="e">
        <v>#N/A</v>
      </c>
      <c r="D48" s="14" t="e">
        <v>#N/A</v>
      </c>
    </row>
    <row r="49" spans="1:4" x14ac:dyDescent="0.25">
      <c r="A49" s="11" t="s">
        <v>50</v>
      </c>
      <c r="B49" s="6">
        <f>Quarterly!C49</f>
        <v>208.56397804322251</v>
      </c>
      <c r="C49" s="6" t="e">
        <v>#N/A</v>
      </c>
      <c r="D49" s="14" t="e">
        <v>#N/A</v>
      </c>
    </row>
    <row r="50" spans="1:4" x14ac:dyDescent="0.25">
      <c r="A50" s="11" t="s">
        <v>51</v>
      </c>
      <c r="B50" s="6">
        <f>Quarterly!C50</f>
        <v>235.16649170025198</v>
      </c>
      <c r="C50" s="6" t="e">
        <v>#N/A</v>
      </c>
      <c r="D50" s="14" t="e">
        <v>#N/A</v>
      </c>
    </row>
    <row r="51" spans="1:4" x14ac:dyDescent="0.25">
      <c r="A51" s="11" t="s">
        <v>52</v>
      </c>
      <c r="B51" s="6">
        <f>Quarterly!C51</f>
        <v>206.13350303686573</v>
      </c>
      <c r="C51" s="6" t="e">
        <v>#N/A</v>
      </c>
      <c r="D51" s="14" t="e">
        <v>#N/A</v>
      </c>
    </row>
    <row r="52" spans="1:4" x14ac:dyDescent="0.25">
      <c r="A52" s="11" t="s">
        <v>53</v>
      </c>
      <c r="B52" s="6">
        <f>Quarterly!C52</f>
        <v>216.73862619224562</v>
      </c>
      <c r="C52" s="6" t="e">
        <v>#N/A</v>
      </c>
      <c r="D52" s="14" t="e">
        <v>#N/A</v>
      </c>
    </row>
    <row r="53" spans="1:4" x14ac:dyDescent="0.25">
      <c r="A53" s="11" t="s">
        <v>54</v>
      </c>
      <c r="B53" s="6">
        <f>Quarterly!C53</f>
        <v>219.56949690322247</v>
      </c>
      <c r="C53" s="6" t="e">
        <v>#N/A</v>
      </c>
      <c r="D53" s="14" t="e">
        <v>#N/A</v>
      </c>
    </row>
    <row r="54" spans="1:4" x14ac:dyDescent="0.25">
      <c r="A54" s="11" t="s">
        <v>55</v>
      </c>
      <c r="B54" s="6">
        <f>Quarterly!C54</f>
        <v>197.88084268025216</v>
      </c>
      <c r="C54" s="6" t="e">
        <v>#N/A</v>
      </c>
      <c r="D54" s="14" t="e">
        <v>#N/A</v>
      </c>
    </row>
    <row r="55" spans="1:4" x14ac:dyDescent="0.25">
      <c r="A55" s="11" t="s">
        <v>56</v>
      </c>
      <c r="B55" s="6">
        <f>Quarterly!C55</f>
        <v>239.58879852686562</v>
      </c>
      <c r="C55" s="6" t="e">
        <v>#N/A</v>
      </c>
      <c r="D55" s="14" t="e">
        <v>#N/A</v>
      </c>
    </row>
    <row r="56" spans="1:4" x14ac:dyDescent="0.25">
      <c r="A56" s="11" t="s">
        <v>57</v>
      </c>
      <c r="B56" s="6">
        <f>Quarterly!C56</f>
        <v>218.81917512224544</v>
      </c>
      <c r="C56" s="6" t="e">
        <v>#N/A</v>
      </c>
      <c r="D56" s="14" t="e">
        <v>#N/A</v>
      </c>
    </row>
    <row r="57" spans="1:4" x14ac:dyDescent="0.25">
      <c r="A57" s="11" t="s">
        <v>58</v>
      </c>
      <c r="B57" s="6">
        <f>Quarterly!C57</f>
        <v>228.65233951322247</v>
      </c>
      <c r="C57" s="6" t="e">
        <v>#N/A</v>
      </c>
      <c r="D57" s="14" t="e">
        <v>#N/A</v>
      </c>
    </row>
    <row r="58" spans="1:4" x14ac:dyDescent="0.25">
      <c r="A58" s="11" t="s">
        <v>59</v>
      </c>
      <c r="B58" s="6">
        <f>Quarterly!C58</f>
        <v>256.19411435025188</v>
      </c>
      <c r="C58" s="6" t="e">
        <v>#N/A</v>
      </c>
      <c r="D58" s="14" t="e">
        <v>#N/A</v>
      </c>
    </row>
    <row r="59" spans="1:4" x14ac:dyDescent="0.25">
      <c r="A59" s="11" t="s">
        <v>60</v>
      </c>
      <c r="B59" s="6">
        <f>Quarterly!C59</f>
        <v>261.38200966686566</v>
      </c>
      <c r="C59" s="6" t="e">
        <v>#N/A</v>
      </c>
      <c r="D59" s="14" t="e">
        <v>#N/A</v>
      </c>
    </row>
    <row r="60" spans="1:4" x14ac:dyDescent="0.25">
      <c r="A60" s="11" t="s">
        <v>61</v>
      </c>
      <c r="B60" s="6">
        <f>Quarterly!C60</f>
        <v>245.51578791324553</v>
      </c>
      <c r="C60" s="6" t="e">
        <v>#N/A</v>
      </c>
      <c r="D60" s="14" t="e">
        <v>#N/A</v>
      </c>
    </row>
    <row r="61" spans="1:4" x14ac:dyDescent="0.25">
      <c r="A61" s="11" t="s">
        <v>62</v>
      </c>
      <c r="B61" s="6">
        <f>Quarterly!C61</f>
        <v>237.27228336322247</v>
      </c>
      <c r="C61" s="6" t="e">
        <v>#N/A</v>
      </c>
      <c r="D61" s="14" t="e">
        <v>#N/A</v>
      </c>
    </row>
    <row r="62" spans="1:4" x14ac:dyDescent="0.25">
      <c r="A62" s="11" t="s">
        <v>63</v>
      </c>
      <c r="B62" s="6">
        <f>Quarterly!C62</f>
        <v>261.42409596025209</v>
      </c>
      <c r="C62" s="6" t="e">
        <v>#N/A</v>
      </c>
      <c r="D62" s="14" t="e">
        <v>#N/A</v>
      </c>
    </row>
    <row r="63" spans="1:4" x14ac:dyDescent="0.25">
      <c r="A63" s="11" t="s">
        <v>64</v>
      </c>
      <c r="B63" s="6">
        <f>Quarterly!C63</f>
        <v>265.38777003686573</v>
      </c>
      <c r="C63" s="6" t="e">
        <v>#N/A</v>
      </c>
      <c r="D63" s="14" t="e">
        <v>#N/A</v>
      </c>
    </row>
    <row r="64" spans="1:4" x14ac:dyDescent="0.25">
      <c r="A64" s="11" t="s">
        <v>65</v>
      </c>
      <c r="B64" s="6">
        <f>Quarterly!C64</f>
        <v>258.87028828224555</v>
      </c>
      <c r="C64" s="6" t="e">
        <v>#N/A</v>
      </c>
      <c r="D64" s="14" t="e">
        <v>#N/A</v>
      </c>
    </row>
    <row r="65" spans="1:4" x14ac:dyDescent="0.25">
      <c r="A65" s="11" t="s">
        <v>66</v>
      </c>
      <c r="B65" s="6">
        <f>Quarterly!C65</f>
        <v>236.60916189322234</v>
      </c>
      <c r="C65" s="6" t="e">
        <v>#N/A</v>
      </c>
      <c r="D65" s="14" t="e">
        <v>#N/A</v>
      </c>
    </row>
    <row r="66" spans="1:4" x14ac:dyDescent="0.25">
      <c r="A66" s="11" t="s">
        <v>67</v>
      </c>
      <c r="B66" s="6">
        <f>Quarterly!C66</f>
        <v>239.85688106025214</v>
      </c>
      <c r="C66" s="6" t="e">
        <v>#N/A</v>
      </c>
      <c r="D66" s="14" t="e">
        <v>#N/A</v>
      </c>
    </row>
    <row r="67" spans="1:4" x14ac:dyDescent="0.25">
      <c r="A67" s="11" t="s">
        <v>68</v>
      </c>
      <c r="B67" s="6">
        <f>Quarterly!C67</f>
        <v>262.83018991686572</v>
      </c>
      <c r="C67" s="6" t="e">
        <v>#N/A</v>
      </c>
      <c r="D67" s="14" t="e">
        <v>#N/A</v>
      </c>
    </row>
    <row r="68" spans="1:4" x14ac:dyDescent="0.25">
      <c r="A68" s="11" t="s">
        <v>69</v>
      </c>
      <c r="B68" s="6">
        <f>Quarterly!C68</f>
        <v>295.87193036224562</v>
      </c>
      <c r="C68" s="6" t="e">
        <v>#N/A</v>
      </c>
      <c r="D68" s="14" t="e">
        <v>#N/A</v>
      </c>
    </row>
    <row r="69" spans="1:4" x14ac:dyDescent="0.25">
      <c r="A69" s="11" t="s">
        <v>70</v>
      </c>
      <c r="B69" s="6">
        <f>Quarterly!C69</f>
        <v>240.86004703322234</v>
      </c>
      <c r="C69" s="6" t="e">
        <v>#N/A</v>
      </c>
      <c r="D69" s="14" t="e">
        <v>#N/A</v>
      </c>
    </row>
    <row r="70" spans="1:4" x14ac:dyDescent="0.25">
      <c r="A70" s="11" t="s">
        <v>71</v>
      </c>
      <c r="B70" s="6">
        <f>Quarterly!C70</f>
        <v>252.5703954102521</v>
      </c>
      <c r="C70" s="6" t="e">
        <v>#N/A</v>
      </c>
      <c r="D70" s="14" t="e">
        <v>#N/A</v>
      </c>
    </row>
    <row r="71" spans="1:4" x14ac:dyDescent="0.25">
      <c r="A71" s="11" t="s">
        <v>72</v>
      </c>
      <c r="B71" s="6">
        <f>Quarterly!C71</f>
        <v>282.76277966686564</v>
      </c>
      <c r="C71" s="6" t="e">
        <v>#N/A</v>
      </c>
      <c r="D71" s="14" t="e">
        <v>#N/A</v>
      </c>
    </row>
    <row r="72" spans="1:4" x14ac:dyDescent="0.25">
      <c r="A72" s="11" t="s">
        <v>73</v>
      </c>
      <c r="B72" s="6">
        <f>Quarterly!C72</f>
        <v>272.49114882224558</v>
      </c>
      <c r="C72" s="6" t="e">
        <v>#N/A</v>
      </c>
      <c r="D72" s="14" t="e">
        <v>#N/A</v>
      </c>
    </row>
    <row r="73" spans="1:4" x14ac:dyDescent="0.25">
      <c r="A73" s="11" t="s">
        <v>74</v>
      </c>
      <c r="B73" s="6">
        <f>Quarterly!C73</f>
        <v>266.40824057322243</v>
      </c>
      <c r="C73" s="6" t="e">
        <v>#N/A</v>
      </c>
      <c r="D73" s="14" t="e">
        <v>#N/A</v>
      </c>
    </row>
    <row r="74" spans="1:4" x14ac:dyDescent="0.25">
      <c r="A74" s="11" t="s">
        <v>75</v>
      </c>
      <c r="B74" s="6">
        <f>Quarterly!C74</f>
        <v>297.98271829025208</v>
      </c>
      <c r="C74" s="6" t="e">
        <v>#N/A</v>
      </c>
      <c r="D74" s="14" t="e">
        <v>#N/A</v>
      </c>
    </row>
    <row r="75" spans="1:4" x14ac:dyDescent="0.25">
      <c r="A75" s="11" t="s">
        <v>76</v>
      </c>
      <c r="B75" s="6">
        <f>Quarterly!C75</f>
        <v>309.74539813686579</v>
      </c>
      <c r="C75" s="6" t="e">
        <v>#N/A</v>
      </c>
      <c r="D75" s="14" t="e">
        <v>#N/A</v>
      </c>
    </row>
    <row r="76" spans="1:4" x14ac:dyDescent="0.25">
      <c r="A76" s="11" t="s">
        <v>77</v>
      </c>
      <c r="B76" s="6">
        <f>Quarterly!C76</f>
        <v>296.5615750122455</v>
      </c>
      <c r="C76" s="6" t="e">
        <v>#N/A</v>
      </c>
      <c r="D76" s="14" t="e">
        <v>#N/A</v>
      </c>
    </row>
    <row r="77" spans="1:4" x14ac:dyDescent="0.25">
      <c r="A77" s="11" t="s">
        <v>78</v>
      </c>
      <c r="B77" s="6">
        <f>Quarterly!C77</f>
        <v>289.41337219322241</v>
      </c>
      <c r="C77" s="6" t="e">
        <v>#N/A</v>
      </c>
      <c r="D77" s="14" t="e">
        <v>#N/A</v>
      </c>
    </row>
    <row r="78" spans="1:4" x14ac:dyDescent="0.25">
      <c r="A78" s="11" t="s">
        <v>79</v>
      </c>
      <c r="B78" s="6">
        <f>Quarterly!C78</f>
        <v>291.068939370252</v>
      </c>
      <c r="C78" s="6" t="e">
        <v>#N/A</v>
      </c>
      <c r="D78" s="14" t="e">
        <v>#N/A</v>
      </c>
    </row>
    <row r="79" spans="1:4" x14ac:dyDescent="0.25">
      <c r="A79" s="11" t="s">
        <v>80</v>
      </c>
      <c r="B79" s="6">
        <f>Quarterly!C79</f>
        <v>307.5299880568657</v>
      </c>
      <c r="C79" s="6" t="e">
        <v>#N/A</v>
      </c>
      <c r="D79" s="14" t="e">
        <v>#N/A</v>
      </c>
    </row>
    <row r="80" spans="1:4" x14ac:dyDescent="0.25">
      <c r="A80" s="11" t="s">
        <v>81</v>
      </c>
      <c r="B80" s="6">
        <f>Quarterly!C80</f>
        <v>287.19367614224552</v>
      </c>
      <c r="C80" s="6" t="e">
        <v>#N/A</v>
      </c>
      <c r="D80" s="14" t="e">
        <v>#N/A</v>
      </c>
    </row>
    <row r="81" spans="1:4" x14ac:dyDescent="0.25">
      <c r="A81" s="11" t="s">
        <v>82</v>
      </c>
      <c r="B81" s="6">
        <f>Quarterly!C81</f>
        <v>290.5510279832223</v>
      </c>
      <c r="C81" s="6" t="e">
        <v>#N/A</v>
      </c>
      <c r="D81" s="14" t="e">
        <v>#N/A</v>
      </c>
    </row>
    <row r="82" spans="1:4" x14ac:dyDescent="0.25">
      <c r="A82" s="11" t="s">
        <v>83</v>
      </c>
      <c r="B82" s="6">
        <f>Quarterly!C82</f>
        <v>282.62198432025195</v>
      </c>
      <c r="C82" s="6" t="e">
        <v>#N/A</v>
      </c>
      <c r="D82" s="14" t="e">
        <v>#N/A</v>
      </c>
    </row>
    <row r="83" spans="1:4" x14ac:dyDescent="0.25">
      <c r="A83" s="11" t="s">
        <v>84</v>
      </c>
      <c r="B83" s="6">
        <f>Quarterly!C83</f>
        <v>210.0728808768657</v>
      </c>
      <c r="C83" s="6" t="e">
        <v>#N/A</v>
      </c>
      <c r="D83" s="14" t="e">
        <v>#N/A</v>
      </c>
    </row>
    <row r="84" spans="1:4" x14ac:dyDescent="0.25">
      <c r="A84" s="11" t="s">
        <v>85</v>
      </c>
      <c r="B84" s="6">
        <f>Quarterly!C84</f>
        <v>243.09593196224557</v>
      </c>
      <c r="C84" s="6" t="e">
        <v>#N/A</v>
      </c>
      <c r="D84" s="14" t="e">
        <v>#N/A</v>
      </c>
    </row>
    <row r="85" spans="1:4" x14ac:dyDescent="0.25">
      <c r="A85" s="11" t="s">
        <v>86</v>
      </c>
      <c r="B85" s="6">
        <f>Quarterly!C85</f>
        <v>250.79447159322245</v>
      </c>
      <c r="C85" s="6" t="e">
        <v>#N/A</v>
      </c>
      <c r="D85" s="14" t="e">
        <v>#N/A</v>
      </c>
    </row>
    <row r="86" spans="1:4" x14ac:dyDescent="0.25">
      <c r="A86" s="11" t="s">
        <v>87</v>
      </c>
      <c r="B86" s="6">
        <f>Quarterly!C86</f>
        <v>213.29418657025195</v>
      </c>
      <c r="C86" s="6" t="e">
        <v>#N/A</v>
      </c>
      <c r="D86" s="14" t="e">
        <v>#N/A</v>
      </c>
    </row>
    <row r="87" spans="1:4" x14ac:dyDescent="0.25">
      <c r="A87" s="11" t="s">
        <v>88</v>
      </c>
      <c r="B87" s="6">
        <f>Quarterly!C87</f>
        <v>279.20104611686577</v>
      </c>
      <c r="C87" s="6" t="e">
        <v>#N/A</v>
      </c>
      <c r="D87" s="14" t="e">
        <v>#N/A</v>
      </c>
    </row>
    <row r="88" spans="1:4" x14ac:dyDescent="0.25">
      <c r="A88" s="11" t="s">
        <v>89</v>
      </c>
      <c r="B88" s="6">
        <f>Quarterly!C88</f>
        <v>303.54551625224553</v>
      </c>
      <c r="C88" s="6" t="e">
        <v>#N/A</v>
      </c>
      <c r="D88" s="14" t="e">
        <v>#N/A</v>
      </c>
    </row>
    <row r="89" spans="1:4" x14ac:dyDescent="0.25">
      <c r="A89" s="11" t="s">
        <v>90</v>
      </c>
      <c r="B89" s="6">
        <f>Quarterly!C89</f>
        <v>304.51460570322229</v>
      </c>
      <c r="C89" s="6" t="e">
        <v>#N/A</v>
      </c>
      <c r="D89" s="14" t="e">
        <v>#N/A</v>
      </c>
    </row>
    <row r="90" spans="1:4" x14ac:dyDescent="0.25">
      <c r="A90" s="11" t="s">
        <v>91</v>
      </c>
      <c r="B90" s="6">
        <f>Quarterly!C90</f>
        <v>292.90836883025196</v>
      </c>
      <c r="C90" s="6" t="e">
        <v>#N/A</v>
      </c>
      <c r="D90" s="14" t="e">
        <v>#N/A</v>
      </c>
    </row>
    <row r="91" spans="1:4" x14ac:dyDescent="0.25">
      <c r="A91" s="11" t="s">
        <v>92</v>
      </c>
      <c r="B91" s="6">
        <f>Quarterly!C91</f>
        <v>307.87935436686581</v>
      </c>
      <c r="C91" s="23">
        <v>307.87935436686581</v>
      </c>
      <c r="D91" s="25">
        <v>307.87935436686581</v>
      </c>
    </row>
    <row r="92" spans="1:4" x14ac:dyDescent="0.25">
      <c r="A92" s="13" t="s">
        <v>93</v>
      </c>
      <c r="B92" s="9">
        <f>Quarterly!C92</f>
        <v>354.42310437302865</v>
      </c>
      <c r="C92" s="24">
        <v>291.22899628809148</v>
      </c>
      <c r="D92" s="26">
        <v>431.32977318354779</v>
      </c>
    </row>
    <row r="93" spans="1:4" x14ac:dyDescent="0.25">
      <c r="A93" s="13" t="s">
        <v>94</v>
      </c>
      <c r="B93" s="9">
        <f>Quarterly!C93</f>
        <v>365.83977516020661</v>
      </c>
      <c r="C93" s="24">
        <v>294.20508910009318</v>
      </c>
      <c r="D93" s="26">
        <v>454.91647169888518</v>
      </c>
    </row>
    <row r="94" spans="1:4" x14ac:dyDescent="0.25">
      <c r="A94" s="13" t="s">
        <v>95</v>
      </c>
      <c r="B94" s="9">
        <f>Quarterly!C94</f>
        <v>361.85199838051125</v>
      </c>
      <c r="C94" s="24">
        <v>281.42373263296292</v>
      </c>
      <c r="D94" s="26">
        <v>465.26590883768614</v>
      </c>
    </row>
    <row r="95" spans="1:4" x14ac:dyDescent="0.25">
      <c r="A95" s="13" t="s">
        <v>96</v>
      </c>
      <c r="B95" s="9">
        <f>Quarterly!C95</f>
        <v>365.78338370997398</v>
      </c>
      <c r="C95" s="24">
        <v>277.84343424453328</v>
      </c>
      <c r="D95" s="26">
        <v>481.5571192535769</v>
      </c>
    </row>
    <row r="96" spans="1:4" x14ac:dyDescent="0.25">
      <c r="A96" s="13" t="s">
        <v>100</v>
      </c>
      <c r="B96" s="9">
        <f>Quarterly!C96</f>
        <v>372.91391759594319</v>
      </c>
      <c r="C96" s="24">
        <v>277.50119797560035</v>
      </c>
      <c r="D96" s="26">
        <v>501.13221474806522</v>
      </c>
    </row>
    <row r="97" spans="1:4" x14ac:dyDescent="0.25">
      <c r="A97" s="13" t="s">
        <v>97</v>
      </c>
      <c r="B97" s="9">
        <f>Quarterly!C97</f>
        <v>378.96532877581723</v>
      </c>
      <c r="C97" s="24">
        <v>276.5515607428128</v>
      </c>
      <c r="D97" s="26">
        <v>519.30540557578672</v>
      </c>
    </row>
    <row r="98" spans="1:4" x14ac:dyDescent="0.25">
      <c r="A98" s="13" t="s">
        <v>98</v>
      </c>
      <c r="B98" s="9">
        <f>Quarterly!C98</f>
        <v>384.38726722044322</v>
      </c>
      <c r="C98" s="24">
        <v>275.32025335007967</v>
      </c>
      <c r="D98" s="26">
        <v>536.66074109457691</v>
      </c>
    </row>
    <row r="99" spans="1:4" x14ac:dyDescent="0.25">
      <c r="A99" s="13" t="s">
        <v>99</v>
      </c>
      <c r="B99" s="9">
        <f>Quarterly!C99</f>
        <v>390.07480773129106</v>
      </c>
      <c r="C99" s="24">
        <v>274.51406473286039</v>
      </c>
      <c r="D99" s="26">
        <v>554.28254932829952</v>
      </c>
    </row>
    <row r="100" spans="1:4" x14ac:dyDescent="0.25">
      <c r="A100" s="13" t="s">
        <v>101</v>
      </c>
      <c r="B100" s="9">
        <f>Quarterly!C100</f>
        <v>395.99922261521925</v>
      </c>
      <c r="C100" s="24">
        <v>274.06014915112956</v>
      </c>
      <c r="D100" s="26">
        <v>572.19331156892372</v>
      </c>
    </row>
    <row r="101" spans="1:4" x14ac:dyDescent="0.25">
      <c r="A101" s="13" t="s">
        <v>102</v>
      </c>
      <c r="B101" s="9">
        <f>Quarterly!C101</f>
        <v>401.98878935920465</v>
      </c>
      <c r="C101" s="24">
        <v>273.78781608550185</v>
      </c>
      <c r="D101" s="26">
        <v>590.2197880128241</v>
      </c>
    </row>
    <row r="102" spans="1:4" x14ac:dyDescent="0.25">
      <c r="A102" s="13" t="s">
        <v>103</v>
      </c>
      <c r="B102" s="9">
        <f>Quarterly!C102</f>
        <v>408.03749794555961</v>
      </c>
      <c r="C102" s="24">
        <v>273.66752407130684</v>
      </c>
      <c r="D102" s="26">
        <v>608.38274579591962</v>
      </c>
    </row>
    <row r="103" spans="1:4" x14ac:dyDescent="0.25">
      <c r="A103" s="13" t="s">
        <v>104</v>
      </c>
      <c r="B103" s="9">
        <f>Quarterly!C103</f>
        <v>414.17974843715803</v>
      </c>
      <c r="C103" s="24">
        <v>273.70507923507228</v>
      </c>
      <c r="D103" s="26">
        <v>626.75075119134272</v>
      </c>
    </row>
    <row r="104" spans="1:4" x14ac:dyDescent="0.25">
      <c r="A104" s="13" t="s">
        <v>105</v>
      </c>
      <c r="B104" s="9">
        <f>Quarterly!C104</f>
        <v>420.42071945801644</v>
      </c>
      <c r="C104" s="24">
        <v>273.88709850362562</v>
      </c>
      <c r="D104" s="26">
        <v>645.35198012350463</v>
      </c>
    </row>
    <row r="105" spans="1:4" x14ac:dyDescent="0.25">
      <c r="A105" s="13" t="s">
        <v>106</v>
      </c>
      <c r="B105" s="9">
        <f>Quarterly!C105</f>
        <v>426.75570128065544</v>
      </c>
      <c r="C105" s="24">
        <v>274.19572954463126</v>
      </c>
      <c r="D105" s="26">
        <v>664.19863240758457</v>
      </c>
    </row>
    <row r="106" spans="1:4" x14ac:dyDescent="0.25">
      <c r="A106" s="13" t="s">
        <v>115</v>
      </c>
      <c r="B106" s="9">
        <f>Quarterly!C106</f>
        <v>433.18492667754936</v>
      </c>
      <c r="C106" s="24">
        <v>274.61902295205363</v>
      </c>
      <c r="D106" s="26">
        <v>683.30729125562402</v>
      </c>
    </row>
    <row r="107" spans="1:4" x14ac:dyDescent="0.25">
      <c r="A107" s="13" t="s">
        <v>116</v>
      </c>
      <c r="B107" s="9">
        <f>Quarterly!C107</f>
        <v>439.71092784995125</v>
      </c>
      <c r="C107" s="24">
        <v>275.14839687229323</v>
      </c>
      <c r="D107" s="26">
        <v>702.69608061864903</v>
      </c>
    </row>
    <row r="108" spans="1:4" x14ac:dyDescent="0.25">
      <c r="A108" s="13" t="s">
        <v>117</v>
      </c>
      <c r="B108" s="9">
        <f>Quarterly!C108</f>
        <v>446.33547281794137</v>
      </c>
      <c r="C108" s="24">
        <v>275.77609276333641</v>
      </c>
      <c r="D108" s="26">
        <v>722.38079921806889</v>
      </c>
    </row>
    <row r="109" spans="1:4" x14ac:dyDescent="0.25">
      <c r="A109" s="13" t="s">
        <v>118</v>
      </c>
      <c r="B109" s="9">
        <f>Quarterly!C109</f>
        <v>453.05985378287818</v>
      </c>
      <c r="C109" s="24">
        <v>276.49514409053609</v>
      </c>
      <c r="D109" s="26">
        <v>742.37553713620082</v>
      </c>
    </row>
    <row r="110" spans="1:4" x14ac:dyDescent="0.25">
      <c r="A110" s="13" t="s">
        <v>119</v>
      </c>
      <c r="B110" s="9">
        <f>Quarterly!C110</f>
        <v>459.88550082092797</v>
      </c>
      <c r="C110" s="24">
        <v>277.29960323985847</v>
      </c>
      <c r="D110" s="26">
        <v>762.69374854596231</v>
      </c>
    </row>
    <row r="111" spans="1:4" x14ac:dyDescent="0.25">
      <c r="A111" s="13" t="s">
        <v>120</v>
      </c>
      <c r="B111" s="9">
        <f>Quarterly!C111</f>
        <v>466.81397137717897</v>
      </c>
      <c r="C111" s="24">
        <v>278.18437147064014</v>
      </c>
      <c r="D111" s="26">
        <v>783.34840566675268</v>
      </c>
    </row>
    <row r="112" spans="1:4" x14ac:dyDescent="0.25">
      <c r="A112" s="13" t="s">
        <v>121</v>
      </c>
      <c r="B112" s="9">
        <f>Quarterly!C112</f>
        <v>473.84683119273467</v>
      </c>
      <c r="C112" s="24">
        <v>279.14499181880018</v>
      </c>
      <c r="D112" s="26">
        <v>804.35195332877197</v>
      </c>
    </row>
    <row r="113" spans="1:4" x14ac:dyDescent="0.25">
      <c r="A113" s="13" t="s">
        <v>122</v>
      </c>
      <c r="B113" s="9">
        <f>Quarterly!C113</f>
        <v>480.98564802596752</v>
      </c>
      <c r="C113" s="24">
        <v>280.17754428374269</v>
      </c>
      <c r="D113" s="26">
        <v>825.71640135680877</v>
      </c>
    </row>
    <row r="114" spans="1:4" x14ac:dyDescent="0.25">
      <c r="A114" s="13" t="s">
        <v>123</v>
      </c>
      <c r="B114" s="9">
        <f>Quarterly!C114</f>
        <v>488.2320146115137</v>
      </c>
      <c r="C114" s="24">
        <v>281.27857882813998</v>
      </c>
      <c r="D114" s="26">
        <v>847.45344307666119</v>
      </c>
    </row>
    <row r="115" spans="1:4" x14ac:dyDescent="0.25">
      <c r="A115" s="13" t="s">
        <v>125</v>
      </c>
      <c r="B115" s="9">
        <f>Quarterly!C115</f>
        <v>495.58755195026953</v>
      </c>
      <c r="C115" s="24">
        <v>282.44505008153459</v>
      </c>
      <c r="D115" s="26">
        <v>869.57452990293416</v>
      </c>
    </row>
    <row r="116" spans="1:4" x14ac:dyDescent="0.25">
      <c r="A116" s="13" t="s">
        <v>126</v>
      </c>
      <c r="B116" s="9">
        <f>Quarterly!C116</f>
        <v>503.05390551418873</v>
      </c>
      <c r="C116" s="24">
        <v>283.67425931471064</v>
      </c>
      <c r="D116" s="26">
        <v>892.09092310461574</v>
      </c>
    </row>
    <row r="117" spans="1:4" x14ac:dyDescent="0.25">
      <c r="A117" s="13" t="s">
        <v>127</v>
      </c>
      <c r="B117" s="9">
        <f>Quarterly!C117</f>
        <v>510.63274474311822</v>
      </c>
      <c r="C117" s="24">
        <v>284.96380792344769</v>
      </c>
      <c r="D117" s="26">
        <v>915.01374123249002</v>
      </c>
    </row>
    <row r="118" spans="1:4" x14ac:dyDescent="0.25">
      <c r="A118" s="13" t="s">
        <v>128</v>
      </c>
      <c r="B118" s="9">
        <f>Quarterly!C118</f>
        <v>518.32576415845415</v>
      </c>
      <c r="C118" s="24">
        <v>286.31155941932201</v>
      </c>
      <c r="D118" s="26">
        <v>938.35400266523277</v>
      </c>
    </row>
    <row r="119" spans="1:4" x14ac:dyDescent="0.25">
      <c r="A119" s="13" t="s">
        <v>124</v>
      </c>
      <c r="B119" s="9">
        <f>Quarterly!C119</f>
        <v>526.13468396458688</v>
      </c>
      <c r="C119" s="24">
        <v>287.71560716179778</v>
      </c>
      <c r="D119" s="26">
        <v>962.12266133636047</v>
      </c>
    </row>
    <row r="120" spans="1:4" x14ac:dyDescent="0.25">
      <c r="A120" s="13" t="s">
        <v>129</v>
      </c>
      <c r="B120" s="9">
        <f>Quarterly!C120</f>
        <v>534.061250306636</v>
      </c>
      <c r="C120" s="24">
        <v>289.17424683195497</v>
      </c>
      <c r="D120" s="26">
        <v>986.33063699076649</v>
      </c>
    </row>
    <row r="121" spans="1:4" x14ac:dyDescent="0.25">
      <c r="A121" s="13" t="s">
        <v>130</v>
      </c>
      <c r="B121" s="9">
        <f>Quarterly!C121</f>
        <v>542.1072356085931</v>
      </c>
      <c r="C121" s="24">
        <v>290.68595302281005</v>
      </c>
      <c r="D121" s="26">
        <v>1010.9888415424393</v>
      </c>
    </row>
    <row r="122" spans="1:4" x14ac:dyDescent="0.25">
      <c r="A122" s="13" t="s">
        <v>131</v>
      </c>
      <c r="B122" s="9">
        <f>Quarterly!C122</f>
        <v>550.27443899036928</v>
      </c>
      <c r="C122" s="24">
        <v>292.24935923685319</v>
      </c>
      <c r="D122" s="26">
        <v>1036.1082022450564</v>
      </c>
    </row>
    <row r="123" spans="1:4" x14ac:dyDescent="0.25">
      <c r="A123" s="13" t="s">
        <v>132</v>
      </c>
      <c r="B123" s="9">
        <f>Quarterly!C123</f>
        <v>558.56468668170726</v>
      </c>
      <c r="C123" s="24">
        <v>293.86324067517836</v>
      </c>
      <c r="D123" s="26">
        <v>1061.6996821072182</v>
      </c>
    </row>
    <row r="124" spans="1:4" x14ac:dyDescent="0.25">
      <c r="A124" s="13" t="s">
        <v>133</v>
      </c>
      <c r="B124" s="9">
        <f>Quarterly!C124</f>
        <v>566.97983242738769</v>
      </c>
      <c r="C124" s="24">
        <v>295.52649935789526</v>
      </c>
      <c r="D124" s="26">
        <v>1087.7742979998534</v>
      </c>
    </row>
    <row r="125" spans="1:4" x14ac:dyDescent="0.25">
      <c r="A125" s="13" t="s">
        <v>134</v>
      </c>
      <c r="B125" s="9">
        <f>Quarterly!C125</f>
        <v>575.52175789925172</v>
      </c>
      <c r="C125" s="24">
        <v>297.23815121283059</v>
      </c>
      <c r="D125" s="26">
        <v>1114.3431368548599</v>
      </c>
    </row>
    <row r="126" spans="1:4" x14ac:dyDescent="0.25">
      <c r="A126" s="13" t="s">
        <v>135</v>
      </c>
      <c r="B126" s="9">
        <f>Quarterly!C126</f>
        <v>584.19237311738584</v>
      </c>
      <c r="C126" s="24">
        <v>298.9973148291761</v>
      </c>
      <c r="D126" s="26">
        <v>1141.417370264694</v>
      </c>
    </row>
    <row r="127" spans="1:4" x14ac:dyDescent="0.25">
      <c r="A127" s="13" t="s">
        <v>136</v>
      </c>
      <c r="B127" s="9">
        <f>Quarterly!C127</f>
        <v>592.99361687772057</v>
      </c>
      <c r="C127" s="24">
        <v>300.80320162371873</v>
      </c>
      <c r="D127" s="26">
        <v>1169.0082677297989</v>
      </c>
    </row>
    <row r="128" spans="1:4" x14ac:dyDescent="0.25">
      <c r="A128" s="13" t="s">
        <v>137</v>
      </c>
      <c r="B128" s="9">
        <f>Quarterly!C128</f>
        <v>601.92745718551123</v>
      </c>
      <c r="C128" s="24">
        <v>302.6551072117914</v>
      </c>
      <c r="D128" s="26">
        <v>1197.1272087613384</v>
      </c>
    </row>
    <row r="129" spans="1:4" x14ac:dyDescent="0.25">
      <c r="A129" s="13" t="s">
        <v>138</v>
      </c>
      <c r="B129" s="9">
        <f>Quarterly!C129</f>
        <v>610.99589169529372</v>
      </c>
      <c r="C129" s="24">
        <v>304.55240381057951</v>
      </c>
      <c r="D129" s="26">
        <v>1225.7856940138158</v>
      </c>
    </row>
    <row r="130" spans="1:4" x14ac:dyDescent="0.25">
      <c r="A130" s="13" t="s">
        <v>139</v>
      </c>
      <c r="B130" s="9">
        <f>Quarterly!C130</f>
        <v>620.20094815756647</v>
      </c>
      <c r="C130" s="24">
        <v>306.49453353052013</v>
      </c>
      <c r="D130" s="26">
        <v>1254.9953555933221</v>
      </c>
    </row>
    <row r="131" spans="1:4" x14ac:dyDescent="0.25">
      <c r="A131" s="13" t="s">
        <v>140</v>
      </c>
      <c r="B131" s="9">
        <f>Quarterly!C131</f>
        <v>629.54468487223596</v>
      </c>
      <c r="C131" s="24">
        <v>308.4810024335178</v>
      </c>
      <c r="D131" s="26">
        <v>1284.7679666636752</v>
      </c>
    </row>
    <row r="132" spans="1:4" x14ac:dyDescent="0.25">
      <c r="A132" s="13" t="s">
        <v>141</v>
      </c>
      <c r="B132" s="9">
        <f>Quarterly!C132</f>
        <v>639.02919114885424</v>
      </c>
      <c r="C132" s="24">
        <v>310.51137525566423</v>
      </c>
      <c r="D132" s="26">
        <v>1315.115450453726</v>
      </c>
    </row>
    <row r="133" spans="1:4" x14ac:dyDescent="0.25">
      <c r="A133" s="13" t="s">
        <v>142</v>
      </c>
      <c r="B133" s="9">
        <f>Quarterly!C133</f>
        <v>648.6565877738044</v>
      </c>
      <c r="C133" s="24">
        <v>312.58527070784532</v>
      </c>
      <c r="D133" s="26">
        <v>1346.0498887537476</v>
      </c>
    </row>
    <row r="134" spans="1:4" x14ac:dyDescent="0.25">
      <c r="A134" s="13" t="s">
        <v>143</v>
      </c>
      <c r="B134" s="9">
        <f>Quarterly!C134</f>
        <v>658.42902748451274</v>
      </c>
      <c r="C134" s="24">
        <v>314.70235728053314</v>
      </c>
      <c r="D134" s="26">
        <v>1377.5835299757334</v>
      </c>
    </row>
    <row r="135" spans="1:4" x14ac:dyDescent="0.25">
      <c r="A135" s="13" t="s">
        <v>144</v>
      </c>
      <c r="B135" s="9">
        <f>Quarterly!C135</f>
        <v>668.34869545081801</v>
      </c>
      <c r="C135" s="24">
        <v>316.86234948987016</v>
      </c>
      <c r="D135" s="26">
        <v>1409.7287968417675</v>
      </c>
    </row>
    <row r="136" spans="1:4" x14ac:dyDescent="0.25">
      <c r="A136" s="13" t="s">
        <v>145</v>
      </c>
      <c r="B136" s="9">
        <f>Quarterly!C136</f>
        <v>678.41780976358359</v>
      </c>
      <c r="C136" s="24">
        <v>319.06500451113288</v>
      </c>
      <c r="D136" s="26">
        <v>1442.4982937555558</v>
      </c>
    </row>
    <row r="137" spans="1:4" x14ac:dyDescent="0.25">
      <c r="A137" s="13" t="s">
        <v>146</v>
      </c>
      <c r="B137" s="9">
        <f>Quarterly!C137</f>
        <v>688.63862193067951</v>
      </c>
      <c r="C137" s="24">
        <v>321.31011915325098</v>
      </c>
      <c r="D137" s="26">
        <v>1475.9048139047293</v>
      </c>
    </row>
    <row r="138" spans="1:4" x14ac:dyDescent="0.25">
      <c r="A138" s="20" t="s">
        <v>147</v>
      </c>
      <c r="B138" s="21">
        <f>Quarterly!C138</f>
        <v>699.01341738042458</v>
      </c>
      <c r="C138" s="24">
        <v>323.59752713439946</v>
      </c>
      <c r="D138" s="26">
        <v>1509.9613461351378</v>
      </c>
    </row>
  </sheetData>
  <phoneticPr fontId="5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3903-6132-4601-82D1-0EC76750991E}">
  <sheetPr>
    <tabColor theme="9" tint="0.39997558519241921"/>
  </sheetPr>
  <dimension ref="A1:J138"/>
  <sheetViews>
    <sheetView topLeftCell="K1" zoomScaleNormal="100" workbookViewId="0">
      <selection activeCell="D94" sqref="D94"/>
    </sheetView>
  </sheetViews>
  <sheetFormatPr defaultColWidth="9.125" defaultRowHeight="14.3" x14ac:dyDescent="0.25"/>
  <cols>
    <col min="1" max="1" width="8.125" style="2" bestFit="1" customWidth="1"/>
    <col min="2" max="2" width="34.125" style="10" bestFit="1" customWidth="1"/>
    <col min="3" max="4" width="20" style="10" bestFit="1" customWidth="1"/>
    <col min="5" max="16384" width="9.125" style="2"/>
  </cols>
  <sheetData>
    <row r="1" spans="1:4" x14ac:dyDescent="0.25">
      <c r="A1" s="16" t="s">
        <v>2</v>
      </c>
      <c r="B1" s="17" t="s">
        <v>109</v>
      </c>
      <c r="C1" s="18" t="s">
        <v>0</v>
      </c>
      <c r="D1" s="19" t="s">
        <v>1</v>
      </c>
    </row>
    <row r="2" spans="1:4" x14ac:dyDescent="0.25">
      <c r="A2" s="11" t="s">
        <v>3</v>
      </c>
      <c r="B2" s="6">
        <f>Quarterly!D2</f>
        <v>71.996312153359483</v>
      </c>
      <c r="C2" s="6" t="e">
        <v>#N/A</v>
      </c>
      <c r="D2" s="14" t="e">
        <v>#N/A</v>
      </c>
    </row>
    <row r="3" spans="1:4" x14ac:dyDescent="0.25">
      <c r="A3" s="11" t="s">
        <v>4</v>
      </c>
      <c r="B3" s="6">
        <f>Quarterly!D3</f>
        <v>85.042628576946157</v>
      </c>
      <c r="C3" s="6" t="e">
        <v>#N/A</v>
      </c>
      <c r="D3" s="14" t="e">
        <v>#N/A</v>
      </c>
    </row>
    <row r="4" spans="1:4" x14ac:dyDescent="0.25">
      <c r="A4" s="11" t="s">
        <v>5</v>
      </c>
      <c r="B4" s="6">
        <f>Quarterly!D4</f>
        <v>69.794950316086215</v>
      </c>
      <c r="C4" s="6" t="e">
        <v>#N/A</v>
      </c>
      <c r="D4" s="14" t="e">
        <v>#N/A</v>
      </c>
    </row>
    <row r="5" spans="1:4" x14ac:dyDescent="0.25">
      <c r="A5" s="11" t="s">
        <v>6</v>
      </c>
      <c r="B5" s="6">
        <f>Quarterly!D5</f>
        <v>81.531127490079172</v>
      </c>
      <c r="C5" s="6" t="e">
        <v>#N/A</v>
      </c>
      <c r="D5" s="14" t="e">
        <v>#N/A</v>
      </c>
    </row>
    <row r="6" spans="1:4" x14ac:dyDescent="0.25">
      <c r="A6" s="11" t="s">
        <v>7</v>
      </c>
      <c r="B6" s="6">
        <f>Quarterly!D6</f>
        <v>59.393312153359474</v>
      </c>
      <c r="C6" s="6" t="e">
        <v>#N/A</v>
      </c>
      <c r="D6" s="14" t="e">
        <v>#N/A</v>
      </c>
    </row>
    <row r="7" spans="1:4" x14ac:dyDescent="0.25">
      <c r="A7" s="11" t="s">
        <v>8</v>
      </c>
      <c r="B7" s="6">
        <f>Quarterly!D7</f>
        <v>98.660628576946124</v>
      </c>
      <c r="C7" s="6" t="e">
        <v>#N/A</v>
      </c>
      <c r="D7" s="14" t="e">
        <v>#N/A</v>
      </c>
    </row>
    <row r="8" spans="1:4" x14ac:dyDescent="0.25">
      <c r="A8" s="11" t="s">
        <v>9</v>
      </c>
      <c r="B8" s="6">
        <f>Quarterly!D8</f>
        <v>74.945950316086197</v>
      </c>
      <c r="C8" s="6" t="e">
        <v>#N/A</v>
      </c>
      <c r="D8" s="14" t="e">
        <v>#N/A</v>
      </c>
    </row>
    <row r="9" spans="1:4" x14ac:dyDescent="0.25">
      <c r="A9" s="11" t="s">
        <v>10</v>
      </c>
      <c r="B9" s="6">
        <f>Quarterly!D9</f>
        <v>100.66512749007916</v>
      </c>
      <c r="C9" s="6" t="e">
        <v>#N/A</v>
      </c>
      <c r="D9" s="14" t="e">
        <v>#N/A</v>
      </c>
    </row>
    <row r="10" spans="1:4" x14ac:dyDescent="0.25">
      <c r="A10" s="11" t="s">
        <v>11</v>
      </c>
      <c r="B10" s="6">
        <f>Quarterly!D10</f>
        <v>63.804312153359511</v>
      </c>
      <c r="C10" s="6" t="e">
        <v>#N/A</v>
      </c>
      <c r="D10" s="14" t="e">
        <v>#N/A</v>
      </c>
    </row>
    <row r="11" spans="1:4" x14ac:dyDescent="0.25">
      <c r="A11" s="11" t="s">
        <v>12</v>
      </c>
      <c r="B11" s="6">
        <f>Quarterly!D11</f>
        <v>93.865628576946122</v>
      </c>
      <c r="C11" s="6" t="e">
        <v>#N/A</v>
      </c>
      <c r="D11" s="14" t="e">
        <v>#N/A</v>
      </c>
    </row>
    <row r="12" spans="1:4" x14ac:dyDescent="0.25">
      <c r="A12" s="11" t="s">
        <v>13</v>
      </c>
      <c r="B12" s="6">
        <f>Quarterly!D12</f>
        <v>77.327950316086188</v>
      </c>
      <c r="C12" s="6" t="e">
        <v>#N/A</v>
      </c>
      <c r="D12" s="14" t="e">
        <v>#N/A</v>
      </c>
    </row>
    <row r="13" spans="1:4" x14ac:dyDescent="0.25">
      <c r="A13" s="11" t="s">
        <v>14</v>
      </c>
      <c r="B13" s="6">
        <f>Quarterly!D13</f>
        <v>98.445127490079159</v>
      </c>
      <c r="C13" s="6" t="e">
        <v>#N/A</v>
      </c>
      <c r="D13" s="14" t="e">
        <v>#N/A</v>
      </c>
    </row>
    <row r="14" spans="1:4" x14ac:dyDescent="0.25">
      <c r="A14" s="11" t="s">
        <v>15</v>
      </c>
      <c r="B14" s="6">
        <f>Quarterly!D14</f>
        <v>82.593312153359463</v>
      </c>
      <c r="C14" s="6" t="e">
        <v>#N/A</v>
      </c>
      <c r="D14" s="14" t="e">
        <v>#N/A</v>
      </c>
    </row>
    <row r="15" spans="1:4" x14ac:dyDescent="0.25">
      <c r="A15" s="11" t="s">
        <v>16</v>
      </c>
      <c r="B15" s="6">
        <f>Quarterly!D15</f>
        <v>108.23562857694618</v>
      </c>
      <c r="C15" s="6" t="e">
        <v>#N/A</v>
      </c>
      <c r="D15" s="14" t="e">
        <v>#N/A</v>
      </c>
    </row>
    <row r="16" spans="1:4" x14ac:dyDescent="0.25">
      <c r="A16" s="11" t="s">
        <v>17</v>
      </c>
      <c r="B16" s="6">
        <f>Quarterly!D16</f>
        <v>92.723950316086174</v>
      </c>
      <c r="C16" s="6" t="e">
        <v>#N/A</v>
      </c>
      <c r="D16" s="14" t="e">
        <v>#N/A</v>
      </c>
    </row>
    <row r="17" spans="1:4" x14ac:dyDescent="0.25">
      <c r="A17" s="11" t="s">
        <v>18</v>
      </c>
      <c r="B17" s="6">
        <f>Quarterly!D17</f>
        <v>109.49312749007916</v>
      </c>
      <c r="C17" s="6" t="e">
        <v>#N/A</v>
      </c>
      <c r="D17" s="14" t="e">
        <v>#N/A</v>
      </c>
    </row>
    <row r="18" spans="1:4" x14ac:dyDescent="0.25">
      <c r="A18" s="11" t="s">
        <v>19</v>
      </c>
      <c r="B18" s="6">
        <f>Quarterly!D18</f>
        <v>97.716312153359468</v>
      </c>
      <c r="C18" s="6" t="e">
        <v>#N/A</v>
      </c>
      <c r="D18" s="14" t="e">
        <v>#N/A</v>
      </c>
    </row>
    <row r="19" spans="1:4" x14ac:dyDescent="0.25">
      <c r="A19" s="11" t="s">
        <v>20</v>
      </c>
      <c r="B19" s="6">
        <f>Quarterly!D19</f>
        <v>128.92062857694611</v>
      </c>
      <c r="C19" s="6" t="e">
        <v>#N/A</v>
      </c>
      <c r="D19" s="14" t="e">
        <v>#N/A</v>
      </c>
    </row>
    <row r="20" spans="1:4" x14ac:dyDescent="0.25">
      <c r="A20" s="11" t="s">
        <v>21</v>
      </c>
      <c r="B20" s="6">
        <f>Quarterly!D20</f>
        <v>108.17995031608619</v>
      </c>
      <c r="C20" s="6" t="e">
        <v>#N/A</v>
      </c>
      <c r="D20" s="14" t="e">
        <v>#N/A</v>
      </c>
    </row>
    <row r="21" spans="1:4" x14ac:dyDescent="0.25">
      <c r="A21" s="11" t="s">
        <v>22</v>
      </c>
      <c r="B21" s="6">
        <f>Quarterly!D21</f>
        <v>132.86712749007918</v>
      </c>
      <c r="C21" s="6" t="e">
        <v>#N/A</v>
      </c>
      <c r="D21" s="14" t="e">
        <v>#N/A</v>
      </c>
    </row>
    <row r="22" spans="1:4" x14ac:dyDescent="0.25">
      <c r="A22" s="11" t="s">
        <v>23</v>
      </c>
      <c r="B22" s="6">
        <f>Quarterly!D22</f>
        <v>132.78231215335944</v>
      </c>
      <c r="C22" s="6" t="e">
        <v>#N/A</v>
      </c>
      <c r="D22" s="14" t="e">
        <v>#N/A</v>
      </c>
    </row>
    <row r="23" spans="1:4" x14ac:dyDescent="0.25">
      <c r="A23" s="11" t="s">
        <v>24</v>
      </c>
      <c r="B23" s="6">
        <f>Quarterly!D23</f>
        <v>156.26062857694617</v>
      </c>
      <c r="C23" s="6" t="e">
        <v>#N/A</v>
      </c>
      <c r="D23" s="14" t="e">
        <v>#N/A</v>
      </c>
    </row>
    <row r="24" spans="1:4" x14ac:dyDescent="0.25">
      <c r="A24" s="11" t="s">
        <v>25</v>
      </c>
      <c r="B24" s="6">
        <f>Quarterly!D24</f>
        <v>127.6019503160862</v>
      </c>
      <c r="C24" s="6" t="e">
        <v>#N/A</v>
      </c>
      <c r="D24" s="14" t="e">
        <v>#N/A</v>
      </c>
    </row>
    <row r="25" spans="1:4" x14ac:dyDescent="0.25">
      <c r="A25" s="11" t="s">
        <v>26</v>
      </c>
      <c r="B25" s="6">
        <f>Quarterly!D25</f>
        <v>144.50612749007917</v>
      </c>
      <c r="C25" s="6" t="e">
        <v>#N/A</v>
      </c>
      <c r="D25" s="14" t="e">
        <v>#N/A</v>
      </c>
    </row>
    <row r="26" spans="1:4" x14ac:dyDescent="0.25">
      <c r="A26" s="11" t="s">
        <v>27</v>
      </c>
      <c r="B26" s="6">
        <f>Quarterly!D26</f>
        <v>120.06231215335949</v>
      </c>
      <c r="C26" s="6" t="e">
        <v>#N/A</v>
      </c>
      <c r="D26" s="14" t="e">
        <v>#N/A</v>
      </c>
    </row>
    <row r="27" spans="1:4" x14ac:dyDescent="0.25">
      <c r="A27" s="11" t="s">
        <v>28</v>
      </c>
      <c r="B27" s="6">
        <f>Quarterly!D27</f>
        <v>153.71962857694612</v>
      </c>
      <c r="C27" s="6" t="e">
        <v>#N/A</v>
      </c>
      <c r="D27" s="14" t="e">
        <v>#N/A</v>
      </c>
    </row>
    <row r="28" spans="1:4" x14ac:dyDescent="0.25">
      <c r="A28" s="11" t="s">
        <v>29</v>
      </c>
      <c r="B28" s="6">
        <f>Quarterly!D28</f>
        <v>137.98195031608623</v>
      </c>
      <c r="C28" s="6" t="e">
        <v>#N/A</v>
      </c>
      <c r="D28" s="14" t="e">
        <v>#N/A</v>
      </c>
    </row>
    <row r="29" spans="1:4" x14ac:dyDescent="0.25">
      <c r="A29" s="11" t="s">
        <v>30</v>
      </c>
      <c r="B29" s="6">
        <f>Quarterly!D29</f>
        <v>139.06912749007915</v>
      </c>
      <c r="C29" s="6" t="e">
        <v>#N/A</v>
      </c>
      <c r="D29" s="14" t="e">
        <v>#N/A</v>
      </c>
    </row>
    <row r="30" spans="1:4" x14ac:dyDescent="0.25">
      <c r="A30" s="11" t="s">
        <v>31</v>
      </c>
      <c r="B30" s="6">
        <f>Quarterly!D30</f>
        <v>189.97431215335942</v>
      </c>
      <c r="C30" s="6" t="e">
        <v>#N/A</v>
      </c>
      <c r="D30" s="14" t="e">
        <v>#N/A</v>
      </c>
    </row>
    <row r="31" spans="1:4" x14ac:dyDescent="0.25">
      <c r="A31" s="11" t="s">
        <v>32</v>
      </c>
      <c r="B31" s="6">
        <f>Quarterly!D31</f>
        <v>142.66162857694613</v>
      </c>
      <c r="C31" s="6" t="e">
        <v>#N/A</v>
      </c>
      <c r="D31" s="14" t="e">
        <v>#N/A</v>
      </c>
    </row>
    <row r="32" spans="1:4" x14ac:dyDescent="0.25">
      <c r="A32" s="11" t="s">
        <v>33</v>
      </c>
      <c r="B32" s="6">
        <f>Quarterly!D32</f>
        <v>152.09195031608616</v>
      </c>
      <c r="C32" s="6" t="e">
        <v>#N/A</v>
      </c>
      <c r="D32" s="14" t="e">
        <v>#N/A</v>
      </c>
    </row>
    <row r="33" spans="1:4" x14ac:dyDescent="0.25">
      <c r="A33" s="11" t="s">
        <v>34</v>
      </c>
      <c r="B33" s="6">
        <f>Quarterly!D33</f>
        <v>151.39112749007924</v>
      </c>
      <c r="C33" s="6" t="e">
        <v>#N/A</v>
      </c>
      <c r="D33" s="14" t="e">
        <v>#N/A</v>
      </c>
    </row>
    <row r="34" spans="1:4" x14ac:dyDescent="0.25">
      <c r="A34" s="11" t="s">
        <v>35</v>
      </c>
      <c r="B34" s="6">
        <f>Quarterly!D34</f>
        <v>151.13431215335947</v>
      </c>
      <c r="C34" s="6" t="e">
        <v>#N/A</v>
      </c>
      <c r="D34" s="14" t="e">
        <v>#N/A</v>
      </c>
    </row>
    <row r="35" spans="1:4" x14ac:dyDescent="0.25">
      <c r="A35" s="11" t="s">
        <v>36</v>
      </c>
      <c r="B35" s="6">
        <f>Quarterly!D35</f>
        <v>149.55662857694611</v>
      </c>
      <c r="C35" s="6" t="e">
        <v>#N/A</v>
      </c>
      <c r="D35" s="14" t="e">
        <v>#N/A</v>
      </c>
    </row>
    <row r="36" spans="1:4" x14ac:dyDescent="0.25">
      <c r="A36" s="11" t="s">
        <v>37</v>
      </c>
      <c r="B36" s="6">
        <f>Quarterly!D36</f>
        <v>162.02495031608623</v>
      </c>
      <c r="C36" s="6" t="e">
        <v>#N/A</v>
      </c>
      <c r="D36" s="14" t="e">
        <v>#N/A</v>
      </c>
    </row>
    <row r="37" spans="1:4" x14ac:dyDescent="0.25">
      <c r="A37" s="11" t="s">
        <v>38</v>
      </c>
      <c r="B37" s="6">
        <f>Quarterly!D37</f>
        <v>155.14312749007922</v>
      </c>
      <c r="C37" s="6" t="e">
        <v>#N/A</v>
      </c>
      <c r="D37" s="14" t="e">
        <v>#N/A</v>
      </c>
    </row>
    <row r="38" spans="1:4" x14ac:dyDescent="0.25">
      <c r="A38" s="11" t="s">
        <v>39</v>
      </c>
      <c r="B38" s="6">
        <f>Quarterly!D38</f>
        <v>167.19218700335949</v>
      </c>
      <c r="C38" s="6" t="e">
        <v>#N/A</v>
      </c>
      <c r="D38" s="14" t="e">
        <v>#N/A</v>
      </c>
    </row>
    <row r="39" spans="1:4" x14ac:dyDescent="0.25">
      <c r="A39" s="11" t="s">
        <v>40</v>
      </c>
      <c r="B39" s="6">
        <f>Quarterly!D39</f>
        <v>156.72771394694612</v>
      </c>
      <c r="C39" s="6" t="e">
        <v>#N/A</v>
      </c>
      <c r="D39" s="14" t="e">
        <v>#N/A</v>
      </c>
    </row>
    <row r="40" spans="1:4" x14ac:dyDescent="0.25">
      <c r="A40" s="11" t="s">
        <v>41</v>
      </c>
      <c r="B40" s="6">
        <f>Quarterly!D40</f>
        <v>175.22799447608622</v>
      </c>
      <c r="C40" s="6" t="e">
        <v>#N/A</v>
      </c>
      <c r="D40" s="14" t="e">
        <v>#N/A</v>
      </c>
    </row>
    <row r="41" spans="1:4" x14ac:dyDescent="0.25">
      <c r="A41" s="11" t="s">
        <v>42</v>
      </c>
      <c r="B41" s="6">
        <f>Quarterly!D41</f>
        <v>162.91784088007918</v>
      </c>
      <c r="C41" s="6" t="e">
        <v>#N/A</v>
      </c>
      <c r="D41" s="14" t="e">
        <v>#N/A</v>
      </c>
    </row>
    <row r="42" spans="1:4" x14ac:dyDescent="0.25">
      <c r="A42" s="11" t="s">
        <v>43</v>
      </c>
      <c r="B42" s="6">
        <f>Quarterly!D42</f>
        <v>174.52030113335951</v>
      </c>
      <c r="C42" s="6" t="e">
        <v>#N/A</v>
      </c>
      <c r="D42" s="14" t="e">
        <v>#N/A</v>
      </c>
    </row>
    <row r="43" spans="1:4" x14ac:dyDescent="0.25">
      <c r="A43" s="11" t="s">
        <v>44</v>
      </c>
      <c r="B43" s="6">
        <f>Quarterly!D43</f>
        <v>160.28355310694616</v>
      </c>
      <c r="C43" s="6" t="e">
        <v>#N/A</v>
      </c>
      <c r="D43" s="14" t="e">
        <v>#N/A</v>
      </c>
    </row>
    <row r="44" spans="1:4" x14ac:dyDescent="0.25">
      <c r="A44" s="11" t="s">
        <v>45</v>
      </c>
      <c r="B44" s="6">
        <f>Quarterly!D44</f>
        <v>183.41790244608629</v>
      </c>
      <c r="C44" s="6" t="e">
        <v>#N/A</v>
      </c>
      <c r="D44" s="14" t="e">
        <v>#N/A</v>
      </c>
    </row>
    <row r="45" spans="1:4" x14ac:dyDescent="0.25">
      <c r="A45" s="11" t="s">
        <v>46</v>
      </c>
      <c r="B45" s="6">
        <f>Quarterly!D45</f>
        <v>164.51248455007919</v>
      </c>
      <c r="C45" s="6" t="e">
        <v>#N/A</v>
      </c>
      <c r="D45" s="14" t="e">
        <v>#N/A</v>
      </c>
    </row>
    <row r="46" spans="1:4" x14ac:dyDescent="0.25">
      <c r="A46" s="11" t="s">
        <v>47</v>
      </c>
      <c r="B46" s="6">
        <f>Quarterly!D46</f>
        <v>181.60969446835949</v>
      </c>
      <c r="C46" s="6" t="e">
        <v>#N/A</v>
      </c>
      <c r="D46" s="14" t="e">
        <v>#N/A</v>
      </c>
    </row>
    <row r="47" spans="1:4" x14ac:dyDescent="0.25">
      <c r="A47" s="11" t="s">
        <v>48</v>
      </c>
      <c r="B47" s="6">
        <f>Quarterly!D47</f>
        <v>177.77143634694616</v>
      </c>
      <c r="C47" s="6" t="e">
        <v>#N/A</v>
      </c>
      <c r="D47" s="14" t="e">
        <v>#N/A</v>
      </c>
    </row>
    <row r="48" spans="1:4" x14ac:dyDescent="0.25">
      <c r="A48" s="11" t="s">
        <v>49</v>
      </c>
      <c r="B48" s="6">
        <f>Quarterly!D48</f>
        <v>190.54870388608629</v>
      </c>
      <c r="C48" s="6" t="e">
        <v>#N/A</v>
      </c>
      <c r="D48" s="14" t="e">
        <v>#N/A</v>
      </c>
    </row>
    <row r="49" spans="1:4" x14ac:dyDescent="0.25">
      <c r="A49" s="11" t="s">
        <v>50</v>
      </c>
      <c r="B49" s="6">
        <f>Quarterly!D49</f>
        <v>167.44981107840366</v>
      </c>
      <c r="C49" s="6" t="e">
        <v>#N/A</v>
      </c>
      <c r="D49" s="14" t="e">
        <v>#N/A</v>
      </c>
    </row>
    <row r="50" spans="1:4" x14ac:dyDescent="0.25">
      <c r="A50" s="11" t="s">
        <v>51</v>
      </c>
      <c r="B50" s="6">
        <f>Quarterly!D50</f>
        <v>193.33434096335949</v>
      </c>
      <c r="C50" s="6" t="e">
        <v>#N/A</v>
      </c>
      <c r="D50" s="14" t="e">
        <v>#N/A</v>
      </c>
    </row>
    <row r="51" spans="1:4" x14ac:dyDescent="0.25">
      <c r="A51" s="11" t="s">
        <v>52</v>
      </c>
      <c r="B51" s="6">
        <f>Quarterly!D51</f>
        <v>178.85275315694608</v>
      </c>
      <c r="C51" s="6" t="e">
        <v>#N/A</v>
      </c>
      <c r="D51" s="14" t="e">
        <v>#N/A</v>
      </c>
    </row>
    <row r="52" spans="1:4" x14ac:dyDescent="0.25">
      <c r="A52" s="11" t="s">
        <v>53</v>
      </c>
      <c r="B52" s="6">
        <f>Quarterly!D52</f>
        <v>182.16927137608619</v>
      </c>
      <c r="C52" s="6" t="e">
        <v>#N/A</v>
      </c>
      <c r="D52" s="14" t="e">
        <v>#N/A</v>
      </c>
    </row>
    <row r="53" spans="1:4" x14ac:dyDescent="0.25">
      <c r="A53" s="11" t="s">
        <v>54</v>
      </c>
      <c r="B53" s="6">
        <f>Quarterly!D53</f>
        <v>186.48384005007915</v>
      </c>
      <c r="C53" s="6" t="e">
        <v>#N/A</v>
      </c>
      <c r="D53" s="14" t="e">
        <v>#N/A</v>
      </c>
    </row>
    <row r="54" spans="1:4" x14ac:dyDescent="0.25">
      <c r="A54" s="11" t="s">
        <v>55</v>
      </c>
      <c r="B54" s="6">
        <f>Quarterly!D54</f>
        <v>160.12764929335947</v>
      </c>
      <c r="C54" s="6" t="e">
        <v>#N/A</v>
      </c>
      <c r="D54" s="14" t="e">
        <v>#N/A</v>
      </c>
    </row>
    <row r="55" spans="1:4" x14ac:dyDescent="0.25">
      <c r="A55" s="11" t="s">
        <v>56</v>
      </c>
      <c r="B55" s="6">
        <f>Quarterly!D55</f>
        <v>198.8833088369461</v>
      </c>
      <c r="C55" s="6" t="e">
        <v>#N/A</v>
      </c>
      <c r="D55" s="14" t="e">
        <v>#N/A</v>
      </c>
    </row>
    <row r="56" spans="1:4" x14ac:dyDescent="0.25">
      <c r="A56" s="11" t="s">
        <v>57</v>
      </c>
      <c r="B56" s="6">
        <f>Quarterly!D56</f>
        <v>194.16975719608621</v>
      </c>
      <c r="C56" s="6" t="e">
        <v>#N/A</v>
      </c>
      <c r="D56" s="14" t="e">
        <v>#N/A</v>
      </c>
    </row>
    <row r="57" spans="1:4" x14ac:dyDescent="0.25">
      <c r="A57" s="11" t="s">
        <v>58</v>
      </c>
      <c r="B57" s="6">
        <f>Quarterly!D57</f>
        <v>190.44181983007925</v>
      </c>
      <c r="C57" s="6" t="e">
        <v>#N/A</v>
      </c>
      <c r="D57" s="14" t="e">
        <v>#N/A</v>
      </c>
    </row>
    <row r="58" spans="1:4" x14ac:dyDescent="0.25">
      <c r="A58" s="11" t="s">
        <v>59</v>
      </c>
      <c r="B58" s="6">
        <f>Quarterly!D58</f>
        <v>193.89274846335942</v>
      </c>
      <c r="C58" s="6" t="e">
        <v>#N/A</v>
      </c>
      <c r="D58" s="14" t="e">
        <v>#N/A</v>
      </c>
    </row>
    <row r="59" spans="1:4" x14ac:dyDescent="0.25">
      <c r="A59" s="11" t="s">
        <v>60</v>
      </c>
      <c r="B59" s="6">
        <f>Quarterly!D59</f>
        <v>193.82857600694612</v>
      </c>
      <c r="C59" s="6" t="e">
        <v>#N/A</v>
      </c>
      <c r="D59" s="14" t="e">
        <v>#N/A</v>
      </c>
    </row>
    <row r="60" spans="1:4" x14ac:dyDescent="0.25">
      <c r="A60" s="11" t="s">
        <v>61</v>
      </c>
      <c r="B60" s="6">
        <f>Quarterly!D60</f>
        <v>214.98610911608625</v>
      </c>
      <c r="C60" s="6" t="e">
        <v>#N/A</v>
      </c>
      <c r="D60" s="14" t="e">
        <v>#N/A</v>
      </c>
    </row>
    <row r="61" spans="1:4" x14ac:dyDescent="0.25">
      <c r="A61" s="11" t="s">
        <v>62</v>
      </c>
      <c r="B61" s="6">
        <f>Quarterly!D61</f>
        <v>214.86288195007918</v>
      </c>
      <c r="C61" s="6" t="e">
        <v>#N/A</v>
      </c>
      <c r="D61" s="14" t="e">
        <v>#N/A</v>
      </c>
    </row>
    <row r="62" spans="1:4" x14ac:dyDescent="0.25">
      <c r="A62" s="11" t="s">
        <v>63</v>
      </c>
      <c r="B62" s="6">
        <f>Quarterly!D62</f>
        <v>216.31457796335943</v>
      </c>
      <c r="C62" s="6" t="e">
        <v>#N/A</v>
      </c>
      <c r="D62" s="14" t="e">
        <v>#N/A</v>
      </c>
    </row>
    <row r="63" spans="1:4" x14ac:dyDescent="0.25">
      <c r="A63" s="11" t="s">
        <v>64</v>
      </c>
      <c r="B63" s="6">
        <f>Quarterly!D63</f>
        <v>207.99121237694612</v>
      </c>
      <c r="C63" s="6" t="e">
        <v>#N/A</v>
      </c>
      <c r="D63" s="14" t="e">
        <v>#N/A</v>
      </c>
    </row>
    <row r="64" spans="1:4" x14ac:dyDescent="0.25">
      <c r="A64" s="11" t="s">
        <v>65</v>
      </c>
      <c r="B64" s="6">
        <f>Quarterly!D64</f>
        <v>243.96008810608629</v>
      </c>
      <c r="C64" s="6" t="e">
        <v>#N/A</v>
      </c>
      <c r="D64" s="14" t="e">
        <v>#N/A</v>
      </c>
    </row>
    <row r="65" spans="1:4" x14ac:dyDescent="0.25">
      <c r="A65" s="11" t="s">
        <v>66</v>
      </c>
      <c r="B65" s="6">
        <f>Quarterly!D65</f>
        <v>225.72447679007911</v>
      </c>
      <c r="C65" s="6" t="e">
        <v>#N/A</v>
      </c>
      <c r="D65" s="14" t="e">
        <v>#N/A</v>
      </c>
    </row>
    <row r="66" spans="1:4" x14ac:dyDescent="0.25">
      <c r="A66" s="11" t="s">
        <v>67</v>
      </c>
      <c r="B66" s="6">
        <f>Quarterly!D66</f>
        <v>234.76352254335947</v>
      </c>
      <c r="C66" s="6" t="e">
        <v>#N/A</v>
      </c>
      <c r="D66" s="14" t="e">
        <v>#N/A</v>
      </c>
    </row>
    <row r="67" spans="1:4" x14ac:dyDescent="0.25">
      <c r="A67" s="11" t="s">
        <v>68</v>
      </c>
      <c r="B67" s="6">
        <f>Quarterly!D67</f>
        <v>233.09456963694606</v>
      </c>
      <c r="C67" s="6" t="e">
        <v>#N/A</v>
      </c>
      <c r="D67" s="14" t="e">
        <v>#N/A</v>
      </c>
    </row>
    <row r="68" spans="1:4" x14ac:dyDescent="0.25">
      <c r="A68" s="11" t="s">
        <v>69</v>
      </c>
      <c r="B68" s="6">
        <f>Quarterly!D68</f>
        <v>248.70198184608623</v>
      </c>
      <c r="C68" s="6" t="e">
        <v>#N/A</v>
      </c>
      <c r="D68" s="14" t="e">
        <v>#N/A</v>
      </c>
    </row>
    <row r="69" spans="1:4" x14ac:dyDescent="0.25">
      <c r="A69" s="11" t="s">
        <v>70</v>
      </c>
      <c r="B69" s="6">
        <f>Quarterly!D69</f>
        <v>234.3817001500793</v>
      </c>
      <c r="C69" s="6" t="e">
        <v>#N/A</v>
      </c>
      <c r="D69" s="14" t="e">
        <v>#N/A</v>
      </c>
    </row>
    <row r="70" spans="1:4" x14ac:dyDescent="0.25">
      <c r="A70" s="11" t="s">
        <v>71</v>
      </c>
      <c r="B70" s="6">
        <f>Quarterly!D70</f>
        <v>254.42470079335945</v>
      </c>
      <c r="C70" s="6" t="e">
        <v>#N/A</v>
      </c>
      <c r="D70" s="14" t="e">
        <v>#N/A</v>
      </c>
    </row>
    <row r="71" spans="1:4" x14ac:dyDescent="0.25">
      <c r="A71" s="11" t="s">
        <v>72</v>
      </c>
      <c r="B71" s="6">
        <f>Quarterly!D71</f>
        <v>239.78299418694621</v>
      </c>
      <c r="C71" s="6" t="e">
        <v>#N/A</v>
      </c>
      <c r="D71" s="14" t="e">
        <v>#N/A</v>
      </c>
    </row>
    <row r="72" spans="1:4" x14ac:dyDescent="0.25">
      <c r="A72" s="11" t="s">
        <v>73</v>
      </c>
      <c r="B72" s="6">
        <f>Quarterly!D72</f>
        <v>259.41460113608628</v>
      </c>
      <c r="C72" s="6" t="e">
        <v>#N/A</v>
      </c>
      <c r="D72" s="14" t="e">
        <v>#N/A</v>
      </c>
    </row>
    <row r="73" spans="1:4" x14ac:dyDescent="0.25">
      <c r="A73" s="11" t="s">
        <v>74</v>
      </c>
      <c r="B73" s="6">
        <f>Quarterly!D73</f>
        <v>252.20531947007916</v>
      </c>
      <c r="C73" s="6" t="e">
        <v>#N/A</v>
      </c>
      <c r="D73" s="14" t="e">
        <v>#N/A</v>
      </c>
    </row>
    <row r="74" spans="1:4" x14ac:dyDescent="0.25">
      <c r="A74" s="11" t="s">
        <v>75</v>
      </c>
      <c r="B74" s="6">
        <f>Quarterly!D74</f>
        <v>269.13892409335938</v>
      </c>
      <c r="C74" s="6" t="e">
        <v>#N/A</v>
      </c>
      <c r="D74" s="14" t="e">
        <v>#N/A</v>
      </c>
    </row>
    <row r="75" spans="1:4" x14ac:dyDescent="0.25">
      <c r="A75" s="11" t="s">
        <v>76</v>
      </c>
      <c r="B75" s="6">
        <f>Quarterly!D75</f>
        <v>248.23208152694613</v>
      </c>
      <c r="C75" s="6" t="e">
        <v>#N/A</v>
      </c>
      <c r="D75" s="14" t="e">
        <v>#N/A</v>
      </c>
    </row>
    <row r="76" spans="1:4" x14ac:dyDescent="0.25">
      <c r="A76" s="11" t="s">
        <v>77</v>
      </c>
      <c r="B76" s="6">
        <f>Quarterly!D76</f>
        <v>270.00268899505295</v>
      </c>
      <c r="C76" s="6" t="e">
        <v>#N/A</v>
      </c>
      <c r="D76" s="14" t="e">
        <v>#N/A</v>
      </c>
    </row>
    <row r="77" spans="1:4" x14ac:dyDescent="0.25">
      <c r="A77" s="11" t="s">
        <v>78</v>
      </c>
      <c r="B77" s="6">
        <f>Quarterly!D77</f>
        <v>265.47721964007923</v>
      </c>
      <c r="C77" s="6" t="e">
        <v>#N/A</v>
      </c>
      <c r="D77" s="14" t="e">
        <v>#N/A</v>
      </c>
    </row>
    <row r="78" spans="1:4" x14ac:dyDescent="0.25">
      <c r="A78" s="11" t="s">
        <v>79</v>
      </c>
      <c r="B78" s="6">
        <f>Quarterly!D78</f>
        <v>274.50574662335953</v>
      </c>
      <c r="C78" s="6" t="e">
        <v>#N/A</v>
      </c>
      <c r="D78" s="14" t="e">
        <v>#N/A</v>
      </c>
    </row>
    <row r="79" spans="1:4" x14ac:dyDescent="0.25">
      <c r="A79" s="11" t="s">
        <v>80</v>
      </c>
      <c r="B79" s="6">
        <f>Quarterly!D79</f>
        <v>268.15525855694608</v>
      </c>
      <c r="C79" s="6" t="e">
        <v>#N/A</v>
      </c>
      <c r="D79" s="14" t="e">
        <v>#N/A</v>
      </c>
    </row>
    <row r="80" spans="1:4" x14ac:dyDescent="0.25">
      <c r="A80" s="11" t="s">
        <v>81</v>
      </c>
      <c r="B80" s="6">
        <f>Quarterly!D80</f>
        <v>275.01122273608604</v>
      </c>
      <c r="C80" s="6" t="e">
        <v>#N/A</v>
      </c>
      <c r="D80" s="14" t="e">
        <v>#N/A</v>
      </c>
    </row>
    <row r="81" spans="1:4" x14ac:dyDescent="0.25">
      <c r="A81" s="11" t="s">
        <v>82</v>
      </c>
      <c r="B81" s="6">
        <f>Quarterly!D81</f>
        <v>266.83147850007919</v>
      </c>
      <c r="C81" s="6" t="e">
        <v>#N/A</v>
      </c>
      <c r="D81" s="14" t="e">
        <v>#N/A</v>
      </c>
    </row>
    <row r="82" spans="1:4" x14ac:dyDescent="0.25">
      <c r="A82" s="11" t="s">
        <v>83</v>
      </c>
      <c r="B82" s="6">
        <f>Quarterly!D82</f>
        <v>284.27384929335955</v>
      </c>
      <c r="C82" s="6" t="e">
        <v>#N/A</v>
      </c>
      <c r="D82" s="14" t="e">
        <v>#N/A</v>
      </c>
    </row>
    <row r="83" spans="1:4" x14ac:dyDescent="0.25">
      <c r="A83" s="11" t="s">
        <v>84</v>
      </c>
      <c r="B83" s="6">
        <f>Quarterly!D83</f>
        <v>246.59462839694621</v>
      </c>
      <c r="C83" s="6" t="e">
        <v>#N/A</v>
      </c>
      <c r="D83" s="14" t="e">
        <v>#N/A</v>
      </c>
    </row>
    <row r="84" spans="1:4" x14ac:dyDescent="0.25">
      <c r="A84" s="11" t="s">
        <v>85</v>
      </c>
      <c r="B84" s="6">
        <f>Quarterly!D84</f>
        <v>232.4434981360863</v>
      </c>
      <c r="C84" s="6" t="e">
        <v>#N/A</v>
      </c>
      <c r="D84" s="14" t="e">
        <v>#N/A</v>
      </c>
    </row>
    <row r="85" spans="1:4" x14ac:dyDescent="0.25">
      <c r="A85" s="11" t="s">
        <v>86</v>
      </c>
      <c r="B85" s="6">
        <f>Quarterly!D85</f>
        <v>244.06655755007921</v>
      </c>
      <c r="C85" s="6" t="e">
        <v>#N/A</v>
      </c>
      <c r="D85" s="14" t="e">
        <v>#N/A</v>
      </c>
    </row>
    <row r="86" spans="1:4" x14ac:dyDescent="0.25">
      <c r="A86" s="11" t="s">
        <v>87</v>
      </c>
      <c r="B86" s="6">
        <f>Quarterly!D86</f>
        <v>231.53813104335939</v>
      </c>
      <c r="C86" s="6" t="e">
        <v>#N/A</v>
      </c>
      <c r="D86" s="14" t="e">
        <v>#N/A</v>
      </c>
    </row>
    <row r="87" spans="1:4" x14ac:dyDescent="0.25">
      <c r="A87" s="11" t="s">
        <v>88</v>
      </c>
      <c r="B87" s="6">
        <f>Quarterly!D87</f>
        <v>235.56557140694619</v>
      </c>
      <c r="C87" s="6" t="e">
        <v>#N/A</v>
      </c>
      <c r="D87" s="14" t="e">
        <v>#N/A</v>
      </c>
    </row>
    <row r="88" spans="1:4" x14ac:dyDescent="0.25">
      <c r="A88" s="11" t="s">
        <v>89</v>
      </c>
      <c r="B88" s="6">
        <f>Quarterly!D88</f>
        <v>221.38259441608619</v>
      </c>
      <c r="C88" s="6" t="e">
        <v>#N/A</v>
      </c>
      <c r="D88" s="14" t="e">
        <v>#N/A</v>
      </c>
    </row>
    <row r="89" spans="1:4" x14ac:dyDescent="0.25">
      <c r="A89" s="11" t="s">
        <v>90</v>
      </c>
      <c r="B89" s="6">
        <f>Quarterly!D89</f>
        <v>245.42794424007923</v>
      </c>
      <c r="C89" s="6" t="e">
        <v>#N/A</v>
      </c>
      <c r="D89" s="14" t="e">
        <v>#N/A</v>
      </c>
    </row>
    <row r="90" spans="1:4" x14ac:dyDescent="0.25">
      <c r="A90" s="11" t="s">
        <v>91</v>
      </c>
      <c r="B90" s="6">
        <f>Quarterly!D90</f>
        <v>245.07350468335952</v>
      </c>
      <c r="C90" s="6" t="e">
        <v>#N/A</v>
      </c>
      <c r="D90" s="14" t="e">
        <v>#N/A</v>
      </c>
    </row>
    <row r="91" spans="1:4" x14ac:dyDescent="0.25">
      <c r="A91" s="11" t="s">
        <v>92</v>
      </c>
      <c r="B91" s="6">
        <f>Quarterly!D91</f>
        <v>228.94333358694607</v>
      </c>
      <c r="C91" s="6">
        <v>216.10670500999996</v>
      </c>
      <c r="D91" s="14">
        <v>216.10670500999996</v>
      </c>
    </row>
    <row r="92" spans="1:4" x14ac:dyDescent="0.25">
      <c r="A92" s="13" t="s">
        <v>93</v>
      </c>
      <c r="B92" s="9">
        <f>Quarterly!D92</f>
        <v>252.06772953862648</v>
      </c>
      <c r="C92" s="9">
        <v>213.44224022252158</v>
      </c>
      <c r="D92" s="15">
        <v>296.86375918045638</v>
      </c>
    </row>
    <row r="93" spans="1:4" x14ac:dyDescent="0.25">
      <c r="A93" s="13" t="s">
        <v>94</v>
      </c>
      <c r="B93" s="9">
        <f>Quarterly!D93</f>
        <v>237.11599467045883</v>
      </c>
      <c r="C93" s="9">
        <v>186.32369973898108</v>
      </c>
      <c r="D93" s="15">
        <v>261.03394123878735</v>
      </c>
    </row>
    <row r="94" spans="1:4" x14ac:dyDescent="0.25">
      <c r="A94" s="13" t="s">
        <v>95</v>
      </c>
      <c r="B94" s="9">
        <f>Quarterly!D94</f>
        <v>254.9295261426347</v>
      </c>
      <c r="C94" s="9">
        <v>204.33878525782799</v>
      </c>
      <c r="D94" s="15">
        <v>316.22971509205041</v>
      </c>
    </row>
    <row r="95" spans="1:4" x14ac:dyDescent="0.25">
      <c r="A95" s="13" t="s">
        <v>96</v>
      </c>
      <c r="B95" s="9">
        <f>Quarterly!D95</f>
        <v>246.36408004491292</v>
      </c>
      <c r="C95" s="9">
        <v>187.55412144498277</v>
      </c>
      <c r="D95" s="15">
        <v>292.73347265206513</v>
      </c>
    </row>
    <row r="96" spans="1:4" x14ac:dyDescent="0.25">
      <c r="A96" s="13" t="s">
        <v>100</v>
      </c>
      <c r="B96" s="9">
        <f>Quarterly!D96</f>
        <v>259.34222175758561</v>
      </c>
      <c r="C96" s="9">
        <v>199.19438027197668</v>
      </c>
      <c r="D96" s="15">
        <v>331.93493543984772</v>
      </c>
    </row>
    <row r="97" spans="1:4" x14ac:dyDescent="0.25">
      <c r="A97" s="13" t="s">
        <v>97</v>
      </c>
      <c r="B97" s="9">
        <f>Quarterly!D97</f>
        <v>254.5643339867822</v>
      </c>
      <c r="C97" s="9">
        <v>185.3618451766969</v>
      </c>
      <c r="D97" s="15">
        <v>313.17209019888486</v>
      </c>
    </row>
    <row r="98" spans="1:4" x14ac:dyDescent="0.25">
      <c r="A98" s="13" t="s">
        <v>98</v>
      </c>
      <c r="B98" s="9">
        <f>Quarterly!D98</f>
        <v>264.64336584313241</v>
      </c>
      <c r="C98" s="9">
        <v>194.88400463199937</v>
      </c>
      <c r="D98" s="15">
        <v>345.76850007850248</v>
      </c>
    </row>
    <row r="99" spans="1:4" x14ac:dyDescent="0.25">
      <c r="A99" s="13" t="s">
        <v>99</v>
      </c>
      <c r="B99" s="9">
        <f>Quarterly!D99</f>
        <v>262.50442287017734</v>
      </c>
      <c r="C99" s="9">
        <v>186.46249323027084</v>
      </c>
      <c r="D99" s="15">
        <v>335.81734851524038</v>
      </c>
    </row>
    <row r="100" spans="1:4" x14ac:dyDescent="0.25">
      <c r="A100" s="13" t="s">
        <v>101</v>
      </c>
      <c r="B100" s="9">
        <f>Quarterly!D100</f>
        <v>270.54422454338606</v>
      </c>
      <c r="C100" s="9">
        <v>193.68194729104476</v>
      </c>
      <c r="D100" s="15">
        <v>362.28536935939394</v>
      </c>
    </row>
    <row r="101" spans="1:4" x14ac:dyDescent="0.25">
      <c r="A101" s="13" t="s">
        <v>102</v>
      </c>
      <c r="B101" s="9">
        <f>Quarterly!D101</f>
        <v>270.25522776841768</v>
      </c>
      <c r="C101" s="9">
        <v>186.96844162913339</v>
      </c>
      <c r="D101" s="15">
        <v>355.65536773500645</v>
      </c>
    </row>
    <row r="102" spans="1:4" x14ac:dyDescent="0.25">
      <c r="A102" s="13" t="s">
        <v>103</v>
      </c>
      <c r="B102" s="9">
        <f>Quarterly!D102</f>
        <v>276.94179612654995</v>
      </c>
      <c r="C102" s="9">
        <v>192.14253300481619</v>
      </c>
      <c r="D102" s="15">
        <v>377.44229464372972</v>
      </c>
    </row>
    <row r="103" spans="1:4" x14ac:dyDescent="0.25">
      <c r="A103" s="13" t="s">
        <v>104</v>
      </c>
      <c r="B103" s="9">
        <f>Quarterly!D103</f>
        <v>277.94232200677095</v>
      </c>
      <c r="C103" s="9">
        <v>187.80251250455299</v>
      </c>
      <c r="D103" s="15">
        <v>375.42339663767757</v>
      </c>
    </row>
    <row r="104" spans="1:4" x14ac:dyDescent="0.25">
      <c r="A104" s="13" t="s">
        <v>105</v>
      </c>
      <c r="B104" s="9">
        <f>Quarterly!D104</f>
        <v>283.7325575943625</v>
      </c>
      <c r="C104" s="9">
        <v>192.00156832105708</v>
      </c>
      <c r="D104" s="15">
        <v>394.51018460082702</v>
      </c>
    </row>
    <row r="105" spans="1:4" x14ac:dyDescent="0.25">
      <c r="A105" s="13" t="s">
        <v>106</v>
      </c>
      <c r="B105" s="9">
        <f>Quarterly!D105</f>
        <v>285.64808220646086</v>
      </c>
      <c r="C105" s="9">
        <v>188.9005771300065</v>
      </c>
      <c r="D105" s="15">
        <v>395.09570753303711</v>
      </c>
    </row>
    <row r="106" spans="1:4" x14ac:dyDescent="0.25">
      <c r="A106" s="13" t="s">
        <v>115</v>
      </c>
      <c r="B106" s="9">
        <f>Quarterly!D106</f>
        <v>290.85657367754948</v>
      </c>
      <c r="C106" s="9">
        <v>191.96586666546892</v>
      </c>
      <c r="D106" s="15">
        <v>411.51132567714285</v>
      </c>
    </row>
    <row r="107" spans="1:4" x14ac:dyDescent="0.25">
      <c r="A107" s="13" t="s">
        <v>116</v>
      </c>
      <c r="B107" s="9">
        <f>Quarterly!D107</f>
        <v>293.43010802742333</v>
      </c>
      <c r="C107" s="9">
        <v>189.91928704804275</v>
      </c>
      <c r="D107" s="15">
        <v>414.45216721011235</v>
      </c>
    </row>
    <row r="108" spans="1:4" x14ac:dyDescent="0.25">
      <c r="A108" s="13" t="s">
        <v>117</v>
      </c>
      <c r="B108" s="9">
        <f>Quarterly!D108</f>
        <v>298.27330390262625</v>
      </c>
      <c r="C108" s="9">
        <v>192.45281360668812</v>
      </c>
      <c r="D108" s="15">
        <v>429.45714464100649</v>
      </c>
    </row>
    <row r="109" spans="1:4" x14ac:dyDescent="0.25">
      <c r="A109" s="13" t="s">
        <v>118</v>
      </c>
      <c r="B109" s="9">
        <f>Quarterly!D109</f>
        <v>301.33022204809748</v>
      </c>
      <c r="C109" s="9">
        <v>191.19267768613744</v>
      </c>
      <c r="D109" s="15">
        <v>434.2216114347226</v>
      </c>
    </row>
    <row r="110" spans="1:4" x14ac:dyDescent="0.25">
      <c r="A110" s="13" t="s">
        <v>119</v>
      </c>
      <c r="B110" s="9">
        <f>Quarterly!D110</f>
        <v>305.95702220350046</v>
      </c>
      <c r="C110" s="9">
        <v>193.19924628648604</v>
      </c>
      <c r="D110" s="15">
        <v>447.92836017758799</v>
      </c>
    </row>
    <row r="111" spans="1:4" x14ac:dyDescent="0.25">
      <c r="A111" s="13" t="s">
        <v>120</v>
      </c>
      <c r="B111" s="9">
        <f>Quarterly!D111</f>
        <v>309.37872045754324</v>
      </c>
      <c r="C111" s="9">
        <v>192.47327476309744</v>
      </c>
      <c r="D111" s="15">
        <v>454.04635402648864</v>
      </c>
    </row>
    <row r="112" spans="1:4" x14ac:dyDescent="0.25">
      <c r="A112" s="13" t="s">
        <v>121</v>
      </c>
      <c r="B112" s="9">
        <f>Quarterly!D112</f>
        <v>313.89194546853025</v>
      </c>
      <c r="C112" s="9">
        <v>194.1803742388137</v>
      </c>
      <c r="D112" s="15">
        <v>467.00776453172494</v>
      </c>
    </row>
    <row r="113" spans="1:10" x14ac:dyDescent="0.25">
      <c r="A113" s="13" t="s">
        <v>122</v>
      </c>
      <c r="B113" s="9">
        <f>Quarterly!D113</f>
        <v>317.59818121301015</v>
      </c>
      <c r="C113" s="9">
        <v>193.90800669340632</v>
      </c>
      <c r="D113" s="15">
        <v>474.32026593764635</v>
      </c>
    </row>
    <row r="114" spans="1:10" x14ac:dyDescent="0.25">
      <c r="A114" s="13" t="s">
        <v>123</v>
      </c>
      <c r="B114" s="9">
        <f>Quarterly!D114</f>
        <v>322.06909730070907</v>
      </c>
      <c r="C114" s="9">
        <v>195.38790904213587</v>
      </c>
      <c r="D114" s="15">
        <v>486.74142662255451</v>
      </c>
    </row>
    <row r="115" spans="1:10" x14ac:dyDescent="0.25">
      <c r="A115" s="13" t="s">
        <v>125</v>
      </c>
      <c r="B115" s="9">
        <f>Quarterly!D115</f>
        <v>326.00589372110215</v>
      </c>
      <c r="C115" s="9">
        <v>195.42340052632292</v>
      </c>
      <c r="D115" s="15">
        <v>494.94986386129295</v>
      </c>
    </row>
    <row r="116" spans="1:10" x14ac:dyDescent="0.25">
      <c r="A116" s="13" t="s">
        <v>126</v>
      </c>
      <c r="B116" s="9">
        <f>Quarterly!D116</f>
        <v>330.48420039478742</v>
      </c>
      <c r="C116" s="9">
        <v>196.7536396567192</v>
      </c>
      <c r="D116" s="15">
        <v>507.05472084848469</v>
      </c>
    </row>
    <row r="117" spans="1:10" x14ac:dyDescent="0.25">
      <c r="A117" s="13" t="s">
        <v>127</v>
      </c>
      <c r="B117" s="9">
        <f>Quarterly!D117</f>
        <v>334.61557050591699</v>
      </c>
      <c r="C117" s="9">
        <v>197.0476610332274</v>
      </c>
      <c r="D117" s="15">
        <v>516.06555270056219</v>
      </c>
      <c r="J117" s="10"/>
    </row>
    <row r="118" spans="1:10" x14ac:dyDescent="0.25">
      <c r="A118" s="13" t="s">
        <v>128</v>
      </c>
      <c r="B118" s="9">
        <f>Quarterly!D118</f>
        <v>339.13623153923686</v>
      </c>
      <c r="C118" s="9">
        <v>198.28768669356961</v>
      </c>
      <c r="D118" s="15">
        <v>528.02635399975907</v>
      </c>
      <c r="H118" s="10"/>
      <c r="I118" s="10"/>
    </row>
    <row r="119" spans="1:10" x14ac:dyDescent="0.25">
      <c r="A119" s="13" t="s">
        <v>124</v>
      </c>
      <c r="B119" s="9">
        <f>Quarterly!D119</f>
        <v>343.43852113373191</v>
      </c>
      <c r="C119" s="9">
        <v>198.77290988537175</v>
      </c>
      <c r="D119" s="15">
        <v>537.69781555460634</v>
      </c>
    </row>
    <row r="120" spans="1:10" x14ac:dyDescent="0.25">
      <c r="A120" s="13" t="s">
        <v>129</v>
      </c>
      <c r="B120" s="9">
        <f>Quarterly!D120</f>
        <v>348.02644140393244</v>
      </c>
      <c r="C120" s="9">
        <v>199.95407720405689</v>
      </c>
      <c r="D120" s="15">
        <v>549.62273091396435</v>
      </c>
    </row>
    <row r="121" spans="1:10" x14ac:dyDescent="0.25">
      <c r="A121" s="13" t="s">
        <v>130</v>
      </c>
      <c r="B121" s="9">
        <f>Quarterly!D121</f>
        <v>352.4844592641976</v>
      </c>
      <c r="C121" s="9">
        <v>200.59515692869513</v>
      </c>
      <c r="D121" s="15">
        <v>559.88742412104818</v>
      </c>
    </row>
    <row r="122" spans="1:10" x14ac:dyDescent="0.25">
      <c r="A122" s="13" t="s">
        <v>131</v>
      </c>
      <c r="B122" s="9">
        <f>Quarterly!D122</f>
        <v>357.15768620134901</v>
      </c>
      <c r="C122" s="9">
        <v>201.75076820961834</v>
      </c>
      <c r="D122" s="15">
        <v>571.88627348707644</v>
      </c>
    </row>
    <row r="123" spans="1:10" x14ac:dyDescent="0.25">
      <c r="A123" s="13" t="s">
        <v>132</v>
      </c>
      <c r="B123" s="9">
        <f>Quarterly!D123</f>
        <v>361.7620575206854</v>
      </c>
      <c r="C123" s="9">
        <v>202.51715353651019</v>
      </c>
      <c r="D123" s="15">
        <v>582.68399931807858</v>
      </c>
    </row>
    <row r="124" spans="1:10" x14ac:dyDescent="0.25">
      <c r="A124" s="13" t="s">
        <v>133</v>
      </c>
      <c r="B124" s="9">
        <f>Quarterly!D124</f>
        <v>366.5339726089544</v>
      </c>
      <c r="C124" s="9">
        <v>203.66366236677638</v>
      </c>
      <c r="D124" s="15">
        <v>594.82348636321615</v>
      </c>
    </row>
    <row r="125" spans="1:10" x14ac:dyDescent="0.25">
      <c r="A125" s="13" t="s">
        <v>134</v>
      </c>
      <c r="B125" s="9">
        <f>Quarterly!D125</f>
        <v>371.27932898959943</v>
      </c>
      <c r="C125" s="9">
        <v>204.53307894249062</v>
      </c>
      <c r="D125" s="15">
        <v>606.11388712245275</v>
      </c>
    </row>
    <row r="126" spans="1:10" x14ac:dyDescent="0.25">
      <c r="A126" s="13" t="s">
        <v>135</v>
      </c>
      <c r="B126" s="9">
        <f>Quarterly!D126</f>
        <v>376.1601481229589</v>
      </c>
      <c r="C126" s="9">
        <v>205.68651379353949</v>
      </c>
      <c r="D126" s="15">
        <v>618.45886298539665</v>
      </c>
    </row>
    <row r="127" spans="1:10" x14ac:dyDescent="0.25">
      <c r="A127" s="13" t="s">
        <v>136</v>
      </c>
      <c r="B127" s="9">
        <f>Quarterly!D127</f>
        <v>381.04388990899469</v>
      </c>
      <c r="C127" s="9">
        <v>206.643727646549</v>
      </c>
      <c r="D127" s="15">
        <v>630.2178320418227</v>
      </c>
    </row>
    <row r="128" spans="1:10" x14ac:dyDescent="0.25">
      <c r="A128" s="13" t="s">
        <v>137</v>
      </c>
      <c r="B128" s="9">
        <f>Quarterly!D128</f>
        <v>386.04169076581724</v>
      </c>
      <c r="C128" s="9">
        <v>207.81350396724218</v>
      </c>
      <c r="D128" s="15">
        <v>642.81447640194688</v>
      </c>
    </row>
    <row r="129" spans="1:4" x14ac:dyDescent="0.25">
      <c r="A129" s="13" t="s">
        <v>138</v>
      </c>
      <c r="B129" s="9">
        <f>Quarterly!D129</f>
        <v>391.06314095387938</v>
      </c>
      <c r="C129" s="9">
        <v>208.84591525846679</v>
      </c>
      <c r="D129" s="15">
        <v>655.02391777953267</v>
      </c>
    </row>
    <row r="130" spans="1:4" x14ac:dyDescent="0.25">
      <c r="A130" s="13" t="s">
        <v>139</v>
      </c>
      <c r="B130" s="9">
        <f>Quarterly!D130</f>
        <v>396.18456672645357</v>
      </c>
      <c r="C130" s="9">
        <v>210.03947026444624</v>
      </c>
      <c r="D130" s="15">
        <v>667.91260184394071</v>
      </c>
    </row>
    <row r="131" spans="1:4" x14ac:dyDescent="0.25">
      <c r="A131" s="13" t="s">
        <v>140</v>
      </c>
      <c r="B131" s="9">
        <f>Quarterly!D131</f>
        <v>401.34439280232226</v>
      </c>
      <c r="C131" s="9">
        <v>211.1387288323169</v>
      </c>
      <c r="D131" s="15">
        <v>680.56522110134858</v>
      </c>
    </row>
    <row r="132" spans="1:4" x14ac:dyDescent="0.25">
      <c r="A132" s="13" t="s">
        <v>141</v>
      </c>
      <c r="B132" s="9">
        <f>Quarterly!D132</f>
        <v>406.59513447916515</v>
      </c>
      <c r="C132" s="9">
        <v>212.36122822732207</v>
      </c>
      <c r="D132" s="15">
        <v>693.77926494475992</v>
      </c>
    </row>
    <row r="133" spans="1:4" x14ac:dyDescent="0.25">
      <c r="A133" s="13" t="s">
        <v>142</v>
      </c>
      <c r="B133" s="9">
        <f>Quarterly!D133</f>
        <v>411.89495358768193</v>
      </c>
      <c r="C133" s="9">
        <v>213.52054163291649</v>
      </c>
      <c r="D133" s="15">
        <v>706.87144118517608</v>
      </c>
    </row>
    <row r="134" spans="1:4" x14ac:dyDescent="0.25">
      <c r="A134" s="13" t="s">
        <v>143</v>
      </c>
      <c r="B134" s="9">
        <f>Quarterly!D134</f>
        <v>417.28008072593229</v>
      </c>
      <c r="C134" s="9">
        <v>214.77553016472959</v>
      </c>
      <c r="D134" s="15">
        <v>720.43914465762361</v>
      </c>
    </row>
    <row r="135" spans="1:4" x14ac:dyDescent="0.25">
      <c r="A135" s="13" t="s">
        <v>144</v>
      </c>
      <c r="B135" s="9">
        <f>Quarterly!D135</f>
        <v>422.7221902991808</v>
      </c>
      <c r="C135" s="9">
        <v>215.99015694383777</v>
      </c>
      <c r="D135" s="15">
        <v>733.97277128964799</v>
      </c>
    </row>
    <row r="136" spans="1:4" x14ac:dyDescent="0.25">
      <c r="A136" s="13" t="s">
        <v>145</v>
      </c>
      <c r="B136" s="9">
        <f>Quarterly!D136</f>
        <v>428.24637814526318</v>
      </c>
      <c r="C136" s="9">
        <v>217.28030167195777</v>
      </c>
      <c r="D136" s="15">
        <v>747.9194929123322</v>
      </c>
    </row>
    <row r="137" spans="1:4" x14ac:dyDescent="0.25">
      <c r="A137" s="13" t="s">
        <v>146</v>
      </c>
      <c r="B137" s="9">
        <f>Quarterly!D137</f>
        <v>433.83357239210227</v>
      </c>
      <c r="C137" s="9">
        <v>218.54660407800537</v>
      </c>
      <c r="D137" s="15">
        <v>761.89935359422975</v>
      </c>
    </row>
    <row r="138" spans="1:4" x14ac:dyDescent="0.25">
      <c r="A138" s="20" t="s">
        <v>147</v>
      </c>
      <c r="B138" s="21">
        <f>Quarterly!D138</f>
        <v>439.50125809934531</v>
      </c>
      <c r="C138" s="21">
        <v>219.87367290501317</v>
      </c>
      <c r="D138" s="22">
        <v>776.24748705184504</v>
      </c>
    </row>
  </sheetData>
  <phoneticPr fontId="5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D138"/>
  <sheetViews>
    <sheetView zoomScaleNormal="100" workbookViewId="0">
      <selection activeCell="C91" sqref="C91:D138"/>
    </sheetView>
  </sheetViews>
  <sheetFormatPr defaultColWidth="9.125" defaultRowHeight="14.3" x14ac:dyDescent="0.25"/>
  <cols>
    <col min="1" max="1" width="10.125" style="2" bestFit="1" customWidth="1"/>
    <col min="2" max="2" width="28.25" style="10" bestFit="1" customWidth="1"/>
    <col min="3" max="4" width="20" style="10" bestFit="1" customWidth="1"/>
    <col min="5" max="16384" width="9.125" style="2"/>
  </cols>
  <sheetData>
    <row r="1" spans="1:4" x14ac:dyDescent="0.25">
      <c r="A1" s="16" t="s">
        <v>2</v>
      </c>
      <c r="B1" s="17" t="s">
        <v>110</v>
      </c>
      <c r="C1" s="18" t="s">
        <v>0</v>
      </c>
      <c r="D1" s="19" t="s">
        <v>1</v>
      </c>
    </row>
    <row r="2" spans="1:4" x14ac:dyDescent="0.25">
      <c r="A2" s="11" t="s">
        <v>3</v>
      </c>
      <c r="B2" s="6">
        <v>142.28875897209005</v>
      </c>
      <c r="C2" s="6" t="e">
        <v>#N/A</v>
      </c>
      <c r="D2" s="14" t="e">
        <v>#N/A</v>
      </c>
    </row>
    <row r="3" spans="1:4" x14ac:dyDescent="0.25">
      <c r="A3" s="11" t="s">
        <v>4</v>
      </c>
      <c r="B3" s="6">
        <v>133.93726333402441</v>
      </c>
      <c r="C3" s="6" t="e">
        <v>#N/A</v>
      </c>
      <c r="D3" s="14" t="e">
        <v>#N/A</v>
      </c>
    </row>
    <row r="4" spans="1:4" x14ac:dyDescent="0.25">
      <c r="A4" s="11" t="s">
        <v>5</v>
      </c>
      <c r="B4" s="6">
        <v>112.26021904375526</v>
      </c>
      <c r="C4" s="6" t="e">
        <v>#N/A</v>
      </c>
      <c r="D4" s="14" t="e">
        <v>#N/A</v>
      </c>
    </row>
    <row r="5" spans="1:4" x14ac:dyDescent="0.25">
      <c r="A5" s="11" t="s">
        <v>6</v>
      </c>
      <c r="B5" s="6">
        <v>153.23177247608498</v>
      </c>
      <c r="C5" s="6" t="e">
        <v>#N/A</v>
      </c>
      <c r="D5" s="14" t="e">
        <v>#N/A</v>
      </c>
    </row>
    <row r="6" spans="1:4" x14ac:dyDescent="0.25">
      <c r="A6" s="11" t="s">
        <v>7</v>
      </c>
      <c r="B6" s="6">
        <v>127.75675897209013</v>
      </c>
      <c r="C6" s="6" t="e">
        <v>#N/A</v>
      </c>
      <c r="D6" s="14" t="e">
        <v>#N/A</v>
      </c>
    </row>
    <row r="7" spans="1:4" x14ac:dyDescent="0.25">
      <c r="A7" s="11" t="s">
        <v>8</v>
      </c>
      <c r="B7" s="6">
        <v>165.42726333402442</v>
      </c>
      <c r="C7" s="6" t="e">
        <v>#N/A</v>
      </c>
      <c r="D7" s="14" t="e">
        <v>#N/A</v>
      </c>
    </row>
    <row r="8" spans="1:4" x14ac:dyDescent="0.25">
      <c r="A8" s="11" t="s">
        <v>9</v>
      </c>
      <c r="B8" s="6">
        <v>156.01321904375521</v>
      </c>
      <c r="C8" s="6" t="e">
        <v>#N/A</v>
      </c>
      <c r="D8" s="14" t="e">
        <v>#N/A</v>
      </c>
    </row>
    <row r="9" spans="1:4" x14ac:dyDescent="0.25">
      <c r="A9" s="11" t="s">
        <v>10</v>
      </c>
      <c r="B9" s="6">
        <v>139.96877247608495</v>
      </c>
      <c r="C9" s="6" t="e">
        <v>#N/A</v>
      </c>
      <c r="D9" s="14" t="e">
        <v>#N/A</v>
      </c>
    </row>
    <row r="10" spans="1:4" x14ac:dyDescent="0.25">
      <c r="A10" s="11" t="s">
        <v>11</v>
      </c>
      <c r="B10" s="6">
        <v>144.69375897209014</v>
      </c>
      <c r="C10" s="6" t="e">
        <v>#N/A</v>
      </c>
      <c r="D10" s="14" t="e">
        <v>#N/A</v>
      </c>
    </row>
    <row r="11" spans="1:4" x14ac:dyDescent="0.25">
      <c r="A11" s="11" t="s">
        <v>12</v>
      </c>
      <c r="B11" s="6">
        <v>145.11526333402432</v>
      </c>
      <c r="C11" s="6" t="e">
        <v>#N/A</v>
      </c>
      <c r="D11" s="14" t="e">
        <v>#N/A</v>
      </c>
    </row>
    <row r="12" spans="1:4" x14ac:dyDescent="0.25">
      <c r="A12" s="11" t="s">
        <v>13</v>
      </c>
      <c r="B12" s="6">
        <v>146.15521904375527</v>
      </c>
      <c r="C12" s="6" t="e">
        <v>#N/A</v>
      </c>
      <c r="D12" s="14" t="e">
        <v>#N/A</v>
      </c>
    </row>
    <row r="13" spans="1:4" x14ac:dyDescent="0.25">
      <c r="A13" s="11" t="s">
        <v>14</v>
      </c>
      <c r="B13" s="6">
        <v>157.78777247608502</v>
      </c>
      <c r="C13" s="6" t="e">
        <v>#N/A</v>
      </c>
      <c r="D13" s="14" t="e">
        <v>#N/A</v>
      </c>
    </row>
    <row r="14" spans="1:4" x14ac:dyDescent="0.25">
      <c r="A14" s="11" t="s">
        <v>15</v>
      </c>
      <c r="B14" s="6">
        <v>139.70075897209011</v>
      </c>
      <c r="C14" s="6" t="e">
        <v>#N/A</v>
      </c>
      <c r="D14" s="14" t="e">
        <v>#N/A</v>
      </c>
    </row>
    <row r="15" spans="1:4" x14ac:dyDescent="0.25">
      <c r="A15" s="11" t="s">
        <v>16</v>
      </c>
      <c r="B15" s="6">
        <v>186.0272633340243</v>
      </c>
      <c r="C15" s="6" t="e">
        <v>#N/A</v>
      </c>
      <c r="D15" s="14" t="e">
        <v>#N/A</v>
      </c>
    </row>
    <row r="16" spans="1:4" x14ac:dyDescent="0.25">
      <c r="A16" s="11" t="s">
        <v>17</v>
      </c>
      <c r="B16" s="6">
        <v>146.46221904375523</v>
      </c>
      <c r="C16" s="6" t="e">
        <v>#N/A</v>
      </c>
      <c r="D16" s="14" t="e">
        <v>#N/A</v>
      </c>
    </row>
    <row r="17" spans="1:4" x14ac:dyDescent="0.25">
      <c r="A17" s="11" t="s">
        <v>18</v>
      </c>
      <c r="B17" s="6">
        <v>155.27977247608504</v>
      </c>
      <c r="C17" s="6" t="e">
        <v>#N/A</v>
      </c>
      <c r="D17" s="14" t="e">
        <v>#N/A</v>
      </c>
    </row>
    <row r="18" spans="1:4" x14ac:dyDescent="0.25">
      <c r="A18" s="11" t="s">
        <v>19</v>
      </c>
      <c r="B18" s="6">
        <v>161.27375897209006</v>
      </c>
      <c r="C18" s="6" t="e">
        <v>#N/A</v>
      </c>
      <c r="D18" s="14" t="e">
        <v>#N/A</v>
      </c>
    </row>
    <row r="19" spans="1:4" x14ac:dyDescent="0.25">
      <c r="A19" s="11" t="s">
        <v>20</v>
      </c>
      <c r="B19" s="6">
        <v>177.7262633340244</v>
      </c>
      <c r="C19" s="6" t="e">
        <v>#N/A</v>
      </c>
      <c r="D19" s="14" t="e">
        <v>#N/A</v>
      </c>
    </row>
    <row r="20" spans="1:4" x14ac:dyDescent="0.25">
      <c r="A20" s="11" t="s">
        <v>21</v>
      </c>
      <c r="B20" s="6">
        <v>139.42121904375529</v>
      </c>
      <c r="C20" s="6" t="e">
        <v>#N/A</v>
      </c>
      <c r="D20" s="14" t="e">
        <v>#N/A</v>
      </c>
    </row>
    <row r="21" spans="1:4" x14ac:dyDescent="0.25">
      <c r="A21" s="11" t="s">
        <v>22</v>
      </c>
      <c r="B21" s="6">
        <v>168.89177247608501</v>
      </c>
      <c r="C21" s="6" t="e">
        <v>#N/A</v>
      </c>
      <c r="D21" s="14" t="e">
        <v>#N/A</v>
      </c>
    </row>
    <row r="22" spans="1:4" x14ac:dyDescent="0.25">
      <c r="A22" s="11" t="s">
        <v>23</v>
      </c>
      <c r="B22" s="6">
        <v>176.62175897209008</v>
      </c>
      <c r="C22" s="6" t="e">
        <v>#N/A</v>
      </c>
      <c r="D22" s="14" t="e">
        <v>#N/A</v>
      </c>
    </row>
    <row r="23" spans="1:4" x14ac:dyDescent="0.25">
      <c r="A23" s="11" t="s">
        <v>24</v>
      </c>
      <c r="B23" s="6">
        <v>192.85226333402434</v>
      </c>
      <c r="C23" s="6" t="e">
        <v>#N/A</v>
      </c>
      <c r="D23" s="14" t="e">
        <v>#N/A</v>
      </c>
    </row>
    <row r="24" spans="1:4" x14ac:dyDescent="0.25">
      <c r="A24" s="11" t="s">
        <v>25</v>
      </c>
      <c r="B24" s="6">
        <v>152.98521904375522</v>
      </c>
      <c r="C24" s="6" t="e">
        <v>#N/A</v>
      </c>
      <c r="D24" s="14" t="e">
        <v>#N/A</v>
      </c>
    </row>
    <row r="25" spans="1:4" x14ac:dyDescent="0.25">
      <c r="A25" s="11" t="s">
        <v>26</v>
      </c>
      <c r="B25" s="6">
        <v>161.77977247608499</v>
      </c>
      <c r="C25" s="6" t="e">
        <v>#N/A</v>
      </c>
      <c r="D25" s="14" t="e">
        <v>#N/A</v>
      </c>
    </row>
    <row r="26" spans="1:4" x14ac:dyDescent="0.25">
      <c r="A26" s="11" t="s">
        <v>27</v>
      </c>
      <c r="B26" s="6">
        <v>132.43075897209008</v>
      </c>
      <c r="C26" s="6" t="e">
        <v>#N/A</v>
      </c>
      <c r="D26" s="14" t="e">
        <v>#N/A</v>
      </c>
    </row>
    <row r="27" spans="1:4" x14ac:dyDescent="0.25">
      <c r="A27" s="11" t="s">
        <v>28</v>
      </c>
      <c r="B27" s="6">
        <v>187.40226333402433</v>
      </c>
      <c r="C27" s="6" t="e">
        <v>#N/A</v>
      </c>
      <c r="D27" s="14" t="e">
        <v>#N/A</v>
      </c>
    </row>
    <row r="28" spans="1:4" x14ac:dyDescent="0.25">
      <c r="A28" s="11" t="s">
        <v>29</v>
      </c>
      <c r="B28" s="6">
        <v>166.03721904375524</v>
      </c>
      <c r="C28" s="6" t="e">
        <v>#N/A</v>
      </c>
      <c r="D28" s="14" t="e">
        <v>#N/A</v>
      </c>
    </row>
    <row r="29" spans="1:4" x14ac:dyDescent="0.25">
      <c r="A29" s="11" t="s">
        <v>30</v>
      </c>
      <c r="B29" s="6">
        <v>162.70777247608493</v>
      </c>
      <c r="C29" s="6" t="e">
        <v>#N/A</v>
      </c>
      <c r="D29" s="14" t="e">
        <v>#N/A</v>
      </c>
    </row>
    <row r="30" spans="1:4" x14ac:dyDescent="0.25">
      <c r="A30" s="11" t="s">
        <v>31</v>
      </c>
      <c r="B30" s="6">
        <v>219.11575897209002</v>
      </c>
      <c r="C30" s="6" t="e">
        <v>#N/A</v>
      </c>
      <c r="D30" s="14" t="e">
        <v>#N/A</v>
      </c>
    </row>
    <row r="31" spans="1:4" x14ac:dyDescent="0.25">
      <c r="A31" s="11" t="s">
        <v>32</v>
      </c>
      <c r="B31" s="6">
        <v>178.62626333402429</v>
      </c>
      <c r="C31" s="6" t="e">
        <v>#N/A</v>
      </c>
      <c r="D31" s="14" t="e">
        <v>#N/A</v>
      </c>
    </row>
    <row r="32" spans="1:4" x14ac:dyDescent="0.25">
      <c r="A32" s="11" t="s">
        <v>33</v>
      </c>
      <c r="B32" s="6">
        <v>186.60421904375528</v>
      </c>
      <c r="C32" s="6" t="e">
        <v>#N/A</v>
      </c>
      <c r="D32" s="14" t="e">
        <v>#N/A</v>
      </c>
    </row>
    <row r="33" spans="1:4" x14ac:dyDescent="0.25">
      <c r="A33" s="11" t="s">
        <v>34</v>
      </c>
      <c r="B33" s="6">
        <v>212.15877247608503</v>
      </c>
      <c r="C33" s="6" t="e">
        <v>#N/A</v>
      </c>
      <c r="D33" s="14" t="e">
        <v>#N/A</v>
      </c>
    </row>
    <row r="34" spans="1:4" x14ac:dyDescent="0.25">
      <c r="A34" s="11" t="s">
        <v>35</v>
      </c>
      <c r="B34" s="6">
        <v>194.30375897209009</v>
      </c>
      <c r="C34" s="6" t="e">
        <v>#N/A</v>
      </c>
      <c r="D34" s="14" t="e">
        <v>#N/A</v>
      </c>
    </row>
    <row r="35" spans="1:4" x14ac:dyDescent="0.25">
      <c r="A35" s="11" t="s">
        <v>36</v>
      </c>
      <c r="B35" s="6">
        <v>183.31526333402437</v>
      </c>
      <c r="C35" s="6" t="e">
        <v>#N/A</v>
      </c>
      <c r="D35" s="14" t="e">
        <v>#N/A</v>
      </c>
    </row>
    <row r="36" spans="1:4" x14ac:dyDescent="0.25">
      <c r="A36" s="11" t="s">
        <v>37</v>
      </c>
      <c r="B36" s="6">
        <v>184.51821904375515</v>
      </c>
      <c r="C36" s="6" t="e">
        <v>#N/A</v>
      </c>
      <c r="D36" s="14" t="e">
        <v>#N/A</v>
      </c>
    </row>
    <row r="37" spans="1:4" x14ac:dyDescent="0.25">
      <c r="A37" s="11" t="s">
        <v>38</v>
      </c>
      <c r="B37" s="6">
        <v>197.32477247608497</v>
      </c>
      <c r="C37" s="6" t="e">
        <v>#N/A</v>
      </c>
      <c r="D37" s="14" t="e">
        <v>#N/A</v>
      </c>
    </row>
    <row r="38" spans="1:4" x14ac:dyDescent="0.25">
      <c r="A38" s="11" t="s">
        <v>39</v>
      </c>
      <c r="B38" s="6">
        <v>202.39557482209017</v>
      </c>
      <c r="C38" s="6" t="e">
        <v>#N/A</v>
      </c>
      <c r="D38" s="14" t="e">
        <v>#N/A</v>
      </c>
    </row>
    <row r="39" spans="1:4" x14ac:dyDescent="0.25">
      <c r="A39" s="11" t="s">
        <v>40</v>
      </c>
      <c r="B39" s="6">
        <v>185.68596418402427</v>
      </c>
      <c r="C39" s="6" t="e">
        <v>#N/A</v>
      </c>
      <c r="D39" s="14" t="e">
        <v>#N/A</v>
      </c>
    </row>
    <row r="40" spans="1:4" x14ac:dyDescent="0.25">
      <c r="A40" s="11" t="s">
        <v>41</v>
      </c>
      <c r="B40" s="6">
        <v>197.23354807375517</v>
      </c>
      <c r="C40" s="6" t="e">
        <v>#N/A</v>
      </c>
      <c r="D40" s="14" t="e">
        <v>#N/A</v>
      </c>
    </row>
    <row r="41" spans="1:4" x14ac:dyDescent="0.25">
      <c r="A41" s="11" t="s">
        <v>42</v>
      </c>
      <c r="B41" s="6">
        <v>190.08121191608501</v>
      </c>
      <c r="C41" s="6" t="e">
        <v>#N/A</v>
      </c>
      <c r="D41" s="14" t="e">
        <v>#N/A</v>
      </c>
    </row>
    <row r="42" spans="1:4" x14ac:dyDescent="0.25">
      <c r="A42" s="11" t="s">
        <v>43</v>
      </c>
      <c r="B42" s="6">
        <v>195.02124938209002</v>
      </c>
      <c r="C42" s="6" t="e">
        <v>#N/A</v>
      </c>
      <c r="D42" s="14" t="e">
        <v>#N/A</v>
      </c>
    </row>
    <row r="43" spans="1:4" x14ac:dyDescent="0.25">
      <c r="A43" s="11" t="s">
        <v>44</v>
      </c>
      <c r="B43" s="6">
        <v>206.22168389402444</v>
      </c>
      <c r="C43" s="6" t="e">
        <v>#N/A</v>
      </c>
      <c r="D43" s="14" t="e">
        <v>#N/A</v>
      </c>
    </row>
    <row r="44" spans="1:4" x14ac:dyDescent="0.25">
      <c r="A44" s="11" t="s">
        <v>45</v>
      </c>
      <c r="B44" s="6">
        <v>215.16276819375517</v>
      </c>
      <c r="C44" s="6" t="e">
        <v>#N/A</v>
      </c>
      <c r="D44" s="14" t="e">
        <v>#N/A</v>
      </c>
    </row>
    <row r="45" spans="1:4" x14ac:dyDescent="0.25">
      <c r="A45" s="11" t="s">
        <v>46</v>
      </c>
      <c r="B45" s="6">
        <v>199.45863046608488</v>
      </c>
      <c r="C45" s="6" t="e">
        <v>#N/A</v>
      </c>
      <c r="D45" s="14" t="e">
        <v>#N/A</v>
      </c>
    </row>
    <row r="46" spans="1:4" x14ac:dyDescent="0.25">
      <c r="A46" s="11" t="s">
        <v>47</v>
      </c>
      <c r="B46" s="6">
        <v>196.25290959709014</v>
      </c>
      <c r="C46" s="6" t="e">
        <v>#N/A</v>
      </c>
      <c r="D46" s="14" t="e">
        <v>#N/A</v>
      </c>
    </row>
    <row r="47" spans="1:4" x14ac:dyDescent="0.25">
      <c r="A47" s="11" t="s">
        <v>48</v>
      </c>
      <c r="B47" s="6">
        <v>219.47144453402441</v>
      </c>
      <c r="C47" s="6" t="e">
        <v>#N/A</v>
      </c>
      <c r="D47" s="14" t="e">
        <v>#N/A</v>
      </c>
    </row>
    <row r="48" spans="1:4" x14ac:dyDescent="0.25">
      <c r="A48" s="11" t="s">
        <v>49</v>
      </c>
      <c r="B48" s="6">
        <v>222.53115797375523</v>
      </c>
      <c r="C48" s="6" t="e">
        <v>#N/A</v>
      </c>
      <c r="D48" s="14" t="e">
        <v>#N/A</v>
      </c>
    </row>
    <row r="49" spans="1:4" x14ac:dyDescent="0.25">
      <c r="A49" s="11" t="s">
        <v>50</v>
      </c>
      <c r="B49" s="6">
        <v>200.83847516440949</v>
      </c>
      <c r="C49" s="6" t="e">
        <v>#N/A</v>
      </c>
      <c r="D49" s="14" t="e">
        <v>#N/A</v>
      </c>
    </row>
    <row r="50" spans="1:4" x14ac:dyDescent="0.25">
      <c r="A50" s="11" t="s">
        <v>51</v>
      </c>
      <c r="B50" s="6">
        <v>246.45453421209004</v>
      </c>
      <c r="C50" s="6" t="e">
        <v>#N/A</v>
      </c>
      <c r="D50" s="14" t="e">
        <v>#N/A</v>
      </c>
    </row>
    <row r="51" spans="1:4" x14ac:dyDescent="0.25">
      <c r="A51" s="11" t="s">
        <v>52</v>
      </c>
      <c r="B51" s="6">
        <v>216.75942355402435</v>
      </c>
      <c r="C51" s="6" t="e">
        <v>#N/A</v>
      </c>
      <c r="D51" s="14" t="e">
        <v>#N/A</v>
      </c>
    </row>
    <row r="52" spans="1:4" x14ac:dyDescent="0.25">
      <c r="A52" s="11" t="s">
        <v>53</v>
      </c>
      <c r="B52" s="6">
        <v>221.42435391375528</v>
      </c>
      <c r="C52" s="6" t="e">
        <v>#N/A</v>
      </c>
      <c r="D52" s="14" t="e">
        <v>#N/A</v>
      </c>
    </row>
    <row r="53" spans="1:4" x14ac:dyDescent="0.25">
      <c r="A53" s="11" t="s">
        <v>54</v>
      </c>
      <c r="B53" s="6">
        <v>218.10157169608502</v>
      </c>
      <c r="C53" s="6" t="e">
        <v>#N/A</v>
      </c>
      <c r="D53" s="14" t="e">
        <v>#N/A</v>
      </c>
    </row>
    <row r="54" spans="1:4" x14ac:dyDescent="0.25">
      <c r="A54" s="11" t="s">
        <v>55</v>
      </c>
      <c r="B54" s="6">
        <v>195.84680026209011</v>
      </c>
      <c r="C54" s="6" t="e">
        <v>#N/A</v>
      </c>
      <c r="D54" s="14" t="e">
        <v>#N/A</v>
      </c>
    </row>
    <row r="55" spans="1:4" x14ac:dyDescent="0.25">
      <c r="A55" s="11" t="s">
        <v>56</v>
      </c>
      <c r="B55" s="6">
        <v>239.50980282402432</v>
      </c>
      <c r="C55" s="6" t="e">
        <v>#N/A</v>
      </c>
      <c r="D55" s="14" t="e">
        <v>#N/A</v>
      </c>
    </row>
    <row r="56" spans="1:4" x14ac:dyDescent="0.25">
      <c r="A56" s="11" t="s">
        <v>57</v>
      </c>
      <c r="B56" s="6">
        <v>236.29898190375536</v>
      </c>
      <c r="C56" s="6" t="e">
        <v>#N/A</v>
      </c>
      <c r="D56" s="14" t="e">
        <v>#N/A</v>
      </c>
    </row>
    <row r="57" spans="1:4" x14ac:dyDescent="0.25">
      <c r="A57" s="11" t="s">
        <v>58</v>
      </c>
      <c r="B57" s="6">
        <v>250.457107026085</v>
      </c>
      <c r="C57" s="6" t="e">
        <v>#N/A</v>
      </c>
      <c r="D57" s="14" t="e">
        <v>#N/A</v>
      </c>
    </row>
    <row r="58" spans="1:4" x14ac:dyDescent="0.25">
      <c r="A58" s="11" t="s">
        <v>59</v>
      </c>
      <c r="B58" s="6">
        <v>273.40642615209003</v>
      </c>
      <c r="C58" s="6" t="e">
        <v>#N/A</v>
      </c>
      <c r="D58" s="14" t="e">
        <v>#N/A</v>
      </c>
    </row>
    <row r="59" spans="1:4" x14ac:dyDescent="0.25">
      <c r="A59" s="11" t="s">
        <v>60</v>
      </c>
      <c r="B59" s="6">
        <v>257.81303050402431</v>
      </c>
      <c r="C59" s="6" t="e">
        <v>#N/A</v>
      </c>
      <c r="D59" s="14" t="e">
        <v>#N/A</v>
      </c>
    </row>
    <row r="60" spans="1:4" x14ac:dyDescent="0.25">
      <c r="A60" s="11" t="s">
        <v>61</v>
      </c>
      <c r="B60" s="6">
        <v>270.39194070375538</v>
      </c>
      <c r="C60" s="6" t="e">
        <v>#N/A</v>
      </c>
      <c r="D60" s="14" t="e">
        <v>#N/A</v>
      </c>
    </row>
    <row r="61" spans="1:4" x14ac:dyDescent="0.25">
      <c r="A61" s="11" t="s">
        <v>62</v>
      </c>
      <c r="B61" s="6">
        <v>297.50666517608488</v>
      </c>
      <c r="C61" s="6" t="e">
        <v>#N/A</v>
      </c>
      <c r="D61" s="14" t="e">
        <v>#N/A</v>
      </c>
    </row>
    <row r="62" spans="1:4" x14ac:dyDescent="0.25">
      <c r="A62" s="11" t="s">
        <v>63</v>
      </c>
      <c r="B62" s="6">
        <v>310.66045080209011</v>
      </c>
      <c r="C62" s="6" t="e">
        <v>#N/A</v>
      </c>
      <c r="D62" s="14" t="e">
        <v>#N/A</v>
      </c>
    </row>
    <row r="63" spans="1:4" x14ac:dyDescent="0.25">
      <c r="A63" s="11" t="s">
        <v>64</v>
      </c>
      <c r="B63" s="6">
        <v>276.48739845402446</v>
      </c>
      <c r="C63" s="6" t="e">
        <v>#N/A</v>
      </c>
      <c r="D63" s="14" t="e">
        <v>#N/A</v>
      </c>
    </row>
    <row r="64" spans="1:4" x14ac:dyDescent="0.25">
      <c r="A64" s="11" t="s">
        <v>65</v>
      </c>
      <c r="B64" s="6">
        <v>410.78913402375531</v>
      </c>
      <c r="C64" s="6" t="e">
        <v>#N/A</v>
      </c>
      <c r="D64" s="14" t="e">
        <v>#N/A</v>
      </c>
    </row>
    <row r="65" spans="1:4" x14ac:dyDescent="0.25">
      <c r="A65" s="11" t="s">
        <v>66</v>
      </c>
      <c r="B65" s="6">
        <v>300.6562474360851</v>
      </c>
      <c r="C65" s="6" t="e">
        <v>#N/A</v>
      </c>
      <c r="D65" s="14" t="e">
        <v>#N/A</v>
      </c>
    </row>
    <row r="66" spans="1:4" x14ac:dyDescent="0.25">
      <c r="A66" s="11" t="s">
        <v>67</v>
      </c>
      <c r="B66" s="6">
        <v>274.74284861209014</v>
      </c>
      <c r="C66" s="6" t="e">
        <v>#N/A</v>
      </c>
      <c r="D66" s="14" t="e">
        <v>#N/A</v>
      </c>
    </row>
    <row r="67" spans="1:4" x14ac:dyDescent="0.25">
      <c r="A67" s="11" t="s">
        <v>68</v>
      </c>
      <c r="B67" s="6">
        <v>298.97661211402448</v>
      </c>
      <c r="C67" s="6" t="e">
        <v>#N/A</v>
      </c>
      <c r="D67" s="14" t="e">
        <v>#N/A</v>
      </c>
    </row>
    <row r="68" spans="1:4" x14ac:dyDescent="0.25">
      <c r="A68" s="11" t="s">
        <v>69</v>
      </c>
      <c r="B68" s="6">
        <v>297.67391348375537</v>
      </c>
      <c r="C68" s="6" t="e">
        <v>#N/A</v>
      </c>
      <c r="D68" s="14" t="e">
        <v>#N/A</v>
      </c>
    </row>
    <row r="69" spans="1:4" x14ac:dyDescent="0.25">
      <c r="A69" s="11" t="s">
        <v>70</v>
      </c>
      <c r="B69" s="6">
        <v>287.09346996608497</v>
      </c>
      <c r="C69" s="6" t="e">
        <v>#N/A</v>
      </c>
      <c r="D69" s="14" t="e">
        <v>#N/A</v>
      </c>
    </row>
    <row r="70" spans="1:4" x14ac:dyDescent="0.25">
      <c r="A70" s="11" t="s">
        <v>71</v>
      </c>
      <c r="B70" s="6">
        <v>314.1723650120901</v>
      </c>
      <c r="C70" s="6" t="e">
        <v>#N/A</v>
      </c>
      <c r="D70" s="14" t="e">
        <v>#N/A</v>
      </c>
    </row>
    <row r="71" spans="1:4" x14ac:dyDescent="0.25">
      <c r="A71" s="11" t="s">
        <v>72</v>
      </c>
      <c r="B71" s="6">
        <v>285.64832508402446</v>
      </c>
      <c r="C71" s="6" t="e">
        <v>#N/A</v>
      </c>
      <c r="D71" s="14" t="e">
        <v>#N/A</v>
      </c>
    </row>
    <row r="72" spans="1:4" x14ac:dyDescent="0.25">
      <c r="A72" s="11" t="s">
        <v>73</v>
      </c>
      <c r="B72" s="6">
        <v>289.51809071375527</v>
      </c>
      <c r="C72" s="6" t="e">
        <v>#N/A</v>
      </c>
      <c r="D72" s="14" t="e">
        <v>#N/A</v>
      </c>
    </row>
    <row r="73" spans="1:4" x14ac:dyDescent="0.25">
      <c r="A73" s="11" t="s">
        <v>74</v>
      </c>
      <c r="B73" s="6">
        <v>288.25702257608503</v>
      </c>
      <c r="C73" s="6" t="e">
        <v>#N/A</v>
      </c>
      <c r="D73" s="14" t="e">
        <v>#N/A</v>
      </c>
    </row>
    <row r="74" spans="1:4" x14ac:dyDescent="0.25">
      <c r="A74" s="11" t="s">
        <v>75</v>
      </c>
      <c r="B74" s="6">
        <v>308.99597187209002</v>
      </c>
      <c r="C74" s="6" t="e">
        <v>#N/A</v>
      </c>
      <c r="D74" s="14" t="e">
        <v>#N/A</v>
      </c>
    </row>
    <row r="75" spans="1:4" x14ac:dyDescent="0.25">
      <c r="A75" s="11" t="s">
        <v>76</v>
      </c>
      <c r="B75" s="6">
        <v>285.06655379402423</v>
      </c>
      <c r="C75" s="6" t="e">
        <v>#N/A</v>
      </c>
      <c r="D75" s="14" t="e">
        <v>#N/A</v>
      </c>
    </row>
    <row r="76" spans="1:4" x14ac:dyDescent="0.25">
      <c r="A76" s="11" t="s">
        <v>77</v>
      </c>
      <c r="B76" s="6">
        <v>314.94509009272201</v>
      </c>
      <c r="C76" s="6" t="e">
        <v>#N/A</v>
      </c>
      <c r="D76" s="14" t="e">
        <v>#N/A</v>
      </c>
    </row>
    <row r="77" spans="1:4" x14ac:dyDescent="0.25">
      <c r="A77" s="11" t="s">
        <v>78</v>
      </c>
      <c r="B77" s="6">
        <v>312.26833644608507</v>
      </c>
      <c r="C77" s="6" t="e">
        <v>#N/A</v>
      </c>
      <c r="D77" s="14" t="e">
        <v>#N/A</v>
      </c>
    </row>
    <row r="78" spans="1:4" x14ac:dyDescent="0.25">
      <c r="A78" s="11" t="s">
        <v>79</v>
      </c>
      <c r="B78" s="6">
        <v>314.35475838209015</v>
      </c>
      <c r="C78" s="6" t="e">
        <v>#N/A</v>
      </c>
      <c r="D78" s="14" t="e">
        <v>#N/A</v>
      </c>
    </row>
    <row r="79" spans="1:4" x14ac:dyDescent="0.25">
      <c r="A79" s="11" t="s">
        <v>80</v>
      </c>
      <c r="B79" s="6">
        <v>330.7258860840243</v>
      </c>
      <c r="C79" s="6" t="e">
        <v>#N/A</v>
      </c>
      <c r="D79" s="14" t="e">
        <v>#N/A</v>
      </c>
    </row>
    <row r="80" spans="1:4" x14ac:dyDescent="0.25">
      <c r="A80" s="11" t="s">
        <v>81</v>
      </c>
      <c r="B80" s="6">
        <v>335.52553082375522</v>
      </c>
      <c r="C80" s="6" t="e">
        <v>#N/A</v>
      </c>
      <c r="D80" s="14" t="e">
        <v>#N/A</v>
      </c>
    </row>
    <row r="81" spans="1:4" x14ac:dyDescent="0.25">
      <c r="A81" s="11" t="s">
        <v>82</v>
      </c>
      <c r="B81" s="6">
        <v>326.06368689608496</v>
      </c>
      <c r="C81" s="6" t="e">
        <v>#N/A</v>
      </c>
      <c r="D81" s="14" t="e">
        <v>#N/A</v>
      </c>
    </row>
    <row r="82" spans="1:4" x14ac:dyDescent="0.25">
      <c r="A82" s="11" t="s">
        <v>83</v>
      </c>
      <c r="B82" s="6">
        <v>354.38994145209011</v>
      </c>
      <c r="C82" s="6" t="e">
        <v>#N/A</v>
      </c>
      <c r="D82" s="14" t="e">
        <v>#N/A</v>
      </c>
    </row>
    <row r="83" spans="1:4" x14ac:dyDescent="0.25">
      <c r="A83" s="11" t="s">
        <v>84</v>
      </c>
      <c r="B83" s="6">
        <v>330.77218491402431</v>
      </c>
      <c r="C83" s="6" t="e">
        <v>#N/A</v>
      </c>
      <c r="D83" s="14" t="e">
        <v>#N/A</v>
      </c>
    </row>
    <row r="84" spans="1:4" x14ac:dyDescent="0.25">
      <c r="A84" s="11" t="s">
        <v>85</v>
      </c>
      <c r="B84" s="6">
        <v>327.9716968537553</v>
      </c>
      <c r="C84" s="6" t="e">
        <v>#N/A</v>
      </c>
      <c r="D84" s="14" t="e">
        <v>#N/A</v>
      </c>
    </row>
    <row r="85" spans="1:4" x14ac:dyDescent="0.25">
      <c r="A85" s="11" t="s">
        <v>86</v>
      </c>
      <c r="B85" s="6">
        <v>339.378777526085</v>
      </c>
      <c r="C85" s="6" t="e">
        <v>#N/A</v>
      </c>
      <c r="D85" s="14" t="e">
        <v>#N/A</v>
      </c>
    </row>
    <row r="86" spans="1:4" x14ac:dyDescent="0.25">
      <c r="A86" s="11" t="s">
        <v>87</v>
      </c>
      <c r="B86" s="6">
        <v>281.93934595209015</v>
      </c>
      <c r="C86" s="6" t="e">
        <v>#N/A</v>
      </c>
      <c r="D86" s="14" t="e">
        <v>#N/A</v>
      </c>
    </row>
    <row r="87" spans="1:4" x14ac:dyDescent="0.25">
      <c r="A87" s="11" t="s">
        <v>88</v>
      </c>
      <c r="B87" s="6">
        <v>290.41187041402435</v>
      </c>
      <c r="C87" s="6" t="e">
        <v>#N/A</v>
      </c>
      <c r="D87" s="14" t="e">
        <v>#N/A</v>
      </c>
    </row>
    <row r="88" spans="1:4" x14ac:dyDescent="0.25">
      <c r="A88" s="11" t="s">
        <v>89</v>
      </c>
      <c r="B88" s="6">
        <v>273.62858232375538</v>
      </c>
      <c r="C88" s="6" t="e">
        <v>#N/A</v>
      </c>
      <c r="D88" s="14" t="e">
        <v>#N/A</v>
      </c>
    </row>
    <row r="89" spans="1:4" x14ac:dyDescent="0.25">
      <c r="A89" s="11" t="s">
        <v>90</v>
      </c>
      <c r="B89" s="6">
        <v>322.08148443608508</v>
      </c>
      <c r="C89" s="6" t="e">
        <v>#N/A</v>
      </c>
      <c r="D89" s="14" t="e">
        <v>#N/A</v>
      </c>
    </row>
    <row r="90" spans="1:4" x14ac:dyDescent="0.25">
      <c r="A90" s="11" t="s">
        <v>91</v>
      </c>
      <c r="B90" s="6">
        <v>312.26191499209006</v>
      </c>
      <c r="C90" s="6" t="e">
        <v>#N/A</v>
      </c>
      <c r="D90" s="14" t="e">
        <v>#N/A</v>
      </c>
    </row>
    <row r="91" spans="1:4" x14ac:dyDescent="0.25">
      <c r="A91" s="11" t="s">
        <v>92</v>
      </c>
      <c r="B91" s="6">
        <v>293.76380948402431</v>
      </c>
      <c r="C91" s="6">
        <v>293.76380948402431</v>
      </c>
      <c r="D91" s="14">
        <v>293.76380948402431</v>
      </c>
    </row>
    <row r="92" spans="1:4" x14ac:dyDescent="0.25">
      <c r="A92" s="13" t="s">
        <v>93</v>
      </c>
      <c r="B92" s="9">
        <v>339.95748100171664</v>
      </c>
      <c r="C92" s="9">
        <v>282.16971436443805</v>
      </c>
      <c r="D92" s="15">
        <v>409.58006123848565</v>
      </c>
    </row>
    <row r="93" spans="1:4" x14ac:dyDescent="0.25">
      <c r="A93" s="13" t="s">
        <v>94</v>
      </c>
      <c r="B93" s="9">
        <v>348.43402524007666</v>
      </c>
      <c r="C93" s="9">
        <v>288.90194411148303</v>
      </c>
      <c r="D93" s="15">
        <v>420.2334820500671</v>
      </c>
    </row>
    <row r="94" spans="1:4" x14ac:dyDescent="0.25">
      <c r="A94" s="13" t="s">
        <v>95</v>
      </c>
      <c r="B94" s="9">
        <v>364.84884289786902</v>
      </c>
      <c r="C94" s="9">
        <v>299.50162639616036</v>
      </c>
      <c r="D94" s="15">
        <v>444.45394092063748</v>
      </c>
    </row>
    <row r="95" spans="1:4" x14ac:dyDescent="0.25">
      <c r="A95" s="13" t="s">
        <v>96</v>
      </c>
      <c r="B95" s="9">
        <v>371.4400679617076</v>
      </c>
      <c r="C95" s="9">
        <v>304.04340166551896</v>
      </c>
      <c r="D95" s="15">
        <v>453.77641261617498</v>
      </c>
    </row>
    <row r="96" spans="1:4" x14ac:dyDescent="0.25">
      <c r="A96" s="13" t="s">
        <v>100</v>
      </c>
      <c r="B96" s="9">
        <v>379.56737625605581</v>
      </c>
      <c r="C96" s="9">
        <v>309.20032753471162</v>
      </c>
      <c r="D96" s="15">
        <v>465.9483845525113</v>
      </c>
    </row>
    <row r="97" spans="1:4" x14ac:dyDescent="0.25">
      <c r="A97" s="13" t="s">
        <v>97</v>
      </c>
      <c r="B97" s="9">
        <v>384.95449271713551</v>
      </c>
      <c r="C97" s="9">
        <v>312.27688909193131</v>
      </c>
      <c r="D97" s="15">
        <v>474.54668161332125</v>
      </c>
    </row>
    <row r="98" spans="1:4" x14ac:dyDescent="0.25">
      <c r="A98" s="13" t="s">
        <v>98</v>
      </c>
      <c r="B98" s="9">
        <v>390.66049499502401</v>
      </c>
      <c r="C98" s="9">
        <v>315.43886197377873</v>
      </c>
      <c r="D98" s="15">
        <v>483.81997511277973</v>
      </c>
    </row>
    <row r="99" spans="1:4" x14ac:dyDescent="0.25">
      <c r="A99" s="13" t="s">
        <v>99</v>
      </c>
      <c r="B99" s="9">
        <v>395.62903111530534</v>
      </c>
      <c r="C99" s="9">
        <v>318.00924631041647</v>
      </c>
      <c r="D99" s="15">
        <v>492.19427446600105</v>
      </c>
    </row>
    <row r="100" spans="1:4" x14ac:dyDescent="0.25">
      <c r="A100" s="13" t="s">
        <v>101</v>
      </c>
      <c r="B100" s="9">
        <v>400.68525909854111</v>
      </c>
      <c r="C100" s="9">
        <v>320.60343550765651</v>
      </c>
      <c r="D100" s="15">
        <v>500.77029463095334</v>
      </c>
    </row>
    <row r="101" spans="1:4" x14ac:dyDescent="0.25">
      <c r="A101" s="13" t="s">
        <v>102</v>
      </c>
      <c r="B101" s="9">
        <v>405.57197440185132</v>
      </c>
      <c r="C101" s="9">
        <v>323.05866190686856</v>
      </c>
      <c r="D101" s="15">
        <v>509.16024182516674</v>
      </c>
    </row>
    <row r="102" spans="1:4" x14ac:dyDescent="0.25">
      <c r="A102" s="13" t="s">
        <v>103</v>
      </c>
      <c r="B102" s="9">
        <v>410.51251699309694</v>
      </c>
      <c r="C102" s="9">
        <v>325.5435410292381</v>
      </c>
      <c r="D102" s="15">
        <v>517.65894686533591</v>
      </c>
    </row>
    <row r="103" spans="1:4" x14ac:dyDescent="0.25">
      <c r="A103" s="13" t="s">
        <v>104</v>
      </c>
      <c r="B103" s="9">
        <v>415.44587013193706</v>
      </c>
      <c r="C103" s="9">
        <v>328.01996091762351</v>
      </c>
      <c r="D103" s="15">
        <v>526.17307351312866</v>
      </c>
    </row>
    <row r="104" spans="1:4" x14ac:dyDescent="0.25">
      <c r="A104" s="13" t="s">
        <v>105</v>
      </c>
      <c r="B104" s="9">
        <v>420.43317757741551</v>
      </c>
      <c r="C104" s="9">
        <v>330.53358577960023</v>
      </c>
      <c r="D104" s="15">
        <v>534.78395059589752</v>
      </c>
    </row>
    <row r="105" spans="1:4" x14ac:dyDescent="0.25">
      <c r="A105" s="13" t="s">
        <v>106</v>
      </c>
      <c r="B105" s="9">
        <v>425.4607698425088</v>
      </c>
      <c r="C105" s="9">
        <v>333.07557613913798</v>
      </c>
      <c r="D105" s="15">
        <v>543.47085058966559</v>
      </c>
    </row>
    <row r="106" spans="1:4" x14ac:dyDescent="0.25">
      <c r="A106" s="13" t="s">
        <v>115</v>
      </c>
      <c r="B106" s="9">
        <v>430.54588580122612</v>
      </c>
      <c r="C106" s="9">
        <v>335.65812568845359</v>
      </c>
      <c r="D106" s="15">
        <v>552.25762641723247</v>
      </c>
    </row>
    <row r="107" spans="1:4" x14ac:dyDescent="0.25">
      <c r="A107" s="13" t="s">
        <v>116</v>
      </c>
      <c r="B107" s="9">
        <v>435.68602815921867</v>
      </c>
      <c r="C107" s="9">
        <v>338.27908383068967</v>
      </c>
      <c r="D107" s="15">
        <v>561.14115299000412</v>
      </c>
    </row>
    <row r="108" spans="1:4" x14ac:dyDescent="0.25">
      <c r="A108" s="13" t="s">
        <v>117</v>
      </c>
      <c r="B108" s="9">
        <v>440.88647915871269</v>
      </c>
      <c r="C108" s="9">
        <v>340.94157003316116</v>
      </c>
      <c r="D108" s="15">
        <v>570.12961923669161</v>
      </c>
    </row>
    <row r="109" spans="1:4" x14ac:dyDescent="0.25">
      <c r="A109" s="13" t="s">
        <v>118</v>
      </c>
      <c r="B109" s="9">
        <v>446.14729922463937</v>
      </c>
      <c r="C109" s="9">
        <v>343.64494452105959</v>
      </c>
      <c r="D109" s="15">
        <v>579.22403858684345</v>
      </c>
    </row>
    <row r="110" spans="1:4" x14ac:dyDescent="0.25">
      <c r="A110" s="13" t="s">
        <v>119</v>
      </c>
      <c r="B110" s="9">
        <v>451.47049730439198</v>
      </c>
      <c r="C110" s="9">
        <v>346.38990265142274</v>
      </c>
      <c r="D110" s="15">
        <v>588.42826645956745</v>
      </c>
    </row>
    <row r="111" spans="1:4" x14ac:dyDescent="0.25">
      <c r="A111" s="13" t="s">
        <v>120</v>
      </c>
      <c r="B111" s="9">
        <v>456.85669919179907</v>
      </c>
      <c r="C111" s="9">
        <v>349.17617371655996</v>
      </c>
      <c r="D111" s="15">
        <v>597.7442314430383</v>
      </c>
    </row>
    <row r="112" spans="1:4" x14ac:dyDescent="0.25">
      <c r="A112" s="13" t="s">
        <v>121</v>
      </c>
      <c r="B112" s="9">
        <v>462.30701910418117</v>
      </c>
      <c r="C112" s="9">
        <v>352.0038441038601</v>
      </c>
      <c r="D112" s="15">
        <v>607.1745621332833</v>
      </c>
    </row>
    <row r="113" spans="1:4" x14ac:dyDescent="0.25">
      <c r="A113" s="13" t="s">
        <v>122</v>
      </c>
      <c r="B113" s="9">
        <v>467.82220784689457</v>
      </c>
      <c r="C113" s="9">
        <v>354.87277054787154</v>
      </c>
      <c r="D113" s="15">
        <v>616.72136133989363</v>
      </c>
    </row>
    <row r="114" spans="1:4" x14ac:dyDescent="0.25">
      <c r="A114" s="13" t="s">
        <v>123</v>
      </c>
      <c r="B114" s="9">
        <v>473.40314234416246</v>
      </c>
      <c r="C114" s="9">
        <v>357.7829228701321</v>
      </c>
      <c r="D114" s="15">
        <v>626.38689790869341</v>
      </c>
    </row>
    <row r="115" spans="1:4" x14ac:dyDescent="0.25">
      <c r="A115" s="13" t="s">
        <v>125</v>
      </c>
      <c r="B115" s="9">
        <v>479.05060850017873</v>
      </c>
      <c r="C115" s="9">
        <v>360.73423336511235</v>
      </c>
      <c r="D115" s="15">
        <v>636.17329401647555</v>
      </c>
    </row>
    <row r="116" spans="1:4" x14ac:dyDescent="0.25">
      <c r="A116" s="13" t="s">
        <v>126</v>
      </c>
      <c r="B116" s="9">
        <v>484.76542960482311</v>
      </c>
      <c r="C116" s="9">
        <v>363.72668450102026</v>
      </c>
      <c r="D116" s="15">
        <v>646.08270922528231</v>
      </c>
    </row>
    <row r="117" spans="1:4" x14ac:dyDescent="0.25">
      <c r="A117" s="13" t="s">
        <v>127</v>
      </c>
      <c r="B117" s="9">
        <v>490.54841123710639</v>
      </c>
      <c r="C117" s="9">
        <v>366.76026921996316</v>
      </c>
      <c r="D117" s="15">
        <v>656.11726231700311</v>
      </c>
    </row>
    <row r="118" spans="1:4" x14ac:dyDescent="0.25">
      <c r="A118" s="13" t="s">
        <v>128</v>
      </c>
      <c r="B118" s="9">
        <v>496.40037510400072</v>
      </c>
      <c r="C118" s="9">
        <v>369.83501240156886</v>
      </c>
      <c r="D118" s="15">
        <v>666.27908159175502</v>
      </c>
    </row>
    <row r="119" spans="1:4" x14ac:dyDescent="0.25">
      <c r="A119" s="13" t="s">
        <v>124</v>
      </c>
      <c r="B119" s="9">
        <v>502.32214518630434</v>
      </c>
      <c r="C119" s="9">
        <v>372.95095950524092</v>
      </c>
      <c r="D119" s="15">
        <v>676.57028655807687</v>
      </c>
    </row>
    <row r="120" spans="1:4" x14ac:dyDescent="0.25">
      <c r="A120" s="13" t="s">
        <v>129</v>
      </c>
      <c r="B120" s="9">
        <v>508.31455674982851</v>
      </c>
      <c r="C120" s="9">
        <v>376.10818098867719</v>
      </c>
      <c r="D120" s="15">
        <v>686.99300271682557</v>
      </c>
    </row>
    <row r="121" spans="1:4" x14ac:dyDescent="0.25">
      <c r="A121" s="13" t="s">
        <v>130</v>
      </c>
      <c r="B121" s="9">
        <v>514.37845294805913</v>
      </c>
      <c r="C121" s="9">
        <v>379.30676834703905</v>
      </c>
      <c r="D121" s="15">
        <v>697.54935829450278</v>
      </c>
    </row>
    <row r="122" spans="1:4" x14ac:dyDescent="0.25">
      <c r="A122" s="13" t="s">
        <v>131</v>
      </c>
      <c r="B122" s="9">
        <v>520.51468729619671</v>
      </c>
      <c r="C122" s="9">
        <v>382.54683429226475</v>
      </c>
      <c r="D122" s="15">
        <v>708.24148941738054</v>
      </c>
    </row>
    <row r="123" spans="1:4" x14ac:dyDescent="0.25">
      <c r="A123" s="13" t="s">
        <v>132</v>
      </c>
      <c r="B123" s="9">
        <v>526.72412291326793</v>
      </c>
      <c r="C123" s="9">
        <v>385.82851085806215</v>
      </c>
      <c r="D123" s="15">
        <v>719.07154046688595</v>
      </c>
    </row>
    <row r="124" spans="1:4" x14ac:dyDescent="0.25">
      <c r="A124" s="13" t="s">
        <v>133</v>
      </c>
      <c r="B124" s="9">
        <v>533.00763327011236</v>
      </c>
      <c r="C124" s="9">
        <v>389.151948649644</v>
      </c>
      <c r="D124" s="15">
        <v>730.04166652646279</v>
      </c>
    </row>
    <row r="125" spans="1:4" x14ac:dyDescent="0.25">
      <c r="A125" s="13" t="s">
        <v>134</v>
      </c>
      <c r="B125" s="9">
        <v>539.36610209502794</v>
      </c>
      <c r="C125" s="9">
        <v>392.5173156335635</v>
      </c>
      <c r="D125" s="15">
        <v>741.15403449046801</v>
      </c>
    </row>
    <row r="126" spans="1:4" x14ac:dyDescent="0.25">
      <c r="A126" s="13" t="s">
        <v>135</v>
      </c>
      <c r="B126" s="9">
        <v>545.80042366563487</v>
      </c>
      <c r="C126" s="9">
        <v>395.92479628997302</v>
      </c>
      <c r="D126" s="15">
        <v>752.41082464410135</v>
      </c>
    </row>
    <row r="127" spans="1:4" x14ac:dyDescent="0.25">
      <c r="A127" s="13" t="s">
        <v>136</v>
      </c>
      <c r="B127" s="9">
        <v>552.31150288159745</v>
      </c>
      <c r="C127" s="9">
        <v>399.37459070809854</v>
      </c>
      <c r="D127" s="15">
        <v>763.81423183300956</v>
      </c>
    </row>
    <row r="128" spans="1:4" x14ac:dyDescent="0.25">
      <c r="A128" s="13" t="s">
        <v>137</v>
      </c>
      <c r="B128" s="9">
        <v>558.90025543697277</v>
      </c>
      <c r="C128" s="9">
        <v>402.86691383063595</v>
      </c>
      <c r="D128" s="15">
        <v>775.36646670079404</v>
      </c>
    </row>
    <row r="129" spans="1:4" x14ac:dyDescent="0.25">
      <c r="A129" s="13" t="s">
        <v>138</v>
      </c>
      <c r="B129" s="9">
        <v>565.5676079362612</v>
      </c>
      <c r="C129" s="9">
        <v>406.40199473370711</v>
      </c>
      <c r="D129" s="15">
        <v>787.06975677207356</v>
      </c>
    </row>
    <row r="130" spans="1:4" x14ac:dyDescent="0.25">
      <c r="A130" s="13" t="s">
        <v>139</v>
      </c>
      <c r="B130" s="9">
        <v>572.31449803693909</v>
      </c>
      <c r="C130" s="9">
        <v>409.98007599035247</v>
      </c>
      <c r="D130" s="15">
        <v>798.92634751104629</v>
      </c>
    </row>
    <row r="131" spans="1:4" x14ac:dyDescent="0.25">
      <c r="A131" s="13" t="s">
        <v>140</v>
      </c>
      <c r="B131" s="9">
        <v>579.14187457834305</v>
      </c>
      <c r="C131" s="9">
        <v>413.60141308391786</v>
      </c>
      <c r="D131" s="15">
        <v>810.93850330261091</v>
      </c>
    </row>
    <row r="132" spans="1:4" x14ac:dyDescent="0.25">
      <c r="A132" s="13" t="s">
        <v>141</v>
      </c>
      <c r="B132" s="9">
        <v>586.05069771844614</v>
      </c>
      <c r="C132" s="9">
        <v>417.26627387970291</v>
      </c>
      <c r="D132" s="15">
        <v>823.10850839407908</v>
      </c>
    </row>
    <row r="133" spans="1:4" x14ac:dyDescent="0.25">
      <c r="A133" s="13" t="s">
        <v>142</v>
      </c>
      <c r="B133" s="9">
        <v>593.04193906821911</v>
      </c>
      <c r="C133" s="9">
        <v>420.97493814266534</v>
      </c>
      <c r="D133" s="15">
        <v>835.43866778740426</v>
      </c>
    </row>
    <row r="134" spans="1:4" x14ac:dyDescent="0.25">
      <c r="A134" s="13" t="s">
        <v>143</v>
      </c>
      <c r="B134" s="9">
        <v>600.11658182918859</v>
      </c>
      <c r="C134" s="9">
        <v>424.72769710016371</v>
      </c>
      <c r="D134" s="15">
        <v>847.93130809507181</v>
      </c>
    </row>
    <row r="135" spans="1:4" x14ac:dyDescent="0.25">
      <c r="A135" s="13" t="s">
        <v>144</v>
      </c>
      <c r="B135" s="9">
        <v>607.27562093156575</v>
      </c>
      <c r="C135" s="9">
        <v>428.52485304377836</v>
      </c>
      <c r="D135" s="15">
        <v>860.58877835994178</v>
      </c>
    </row>
    <row r="136" spans="1:4" x14ac:dyDescent="0.25">
      <c r="A136" s="13" t="s">
        <v>145</v>
      </c>
      <c r="B136" s="9">
        <v>614.52006317442238</v>
      </c>
      <c r="C136" s="9">
        <v>432.36671896744633</v>
      </c>
      <c r="D136" s="15">
        <v>873.41345084501938</v>
      </c>
    </row>
    <row r="137" spans="1:4" x14ac:dyDescent="0.25">
      <c r="A137" s="13" t="s">
        <v>146</v>
      </c>
      <c r="B137" s="9">
        <v>621.85092736725517</v>
      </c>
      <c r="C137" s="9">
        <v>436.25361823812597</v>
      </c>
      <c r="D137" s="15">
        <v>886.40772179553244</v>
      </c>
    </row>
    <row r="138" spans="1:4" x14ac:dyDescent="0.25">
      <c r="A138" s="20" t="s">
        <v>147</v>
      </c>
      <c r="B138" s="21">
        <v>629.26924447333363</v>
      </c>
      <c r="C138" s="9">
        <v>440.18588429627061</v>
      </c>
      <c r="D138" s="15">
        <v>899.57401217691654</v>
      </c>
    </row>
  </sheetData>
  <phoneticPr fontId="5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E25F-4940-44D7-8659-54912D442C92}">
  <sheetPr>
    <tabColor theme="7" tint="0.39997558519241921"/>
  </sheetPr>
  <dimension ref="A1:E35"/>
  <sheetViews>
    <sheetView workbookViewId="0">
      <selection activeCell="B2" sqref="B2"/>
    </sheetView>
  </sheetViews>
  <sheetFormatPr defaultRowHeight="14.3" x14ac:dyDescent="0.25"/>
  <cols>
    <col min="2" max="2" width="17.375" customWidth="1"/>
    <col min="3" max="3" width="25.125" customWidth="1"/>
    <col min="4" max="4" width="20.375" customWidth="1"/>
    <col min="5" max="5" width="18.25" customWidth="1"/>
  </cols>
  <sheetData>
    <row r="1" spans="1:5" x14ac:dyDescent="0.25">
      <c r="A1" s="28" t="s">
        <v>111</v>
      </c>
      <c r="B1" s="29" t="s">
        <v>112</v>
      </c>
      <c r="C1" s="29" t="s">
        <v>108</v>
      </c>
      <c r="D1" s="29" t="s">
        <v>109</v>
      </c>
      <c r="E1" s="30" t="s">
        <v>110</v>
      </c>
    </row>
    <row r="2" spans="1:5" x14ac:dyDescent="0.25">
      <c r="A2" s="11">
        <v>2000</v>
      </c>
      <c r="B2" s="12">
        <f>SUM('Revenue Current'!$B$3:$B$6)</f>
        <v>338.78899943017905</v>
      </c>
      <c r="C2" s="12">
        <f>SUM('Total Revenue and Grants'!$B$3:$B$6)</f>
        <v>434.26799564258567</v>
      </c>
      <c r="D2" s="12">
        <f>SUM('Expenditure Current'!$B$3:$B$6)</f>
        <v>295.76201853647103</v>
      </c>
      <c r="E2" s="27">
        <f>SUM('Total Expenditure'!$B$3:$B$6)</f>
        <v>527.18601382595477</v>
      </c>
    </row>
    <row r="3" spans="1:5" x14ac:dyDescent="0.25">
      <c r="A3" s="11">
        <v>2001</v>
      </c>
      <c r="B3" s="12">
        <f>SUM('Revenue Current'!$B$7:$B$10)</f>
        <v>402.37299943017905</v>
      </c>
      <c r="C3" s="12">
        <f>SUM('Total Revenue and Grants'!$B$7:$B$10)</f>
        <v>441.68299564258575</v>
      </c>
      <c r="D3" s="12">
        <f>SUM('Expenditure Current'!$B$7:$B$10)</f>
        <v>338.07601853647094</v>
      </c>
      <c r="E3" s="27">
        <f>SUM('Total Expenditure'!$B$7:$B$10)</f>
        <v>606.10301382595469</v>
      </c>
    </row>
    <row r="4" spans="1:5" x14ac:dyDescent="0.25">
      <c r="A4" s="11">
        <v>2002</v>
      </c>
      <c r="B4" s="12">
        <f>SUM('Revenue Current'!$B$11:$B$14)</f>
        <v>411.66599943017906</v>
      </c>
      <c r="C4" s="12">
        <f>SUM('Total Revenue and Grants'!$B$11:$B$14)</f>
        <v>452.07799564258573</v>
      </c>
      <c r="D4" s="12">
        <f>SUM('Expenditure Current'!$B$11:$B$14)</f>
        <v>352.23201853647095</v>
      </c>
      <c r="E4" s="27">
        <f>SUM('Total Expenditure'!$B$11:$B$14)</f>
        <v>588.75901382595475</v>
      </c>
    </row>
    <row r="5" spans="1:5" x14ac:dyDescent="0.25">
      <c r="A5" s="11">
        <v>2003</v>
      </c>
      <c r="B5" s="12">
        <f>SUM('Revenue Current'!$B$15:$B$18)</f>
        <v>433.37099943017904</v>
      </c>
      <c r="C5" s="12">
        <f>SUM('Total Revenue and Grants'!$B$15:$B$18)</f>
        <v>494.71099564258566</v>
      </c>
      <c r="D5" s="12">
        <f>SUM('Expenditure Current'!$B$15:$B$18)</f>
        <v>408.16901853647096</v>
      </c>
      <c r="E5" s="27">
        <f>SUM('Total Expenditure'!$B$15:$B$18)</f>
        <v>649.04301382595463</v>
      </c>
    </row>
    <row r="6" spans="1:5" x14ac:dyDescent="0.25">
      <c r="A6" s="11">
        <v>2004</v>
      </c>
      <c r="B6" s="12">
        <f>SUM('Revenue Current'!$B$19:$B$22)</f>
        <v>456.22799943017901</v>
      </c>
      <c r="C6" s="12">
        <f>SUM('Total Revenue and Grants'!$B$19:$B$22)</f>
        <v>482.30299564258576</v>
      </c>
      <c r="D6" s="12">
        <f>SUM('Expenditure Current'!$B$19:$B$22)</f>
        <v>502.75001853647092</v>
      </c>
      <c r="E6" s="27">
        <f>SUM('Total Expenditure'!$B$19:$B$22)</f>
        <v>662.6610138259548</v>
      </c>
    </row>
    <row r="7" spans="1:5" x14ac:dyDescent="0.25">
      <c r="A7" s="11">
        <v>2005</v>
      </c>
      <c r="B7" s="12">
        <f>SUM('Revenue Current'!$B$23:$B$26)</f>
        <v>529.819999430179</v>
      </c>
      <c r="C7" s="12">
        <f>SUM('Total Revenue and Grants'!$B$23:$B$26)</f>
        <v>559.88799564258579</v>
      </c>
      <c r="D7" s="12">
        <f>SUM('Expenditure Current'!$B$23:$B$26)</f>
        <v>548.43101853647102</v>
      </c>
      <c r="E7" s="27">
        <f>SUM('Total Expenditure'!$B$23:$B$26)</f>
        <v>640.04801382595463</v>
      </c>
    </row>
    <row r="8" spans="1:5" x14ac:dyDescent="0.25">
      <c r="A8" s="11">
        <v>2006</v>
      </c>
      <c r="B8" s="12">
        <f>SUM('Revenue Current'!$B$27:$B$30)</f>
        <v>586.46499943017909</v>
      </c>
      <c r="C8" s="12">
        <f>SUM('Total Revenue and Grants'!$B$27:$B$30)</f>
        <v>634.60799564258559</v>
      </c>
      <c r="D8" s="12">
        <f>SUM('Expenditure Current'!$B$27:$B$30)</f>
        <v>620.74501853647087</v>
      </c>
      <c r="E8" s="27">
        <f>SUM('Total Expenditure'!$B$27:$B$30)</f>
        <v>735.26301382595454</v>
      </c>
    </row>
    <row r="9" spans="1:5" x14ac:dyDescent="0.25">
      <c r="A9" s="11">
        <v>2007</v>
      </c>
      <c r="B9" s="12">
        <f>SUM('Revenue Current'!$B$31:$B$34)</f>
        <v>672.29899943017904</v>
      </c>
      <c r="C9" s="12">
        <f>SUM('Total Revenue and Grants'!$B$31:$B$34)</f>
        <v>767.68299564258552</v>
      </c>
      <c r="D9" s="12">
        <f>SUM('Expenditure Current'!$B$31:$B$34)</f>
        <v>597.27901853647097</v>
      </c>
      <c r="E9" s="27">
        <f>SUM('Total Expenditure'!$B$31:$B$34)</f>
        <v>771.69301382595472</v>
      </c>
    </row>
    <row r="10" spans="1:5" x14ac:dyDescent="0.25">
      <c r="A10" s="11">
        <v>2008</v>
      </c>
      <c r="B10" s="12">
        <f>SUM('Revenue Current'!$B$35:$B$38)</f>
        <v>712.60169871017899</v>
      </c>
      <c r="C10" s="12">
        <f>SUM('Total Revenue and Grants'!$B$35:$B$38)</f>
        <v>784.0269735925857</v>
      </c>
      <c r="D10" s="12">
        <f>SUM('Expenditure Current'!$B$35:$B$38)</f>
        <v>633.91689338647097</v>
      </c>
      <c r="E10" s="27">
        <f>SUM('Total Expenditure'!$B$35:$B$38)</f>
        <v>767.5538296759546</v>
      </c>
    </row>
    <row r="11" spans="1:5" x14ac:dyDescent="0.25">
      <c r="A11" s="11">
        <v>2009</v>
      </c>
      <c r="B11" s="12">
        <f>SUM('Revenue Current'!$B$39:$B$42)</f>
        <v>696.73216181017892</v>
      </c>
      <c r="C11" s="12">
        <f>SUM('Total Revenue and Grants'!$B$39:$B$42)</f>
        <v>735.16709411258557</v>
      </c>
      <c r="D11" s="12">
        <f>SUM('Expenditure Current'!$B$39:$B$42)</f>
        <v>669.39385043647098</v>
      </c>
      <c r="E11" s="27">
        <f>SUM('Total Expenditure'!$B$39:$B$42)</f>
        <v>768.02197355595445</v>
      </c>
    </row>
    <row r="12" spans="1:5" x14ac:dyDescent="0.25">
      <c r="A12" s="11">
        <v>2010</v>
      </c>
      <c r="B12" s="12">
        <f>SUM('Revenue Current'!$B$43:$B$46)</f>
        <v>766.15637220505982</v>
      </c>
      <c r="C12" s="12">
        <f>SUM('Total Revenue and Grants'!$B$43:$B$46)</f>
        <v>782.97574875746648</v>
      </c>
      <c r="D12" s="12">
        <f>SUM('Expenditure Current'!$B$43:$B$46)</f>
        <v>689.82363457147119</v>
      </c>
      <c r="E12" s="27">
        <f>SUM('Total Expenditure'!$B$43:$B$46)</f>
        <v>817.09599215095466</v>
      </c>
    </row>
    <row r="13" spans="1:5" x14ac:dyDescent="0.25">
      <c r="A13" s="11">
        <v>2011</v>
      </c>
      <c r="B13" s="12">
        <f>SUM('Revenue Current'!$B$47:$B$50)</f>
        <v>795.86856719017908</v>
      </c>
      <c r="C13" s="12">
        <f>SUM('Total Revenue and Grants'!$B$47:$B$50)</f>
        <v>846.24377476258564</v>
      </c>
      <c r="D13" s="12">
        <f>SUM('Expenditure Current'!$B$47:$B$50)</f>
        <v>729.10429227479563</v>
      </c>
      <c r="E13" s="27">
        <f>SUM('Total Expenditure'!$B$47:$B$50)</f>
        <v>889.2956118842792</v>
      </c>
    </row>
    <row r="14" spans="1:5" x14ac:dyDescent="0.25">
      <c r="A14" s="11">
        <v>2012</v>
      </c>
      <c r="B14" s="12">
        <f>SUM('Revenue Current'!$B$51:$B$54)</f>
        <v>814.36172816017927</v>
      </c>
      <c r="C14" s="12">
        <f>SUM('Total Revenue and Grants'!$B$51:$B$54)</f>
        <v>840.32246881258595</v>
      </c>
      <c r="D14" s="12">
        <f>SUM('Expenditure Current'!$B$51:$B$54)</f>
        <v>707.63351387647083</v>
      </c>
      <c r="E14" s="27">
        <f>SUM('Total Expenditure'!$B$51:$B$54)</f>
        <v>852.13214942595482</v>
      </c>
    </row>
    <row r="15" spans="1:5" x14ac:dyDescent="0.25">
      <c r="A15" s="11">
        <v>2013</v>
      </c>
      <c r="B15" s="12">
        <f>SUM('Revenue Current'!$B$55:$B$58)</f>
        <v>865.904319660179</v>
      </c>
      <c r="C15" s="12">
        <f>SUM('Total Revenue and Grants'!$B$55:$B$58)</f>
        <v>943.25442751258538</v>
      </c>
      <c r="D15" s="12">
        <f>SUM('Expenditure Current'!$B$55:$B$58)</f>
        <v>777.38763432647102</v>
      </c>
      <c r="E15" s="27">
        <f>SUM('Total Expenditure'!$B$55:$B$58)</f>
        <v>999.67231790595474</v>
      </c>
    </row>
    <row r="16" spans="1:5" x14ac:dyDescent="0.25">
      <c r="A16" s="11">
        <v>2014</v>
      </c>
      <c r="B16" s="12">
        <f>SUM('Revenue Current'!$B$59:$B$62)</f>
        <v>960.80007959117904</v>
      </c>
      <c r="C16" s="12">
        <f>SUM('Total Revenue and Grants'!$B$59:$B$62)</f>
        <v>1005.5941769035858</v>
      </c>
      <c r="D16" s="12">
        <f>SUM('Expenditure Current'!$B$59:$B$62)</f>
        <v>839.99214503647102</v>
      </c>
      <c r="E16" s="27">
        <f>SUM('Total Expenditure'!$B$59:$B$62)</f>
        <v>1136.3720871859546</v>
      </c>
    </row>
    <row r="17" spans="1:5" x14ac:dyDescent="0.25">
      <c r="A17" s="11">
        <v>2015</v>
      </c>
      <c r="B17" s="12">
        <f>SUM('Revenue Current'!$B$63:$B$66)</f>
        <v>972.88620254017894</v>
      </c>
      <c r="C17" s="12">
        <f>SUM('Total Revenue and Grants'!$B$63:$B$66)</f>
        <v>1000.7241012725858</v>
      </c>
      <c r="D17" s="12">
        <f>SUM('Expenditure Current'!$B$63:$B$66)</f>
        <v>912.43929981647102</v>
      </c>
      <c r="E17" s="27">
        <f>SUM('Total Expenditure'!$B$63:$B$66)</f>
        <v>1262.6756285259548</v>
      </c>
    </row>
    <row r="18" spans="1:5" x14ac:dyDescent="0.25">
      <c r="A18" s="11">
        <v>2016</v>
      </c>
      <c r="B18" s="12">
        <f>SUM('Revenue Current'!$B$67:$B$70)</f>
        <v>1004.0287530101791</v>
      </c>
      <c r="C18" s="12">
        <f>SUM('Total Revenue and Grants'!$B$67:$B$70)</f>
        <v>1052.1325627225858</v>
      </c>
      <c r="D18" s="12">
        <f>SUM('Expenditure Current'!$B$67:$B$70)</f>
        <v>970.60295242647101</v>
      </c>
      <c r="E18" s="27">
        <f>SUM('Total Expenditure'!$B$67:$B$70)</f>
        <v>1197.916360575955</v>
      </c>
    </row>
    <row r="19" spans="1:5" x14ac:dyDescent="0.25">
      <c r="A19" s="11">
        <v>2017</v>
      </c>
      <c r="B19" s="12">
        <f>SUM('Revenue Current'!$B$71:$B$74)</f>
        <v>1087.9859347501788</v>
      </c>
      <c r="C19" s="12">
        <f>SUM('Total Revenue and Grants'!$B$71:$B$74)</f>
        <v>1119.6448873525858</v>
      </c>
      <c r="D19" s="12">
        <f>SUM('Expenditure Current'!$B$71:$B$74)</f>
        <v>1020.5418388864711</v>
      </c>
      <c r="E19" s="27">
        <f>SUM('Total Expenditure'!$B$71:$B$74)</f>
        <v>1172.4194102459549</v>
      </c>
    </row>
    <row r="20" spans="1:5" x14ac:dyDescent="0.25">
      <c r="A20" s="11">
        <v>2018</v>
      </c>
      <c r="B20" s="12">
        <f>SUM('Revenue Current'!$B$75:$B$78)</f>
        <v>1144.1160049701789</v>
      </c>
      <c r="C20" s="12">
        <f>SUM('Total Revenue and Grants'!$B$75:$B$78)</f>
        <v>1186.7892847125859</v>
      </c>
      <c r="D20" s="12">
        <f>SUM('Expenditure Current'!$B$75:$B$78)</f>
        <v>1058.2177367854379</v>
      </c>
      <c r="E20" s="27">
        <f>SUM('Total Expenditure'!$B$75:$B$78)</f>
        <v>1226.6347387149215</v>
      </c>
    </row>
    <row r="21" spans="1:5" x14ac:dyDescent="0.25">
      <c r="A21" s="11">
        <v>2019</v>
      </c>
      <c r="B21" s="12">
        <f>SUM('Revenue Current'!$B$79:$B$82)</f>
        <v>1141.9491426001789</v>
      </c>
      <c r="C21" s="12">
        <f>SUM('Total Revenue and Grants'!$B$79:$B$82)</f>
        <v>1167.8966765025855</v>
      </c>
      <c r="D21" s="12">
        <f>SUM('Expenditure Current'!$B$79:$B$82)</f>
        <v>1094.2718090864707</v>
      </c>
      <c r="E21" s="27">
        <f>SUM('Total Expenditure'!$B$79:$B$82)</f>
        <v>1346.7050452559545</v>
      </c>
    </row>
    <row r="22" spans="1:5" x14ac:dyDescent="0.25">
      <c r="A22" s="11">
        <v>2020</v>
      </c>
      <c r="B22" s="12">
        <f>SUM('Revenue Current'!$B$83:$B$86)</f>
        <v>874.59354329017879</v>
      </c>
      <c r="C22" s="12">
        <f>SUM('Total Revenue and Grants'!$B$83:$B$86)</f>
        <v>917.25747100258559</v>
      </c>
      <c r="D22" s="12">
        <f>SUM('Expenditure Current'!$B$83:$B$86)</f>
        <v>954.64281512647108</v>
      </c>
      <c r="E22" s="27">
        <f>SUM('Total Expenditure'!$B$83:$B$86)</f>
        <v>1280.0620052459549</v>
      </c>
    </row>
    <row r="23" spans="1:5" x14ac:dyDescent="0.25">
      <c r="A23" s="11">
        <v>2021</v>
      </c>
      <c r="B23" s="12">
        <f>SUM('Revenue Current'!$B$87:$B$90)</f>
        <v>1164.975349390179</v>
      </c>
      <c r="C23" s="12">
        <f>SUM('Total Revenue and Grants'!$B$87:$B$90)</f>
        <v>1180.1695369025856</v>
      </c>
      <c r="D23" s="12">
        <f>SUM('Expenditure Current'!$B$87:$B$90)</f>
        <v>947.44961474647107</v>
      </c>
      <c r="E23" s="27">
        <f>SUM('Total Expenditure'!$B$87:$B$90)</f>
        <v>1198.383852165955</v>
      </c>
    </row>
    <row r="24" spans="1:5" x14ac:dyDescent="0.25">
      <c r="A24" s="13">
        <v>2022</v>
      </c>
      <c r="B24" s="9">
        <f>SUM('Revenue Current'!$B$91:$B$94)</f>
        <v>1341.1775662277273</v>
      </c>
      <c r="C24" s="9">
        <f>SUM('Total Revenue and Grants'!$B$91:$B$94)</f>
        <v>1389.9942322806123</v>
      </c>
      <c r="D24" s="9">
        <f>SUM('Expenditure Current'!$B$91:$B$94)</f>
        <v>973.05658393866611</v>
      </c>
      <c r="E24" s="15">
        <f>SUM('Total Expenditure'!$B$91:$B$94)</f>
        <v>1347.0041586236866</v>
      </c>
    </row>
    <row r="25" spans="1:5" x14ac:dyDescent="0.25">
      <c r="A25" s="13">
        <v>2023</v>
      </c>
      <c r="B25" s="9">
        <f>SUM('Revenue Current'!$B$95:$B$98)</f>
        <v>1460.1174040625649</v>
      </c>
      <c r="C25" s="9">
        <f>SUM('Total Revenue and Grants'!$B$95:$B$98)</f>
        <v>1502.0498973021774</v>
      </c>
      <c r="D25" s="9">
        <f>SUM('Expenditure Current'!$B$95:$B$98)</f>
        <v>1024.9140016324131</v>
      </c>
      <c r="E25" s="15">
        <f>SUM('Total Expenditure'!$B$95:$B$98)</f>
        <v>1526.6224319299229</v>
      </c>
    </row>
    <row r="26" spans="1:5" x14ac:dyDescent="0.25">
      <c r="A26" s="13">
        <v>2024</v>
      </c>
      <c r="B26" s="9">
        <f>SUM('Revenue Current'!$B$99:$B$102)</f>
        <v>1557.6071914130048</v>
      </c>
      <c r="C26" s="9">
        <f>SUM('Total Revenue and Grants'!$B$99:$B$102)</f>
        <v>1596.1003176512745</v>
      </c>
      <c r="D26" s="9">
        <f>SUM('Expenditure Current'!$B$99:$B$102)</f>
        <v>1080.245671308531</v>
      </c>
      <c r="E26" s="15">
        <f>SUM('Total Expenditure'!$B$99:$B$102)</f>
        <v>1612.3987816087947</v>
      </c>
    </row>
    <row r="27" spans="1:5" x14ac:dyDescent="0.25">
      <c r="A27" s="13">
        <v>2025</v>
      </c>
      <c r="B27" s="9">
        <f>SUM('Revenue Current'!$B$103:$B$106)</f>
        <v>1660.8011190082052</v>
      </c>
      <c r="C27" s="9">
        <f>SUM('Total Revenue and Grants'!$B$103:$B$106)</f>
        <v>1694.5410958533794</v>
      </c>
      <c r="D27" s="9">
        <f>SUM('Expenditure Current'!$B$103:$B$106)</f>
        <v>1138.1795354851438</v>
      </c>
      <c r="E27" s="15">
        <f>SUM('Total Expenditure'!$B$103:$B$106)</f>
        <v>1691.8857033530876</v>
      </c>
    </row>
    <row r="28" spans="1:5" x14ac:dyDescent="0.25">
      <c r="A28" s="13">
        <v>2026</v>
      </c>
      <c r="B28" s="9">
        <f>SUM('Revenue Current'!$B$107:$B$110)</f>
        <v>1770.8347002456289</v>
      </c>
      <c r="C28" s="9">
        <f>SUM('Total Revenue and Grants'!$B$107:$B$110)</f>
        <v>1798.9917552716988</v>
      </c>
      <c r="D28" s="9">
        <f>SUM('Expenditure Current'!$B$107:$B$110)</f>
        <v>1198.9906561816474</v>
      </c>
      <c r="E28" s="15">
        <f>SUM('Total Expenditure'!$B$107:$B$110)</f>
        <v>1774.1903038469627</v>
      </c>
    </row>
    <row r="29" spans="1:5" x14ac:dyDescent="0.25">
      <c r="A29" s="13">
        <v>2027</v>
      </c>
      <c r="B29" s="9">
        <f>SUM('Revenue Current'!$B$111:$B$114)</f>
        <v>1888.1588212120303</v>
      </c>
      <c r="C29" s="9">
        <f>SUM('Total Revenue and Grants'!$B$111:$B$114)</f>
        <v>1909.8784652073948</v>
      </c>
      <c r="D29" s="9">
        <f>SUM('Expenditure Current'!$B$111:$B$114)</f>
        <v>1262.9379444397925</v>
      </c>
      <c r="E29" s="15">
        <f>SUM('Total Expenditure'!$B$111:$B$114)</f>
        <v>1860.3890684870373</v>
      </c>
    </row>
    <row r="30" spans="1:5" x14ac:dyDescent="0.25">
      <c r="A30" s="13">
        <v>2028</v>
      </c>
      <c r="B30" s="9">
        <f>SUM('Revenue Current'!$B$115:$B$118)</f>
        <v>2013.2560898400288</v>
      </c>
      <c r="C30" s="9">
        <f>SUM('Total Revenue and Grants'!$B$115:$B$118)</f>
        <v>2027.5999663660305</v>
      </c>
      <c r="D30" s="9">
        <f>SUM('Expenditure Current'!$B$115:$B$118)</f>
        <v>1330.2418961610435</v>
      </c>
      <c r="E30" s="15">
        <f>SUM('Total Expenditure'!$B$115:$B$118)</f>
        <v>1950.7648244461088</v>
      </c>
    </row>
    <row r="31" spans="1:5" x14ac:dyDescent="0.25">
      <c r="A31" s="13">
        <v>2029</v>
      </c>
      <c r="B31" s="9">
        <f>SUM('Revenue Current'!$B$119:$B$122)</f>
        <v>2146.6414993742314</v>
      </c>
      <c r="C31" s="9">
        <f>SUM('Total Revenue and Grants'!$B$119:$B$122)</f>
        <v>2152.5776088701855</v>
      </c>
      <c r="D31" s="9">
        <f>SUM('Expenditure Current'!$B$119:$B$122)</f>
        <v>1401.1071080032109</v>
      </c>
      <c r="E31" s="15">
        <f>SUM('Total Expenditure'!$B$119:$B$122)</f>
        <v>2045.5298421803886</v>
      </c>
    </row>
    <row r="32" spans="1:5" x14ac:dyDescent="0.25">
      <c r="A32" s="13">
        <v>2030</v>
      </c>
      <c r="B32" s="9">
        <f>SUM('Revenue Current'!$B$123:$B$126)</f>
        <v>2288.8641688854877</v>
      </c>
      <c r="C32" s="9">
        <f>SUM('Total Revenue and Grants'!$B$123:$B$126)</f>
        <v>2285.2586501257324</v>
      </c>
      <c r="D32" s="9">
        <f>SUM('Expenditure Current'!$B$123:$B$126)</f>
        <v>1475.7355072421981</v>
      </c>
      <c r="E32" s="15">
        <f>SUM('Total Expenditure'!$B$123:$B$126)</f>
        <v>2144.898281944043</v>
      </c>
    </row>
    <row r="33" spans="1:5" x14ac:dyDescent="0.25">
      <c r="A33" s="13">
        <v>2031</v>
      </c>
      <c r="B33" s="9">
        <f>SUM('Revenue Current'!B127:B130)</f>
        <v>2440.509598428524</v>
      </c>
      <c r="C33" s="9">
        <f>SUM('Total Revenue and Grants'!B127:B130)</f>
        <v>2426.1179139160922</v>
      </c>
      <c r="D33" s="9">
        <f>SUM('Expenditure Current'!B127:B130)</f>
        <v>1554.333288355145</v>
      </c>
      <c r="E33" s="15">
        <f>SUM('Total Expenditure'!B127:B130)</f>
        <v>2249.0938642917708</v>
      </c>
    </row>
    <row r="34" spans="1:5" x14ac:dyDescent="0.25">
      <c r="A34" s="13">
        <v>2032</v>
      </c>
      <c r="B34" s="9">
        <f>SUM('Revenue Current'!B131:B134)</f>
        <v>2602.2020795239969</v>
      </c>
      <c r="C34" s="9">
        <f>SUM('Revenue Current'!B131:B134)</f>
        <v>2602.2020795239969</v>
      </c>
      <c r="D34" s="9">
        <f>SUM('Expenditure Current'!B131:B134)</f>
        <v>1637.1145615951018</v>
      </c>
      <c r="E34" s="15">
        <f>SUM('Total Expenditure'!B131:B134)</f>
        <v>2358.3510931941969</v>
      </c>
    </row>
    <row r="35" spans="1:5" x14ac:dyDescent="0.25">
      <c r="A35" s="20">
        <v>2033</v>
      </c>
      <c r="B35" s="21">
        <f>SUM('Revenue Current'!B135:B138)</f>
        <v>2774.607265236421</v>
      </c>
      <c r="C35" s="21">
        <f>SUM('Revenue Current'!B135:B138)</f>
        <v>2774.607265236421</v>
      </c>
      <c r="D35" s="21">
        <f>SUM('Expenditure Current'!B135:B138)</f>
        <v>1724.3033989358914</v>
      </c>
      <c r="E35" s="22">
        <f>SUM('Total Expenditure'!B135:B138)</f>
        <v>2472.9158559465768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B3BD9-D9D9-411A-BFE7-DE787F2A6341}">
  <sheetPr>
    <tabColor theme="7" tint="0.59999389629810485"/>
  </sheetPr>
  <dimension ref="A1:D35"/>
  <sheetViews>
    <sheetView topLeftCell="D1" workbookViewId="0">
      <selection activeCell="C24" sqref="C24:D35"/>
    </sheetView>
  </sheetViews>
  <sheetFormatPr defaultRowHeight="14.3" x14ac:dyDescent="0.25"/>
  <cols>
    <col min="1" max="1" width="9.125" style="2"/>
    <col min="2" max="2" width="17.375" style="2" customWidth="1"/>
    <col min="3" max="4" width="14.375" style="2" customWidth="1"/>
  </cols>
  <sheetData>
    <row r="1" spans="1:4" x14ac:dyDescent="0.25">
      <c r="A1" s="28" t="s">
        <v>111</v>
      </c>
      <c r="B1" s="29" t="s">
        <v>112</v>
      </c>
      <c r="C1" s="29" t="s">
        <v>113</v>
      </c>
      <c r="D1" s="30" t="s">
        <v>114</v>
      </c>
    </row>
    <row r="2" spans="1:4" x14ac:dyDescent="0.25">
      <c r="A2" s="11">
        <v>2000</v>
      </c>
      <c r="B2" s="12">
        <f>Table6[[#This Row],[Revenue Current]]</f>
        <v>338.78899943017905</v>
      </c>
      <c r="C2" s="12" t="e">
        <v>#N/A</v>
      </c>
      <c r="D2" s="27" t="e">
        <v>#N/A</v>
      </c>
    </row>
    <row r="3" spans="1:4" x14ac:dyDescent="0.25">
      <c r="A3" s="11">
        <v>2001</v>
      </c>
      <c r="B3" s="12">
        <f>Table6[[#This Row],[Revenue Current]]</f>
        <v>402.37299943017905</v>
      </c>
      <c r="C3" s="12" t="e">
        <v>#N/A</v>
      </c>
      <c r="D3" s="27" t="e">
        <v>#N/A</v>
      </c>
    </row>
    <row r="4" spans="1:4" x14ac:dyDescent="0.25">
      <c r="A4" s="11">
        <v>2002</v>
      </c>
      <c r="B4" s="12">
        <f>Table6[[#This Row],[Revenue Current]]</f>
        <v>411.66599943017906</v>
      </c>
      <c r="C4" s="12" t="e">
        <v>#N/A</v>
      </c>
      <c r="D4" s="27" t="e">
        <v>#N/A</v>
      </c>
    </row>
    <row r="5" spans="1:4" x14ac:dyDescent="0.25">
      <c r="A5" s="11">
        <v>2003</v>
      </c>
      <c r="B5" s="12">
        <f>Table6[[#This Row],[Revenue Current]]</f>
        <v>433.37099943017904</v>
      </c>
      <c r="C5" s="12" t="e">
        <v>#N/A</v>
      </c>
      <c r="D5" s="27" t="e">
        <v>#N/A</v>
      </c>
    </row>
    <row r="6" spans="1:4" x14ac:dyDescent="0.25">
      <c r="A6" s="11">
        <v>2004</v>
      </c>
      <c r="B6" s="12">
        <f>Table6[[#This Row],[Revenue Current]]</f>
        <v>456.22799943017901</v>
      </c>
      <c r="C6" s="12" t="e">
        <v>#N/A</v>
      </c>
      <c r="D6" s="27" t="e">
        <v>#N/A</v>
      </c>
    </row>
    <row r="7" spans="1:4" x14ac:dyDescent="0.25">
      <c r="A7" s="11">
        <v>2005</v>
      </c>
      <c r="B7" s="12">
        <f>Table6[[#This Row],[Revenue Current]]</f>
        <v>529.819999430179</v>
      </c>
      <c r="C7" s="12" t="e">
        <v>#N/A</v>
      </c>
      <c r="D7" s="27" t="e">
        <v>#N/A</v>
      </c>
    </row>
    <row r="8" spans="1:4" x14ac:dyDescent="0.25">
      <c r="A8" s="11">
        <v>2006</v>
      </c>
      <c r="B8" s="12">
        <f>Table6[[#This Row],[Revenue Current]]</f>
        <v>586.46499943017909</v>
      </c>
      <c r="C8" s="12" t="e">
        <v>#N/A</v>
      </c>
      <c r="D8" s="27" t="e">
        <v>#N/A</v>
      </c>
    </row>
    <row r="9" spans="1:4" x14ac:dyDescent="0.25">
      <c r="A9" s="11">
        <v>2007</v>
      </c>
      <c r="B9" s="12">
        <f>Table6[[#This Row],[Revenue Current]]</f>
        <v>672.29899943017904</v>
      </c>
      <c r="C9" s="12" t="e">
        <v>#N/A</v>
      </c>
      <c r="D9" s="27" t="e">
        <v>#N/A</v>
      </c>
    </row>
    <row r="10" spans="1:4" x14ac:dyDescent="0.25">
      <c r="A10" s="11">
        <v>2008</v>
      </c>
      <c r="B10" s="12">
        <f>Table6[[#This Row],[Revenue Current]]</f>
        <v>712.60169871017899</v>
      </c>
      <c r="C10" s="12" t="e">
        <v>#N/A</v>
      </c>
      <c r="D10" s="27" t="e">
        <v>#N/A</v>
      </c>
    </row>
    <row r="11" spans="1:4" x14ac:dyDescent="0.25">
      <c r="A11" s="11">
        <v>2009</v>
      </c>
      <c r="B11" s="12">
        <f>Table6[[#This Row],[Revenue Current]]</f>
        <v>696.73216181017892</v>
      </c>
      <c r="C11" s="12" t="e">
        <v>#N/A</v>
      </c>
      <c r="D11" s="27" t="e">
        <v>#N/A</v>
      </c>
    </row>
    <row r="12" spans="1:4" x14ac:dyDescent="0.25">
      <c r="A12" s="11">
        <v>2010</v>
      </c>
      <c r="B12" s="12">
        <f>Table6[[#This Row],[Revenue Current]]</f>
        <v>766.15637220505982</v>
      </c>
      <c r="C12" s="12" t="e">
        <v>#N/A</v>
      </c>
      <c r="D12" s="27" t="e">
        <v>#N/A</v>
      </c>
    </row>
    <row r="13" spans="1:4" x14ac:dyDescent="0.25">
      <c r="A13" s="11">
        <v>2011</v>
      </c>
      <c r="B13" s="12">
        <f>Table6[[#This Row],[Revenue Current]]</f>
        <v>795.86856719017908</v>
      </c>
      <c r="C13" s="12" t="e">
        <v>#N/A</v>
      </c>
      <c r="D13" s="27" t="e">
        <v>#N/A</v>
      </c>
    </row>
    <row r="14" spans="1:4" x14ac:dyDescent="0.25">
      <c r="A14" s="11">
        <v>2012</v>
      </c>
      <c r="B14" s="12">
        <f>Table6[[#This Row],[Revenue Current]]</f>
        <v>814.36172816017927</v>
      </c>
      <c r="C14" s="12" t="e">
        <v>#N/A</v>
      </c>
      <c r="D14" s="27" t="e">
        <v>#N/A</v>
      </c>
    </row>
    <row r="15" spans="1:4" x14ac:dyDescent="0.25">
      <c r="A15" s="11">
        <v>2013</v>
      </c>
      <c r="B15" s="12">
        <f>Table6[[#This Row],[Revenue Current]]</f>
        <v>865.904319660179</v>
      </c>
      <c r="C15" s="12" t="e">
        <v>#N/A</v>
      </c>
      <c r="D15" s="27" t="e">
        <v>#N/A</v>
      </c>
    </row>
    <row r="16" spans="1:4" x14ac:dyDescent="0.25">
      <c r="A16" s="11">
        <v>2014</v>
      </c>
      <c r="B16" s="12">
        <f>Table6[[#This Row],[Revenue Current]]</f>
        <v>960.80007959117904</v>
      </c>
      <c r="C16" s="12" t="e">
        <v>#N/A</v>
      </c>
      <c r="D16" s="27" t="e">
        <v>#N/A</v>
      </c>
    </row>
    <row r="17" spans="1:4" x14ac:dyDescent="0.25">
      <c r="A17" s="11">
        <v>2015</v>
      </c>
      <c r="B17" s="12">
        <f>Table6[[#This Row],[Revenue Current]]</f>
        <v>972.88620254017894</v>
      </c>
      <c r="C17" s="12" t="e">
        <v>#N/A</v>
      </c>
      <c r="D17" s="27" t="e">
        <v>#N/A</v>
      </c>
    </row>
    <row r="18" spans="1:4" x14ac:dyDescent="0.25">
      <c r="A18" s="11">
        <v>2016</v>
      </c>
      <c r="B18" s="12">
        <f>Table6[[#This Row],[Revenue Current]]</f>
        <v>1004.0287530101791</v>
      </c>
      <c r="C18" s="12" t="e">
        <v>#N/A</v>
      </c>
      <c r="D18" s="27" t="e">
        <v>#N/A</v>
      </c>
    </row>
    <row r="19" spans="1:4" x14ac:dyDescent="0.25">
      <c r="A19" s="11">
        <v>2017</v>
      </c>
      <c r="B19" s="12">
        <f>Table6[[#This Row],[Revenue Current]]</f>
        <v>1087.9859347501788</v>
      </c>
      <c r="C19" s="12" t="e">
        <v>#N/A</v>
      </c>
      <c r="D19" s="27" t="e">
        <v>#N/A</v>
      </c>
    </row>
    <row r="20" spans="1:4" x14ac:dyDescent="0.25">
      <c r="A20" s="11">
        <v>2018</v>
      </c>
      <c r="B20" s="12">
        <f>Table6[[#This Row],[Revenue Current]]</f>
        <v>1144.1160049701789</v>
      </c>
      <c r="C20" s="12" t="e">
        <v>#N/A</v>
      </c>
      <c r="D20" s="27" t="e">
        <v>#N/A</v>
      </c>
    </row>
    <row r="21" spans="1:4" x14ac:dyDescent="0.25">
      <c r="A21" s="11">
        <v>2019</v>
      </c>
      <c r="B21" s="12">
        <f>Table6[[#This Row],[Revenue Current]]</f>
        <v>1141.9491426001789</v>
      </c>
      <c r="C21" s="12" t="e">
        <v>#N/A</v>
      </c>
      <c r="D21" s="27" t="e">
        <v>#N/A</v>
      </c>
    </row>
    <row r="22" spans="1:4" x14ac:dyDescent="0.25">
      <c r="A22" s="11">
        <v>2020</v>
      </c>
      <c r="B22" s="12">
        <f>Table6[[#This Row],[Revenue Current]]</f>
        <v>874.59354329017879</v>
      </c>
      <c r="C22" s="12" t="e">
        <v>#N/A</v>
      </c>
      <c r="D22" s="27" t="e">
        <v>#N/A</v>
      </c>
    </row>
    <row r="23" spans="1:4" x14ac:dyDescent="0.25">
      <c r="A23" s="11">
        <v>2021</v>
      </c>
      <c r="B23" s="12">
        <f>Table6[[#This Row],[Revenue Current]]</f>
        <v>1164.975349390179</v>
      </c>
      <c r="C23" s="12">
        <f>B23</f>
        <v>1164.975349390179</v>
      </c>
      <c r="D23" s="27">
        <f>B23</f>
        <v>1164.975349390179</v>
      </c>
    </row>
    <row r="24" spans="1:4" x14ac:dyDescent="0.25">
      <c r="A24" s="13">
        <v>2022</v>
      </c>
      <c r="B24" s="9">
        <f>Table6[[#This Row],[Revenue Current]]</f>
        <v>1341.1775662277273</v>
      </c>
      <c r="C24" s="9">
        <f>SUM('Revenue Current'!C91:C94)</f>
        <v>1163.3016115453379</v>
      </c>
      <c r="D24" s="15">
        <f>SUM('Revenue Current'!D91:D94)</f>
        <v>1556.5619222396472</v>
      </c>
    </row>
    <row r="25" spans="1:4" x14ac:dyDescent="0.25">
      <c r="A25" s="13">
        <v>2023</v>
      </c>
      <c r="B25" s="9">
        <f>Table6[[#This Row],[Revenue Current]]</f>
        <v>1460.1174040625649</v>
      </c>
      <c r="C25" s="9">
        <f>SUM('Revenue Current'!C95:C98)</f>
        <v>1101.5567102382033</v>
      </c>
      <c r="D25" s="15">
        <f>SUM('Revenue Current'!D95:D98)</f>
        <v>1936.5894272309943</v>
      </c>
    </row>
    <row r="26" spans="1:4" x14ac:dyDescent="0.25">
      <c r="A26" s="13">
        <v>2024</v>
      </c>
      <c r="B26" s="9">
        <f>Table6[[#This Row],[Revenue Current]]</f>
        <v>1557.6071914130048</v>
      </c>
      <c r="C26" s="9">
        <f>SUM('Revenue Current'!C99:C102)</f>
        <v>1086.4151515334352</v>
      </c>
      <c r="D26" s="15">
        <f>SUM('Revenue Current'!D99:D102)</f>
        <v>2234.0083704519507</v>
      </c>
    </row>
    <row r="27" spans="1:4" x14ac:dyDescent="0.25">
      <c r="A27" s="13">
        <v>2025</v>
      </c>
      <c r="B27" s="9">
        <f>Table6[[#This Row],[Revenue Current]]</f>
        <v>1660.8011190082052</v>
      </c>
      <c r="C27" s="9">
        <f>SUM('Revenue Current'!C103:C106)</f>
        <v>1086.4992879449562</v>
      </c>
      <c r="D27" s="15">
        <f>SUM('Revenue Current'!D103:D106)</f>
        <v>2539.3607963069062</v>
      </c>
    </row>
    <row r="28" spans="1:4" x14ac:dyDescent="0.25">
      <c r="A28" s="13">
        <v>2026</v>
      </c>
      <c r="B28" s="9">
        <f>Table6[[#This Row],[Revenue Current]]</f>
        <v>1770.8347002456289</v>
      </c>
      <c r="C28" s="9">
        <f>SUM('Revenue Current'!C107:C110)</f>
        <v>1095.8989809578634</v>
      </c>
      <c r="D28" s="15">
        <f>SUM('Revenue Current'!D107:D110)</f>
        <v>2862.0565851790839</v>
      </c>
    </row>
    <row r="29" spans="1:4" x14ac:dyDescent="0.25">
      <c r="A29" s="13">
        <v>2027</v>
      </c>
      <c r="B29" s="9">
        <f>Table6[[#This Row],[Revenue Current]]</f>
        <v>1888.1588212120303</v>
      </c>
      <c r="C29" s="9">
        <f>SUM('Revenue Current'!C111:C114)</f>
        <v>1111.827709914355</v>
      </c>
      <c r="D29" s="15">
        <f>SUM('Revenue Current'!D111:D114)</f>
        <v>3207.1231354698516</v>
      </c>
    </row>
    <row r="30" spans="1:4" x14ac:dyDescent="0.25">
      <c r="A30" s="13">
        <v>2028</v>
      </c>
      <c r="B30" s="9">
        <f>Table6[[#This Row],[Revenue Current]]</f>
        <v>2013.2560898400288</v>
      </c>
      <c r="C30" s="9">
        <f>SUM('Revenue Current'!C115:C118)</f>
        <v>1132.8434661919539</v>
      </c>
      <c r="D30" s="15">
        <f>SUM('Revenue Current'!D115:D118)</f>
        <v>3578.4311605664875</v>
      </c>
    </row>
    <row r="31" spans="1:4" x14ac:dyDescent="0.25">
      <c r="A31" s="13">
        <v>2029</v>
      </c>
      <c r="B31" s="9">
        <f>Table6[[#This Row],[Revenue Current]]</f>
        <v>2146.6414993742314</v>
      </c>
      <c r="C31" s="9">
        <f>SUM('Revenue Current'!C119:C122)</f>
        <v>1158.1200620731584</v>
      </c>
      <c r="D31" s="15">
        <f>SUM('Revenue Current'!D119:D122)</f>
        <v>3979.4355776096236</v>
      </c>
    </row>
    <row r="32" spans="1:4" x14ac:dyDescent="0.25">
      <c r="A32" s="13">
        <v>2030</v>
      </c>
      <c r="B32" s="9">
        <f>Table6[[#This Row],[Revenue Current]]</f>
        <v>2288.8641688854877</v>
      </c>
      <c r="C32" s="9">
        <f>SUM('Revenue Current'!C123:C126)</f>
        <v>1187.1574931871874</v>
      </c>
      <c r="D32" s="15">
        <f>SUM('Revenue Current'!D123:D126)</f>
        <v>4413.4803781592018</v>
      </c>
    </row>
    <row r="33" spans="1:4" x14ac:dyDescent="0.25">
      <c r="A33" s="13">
        <v>2031</v>
      </c>
      <c r="B33" s="9">
        <f>Table6[[#This Row],[Revenue Current]]</f>
        <v>2440.509598428524</v>
      </c>
      <c r="C33" s="9">
        <f>SUM('Revenue Current'!C127:C130)</f>
        <v>1219.646766588053</v>
      </c>
      <c r="D33" s="15">
        <f>SUM('Revenue Current'!D127:D130)</f>
        <v>4883.9510877012153</v>
      </c>
    </row>
    <row r="34" spans="1:4" x14ac:dyDescent="0.25">
      <c r="A34" s="13">
        <v>2032</v>
      </c>
      <c r="B34" s="9">
        <f>Table6[[#This Row],[Revenue Current]]</f>
        <v>2602.2020795239969</v>
      </c>
      <c r="C34" s="9">
        <f>SUM('Revenue Current'!C131:C134)</f>
        <v>1255.3995005126694</v>
      </c>
      <c r="D34" s="15">
        <f>SUM('Revenue Current'!D131:D134)</f>
        <v>5394.3638354211735</v>
      </c>
    </row>
    <row r="35" spans="1:4" x14ac:dyDescent="0.25">
      <c r="A35" s="20">
        <v>2033</v>
      </c>
      <c r="B35" s="21">
        <f>Table6[[#This Row],[Revenue Current]]</f>
        <v>2774.607265236421</v>
      </c>
      <c r="C35" s="21">
        <f>SUM('Revenue Current'!C135:C138)</f>
        <v>1294.3082463691801</v>
      </c>
      <c r="D35" s="22">
        <f>SUM('Revenue Current'!D135:D138)</f>
        <v>5948.4251787377343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7D2A-0085-44C6-974D-1E6E00F6E585}">
  <sheetPr>
    <tabColor theme="7" tint="0.59999389629810485"/>
  </sheetPr>
  <dimension ref="A1:D35"/>
  <sheetViews>
    <sheetView workbookViewId="0">
      <selection activeCell="C24" sqref="C24:C35"/>
    </sheetView>
  </sheetViews>
  <sheetFormatPr defaultRowHeight="14.3" x14ac:dyDescent="0.25"/>
  <cols>
    <col min="1" max="1" width="9.125" style="2"/>
    <col min="2" max="2" width="25.125" style="2" customWidth="1"/>
    <col min="3" max="4" width="14.375" style="2" customWidth="1"/>
  </cols>
  <sheetData>
    <row r="1" spans="1:4" x14ac:dyDescent="0.25">
      <c r="A1" s="28" t="s">
        <v>111</v>
      </c>
      <c r="B1" s="29" t="s">
        <v>108</v>
      </c>
      <c r="C1" s="29" t="s">
        <v>113</v>
      </c>
      <c r="D1" s="30" t="s">
        <v>114</v>
      </c>
    </row>
    <row r="2" spans="1:4" x14ac:dyDescent="0.25">
      <c r="A2" s="11">
        <v>2000</v>
      </c>
      <c r="B2" s="12">
        <f>Table6[[#This Row],[Total Revenue and Grants]]</f>
        <v>434.26799564258567</v>
      </c>
      <c r="C2" s="12" t="e">
        <v>#N/A</v>
      </c>
      <c r="D2" s="27" t="e">
        <v>#N/A</v>
      </c>
    </row>
    <row r="3" spans="1:4" x14ac:dyDescent="0.25">
      <c r="A3" s="11">
        <v>2001</v>
      </c>
      <c r="B3" s="12">
        <f>Table6[[#This Row],[Total Revenue and Grants]]</f>
        <v>441.68299564258575</v>
      </c>
      <c r="C3" s="12" t="e">
        <v>#N/A</v>
      </c>
      <c r="D3" s="27" t="e">
        <v>#N/A</v>
      </c>
    </row>
    <row r="4" spans="1:4" x14ac:dyDescent="0.25">
      <c r="A4" s="11">
        <v>2002</v>
      </c>
      <c r="B4" s="12">
        <f>Table6[[#This Row],[Total Revenue and Grants]]</f>
        <v>452.07799564258573</v>
      </c>
      <c r="C4" s="12" t="e">
        <v>#N/A</v>
      </c>
      <c r="D4" s="27" t="e">
        <v>#N/A</v>
      </c>
    </row>
    <row r="5" spans="1:4" x14ac:dyDescent="0.25">
      <c r="A5" s="11">
        <v>2003</v>
      </c>
      <c r="B5" s="12">
        <f>Table6[[#This Row],[Total Revenue and Grants]]</f>
        <v>494.71099564258566</v>
      </c>
      <c r="C5" s="12" t="e">
        <v>#N/A</v>
      </c>
      <c r="D5" s="27" t="e">
        <v>#N/A</v>
      </c>
    </row>
    <row r="6" spans="1:4" x14ac:dyDescent="0.25">
      <c r="A6" s="11">
        <v>2004</v>
      </c>
      <c r="B6" s="12">
        <f>Table6[[#This Row],[Total Revenue and Grants]]</f>
        <v>482.30299564258576</v>
      </c>
      <c r="C6" s="12" t="e">
        <v>#N/A</v>
      </c>
      <c r="D6" s="27" t="e">
        <v>#N/A</v>
      </c>
    </row>
    <row r="7" spans="1:4" x14ac:dyDescent="0.25">
      <c r="A7" s="11">
        <v>2005</v>
      </c>
      <c r="B7" s="12">
        <f>Table6[[#This Row],[Total Revenue and Grants]]</f>
        <v>559.88799564258579</v>
      </c>
      <c r="C7" s="12" t="e">
        <v>#N/A</v>
      </c>
      <c r="D7" s="27" t="e">
        <v>#N/A</v>
      </c>
    </row>
    <row r="8" spans="1:4" x14ac:dyDescent="0.25">
      <c r="A8" s="11">
        <v>2006</v>
      </c>
      <c r="B8" s="12">
        <f>Table6[[#This Row],[Total Revenue and Grants]]</f>
        <v>634.60799564258559</v>
      </c>
      <c r="C8" s="12" t="e">
        <v>#N/A</v>
      </c>
      <c r="D8" s="27" t="e">
        <v>#N/A</v>
      </c>
    </row>
    <row r="9" spans="1:4" x14ac:dyDescent="0.25">
      <c r="A9" s="11">
        <v>2007</v>
      </c>
      <c r="B9" s="12">
        <f>Table6[[#This Row],[Total Revenue and Grants]]</f>
        <v>767.68299564258552</v>
      </c>
      <c r="C9" s="12" t="e">
        <v>#N/A</v>
      </c>
      <c r="D9" s="27" t="e">
        <v>#N/A</v>
      </c>
    </row>
    <row r="10" spans="1:4" x14ac:dyDescent="0.25">
      <c r="A10" s="11">
        <v>2008</v>
      </c>
      <c r="B10" s="12">
        <f>Table6[[#This Row],[Total Revenue and Grants]]</f>
        <v>784.0269735925857</v>
      </c>
      <c r="C10" s="12" t="e">
        <v>#N/A</v>
      </c>
      <c r="D10" s="27" t="e">
        <v>#N/A</v>
      </c>
    </row>
    <row r="11" spans="1:4" x14ac:dyDescent="0.25">
      <c r="A11" s="11">
        <v>2009</v>
      </c>
      <c r="B11" s="12">
        <f>Table6[[#This Row],[Total Revenue and Grants]]</f>
        <v>735.16709411258557</v>
      </c>
      <c r="C11" s="12" t="e">
        <v>#N/A</v>
      </c>
      <c r="D11" s="27" t="e">
        <v>#N/A</v>
      </c>
    </row>
    <row r="12" spans="1:4" x14ac:dyDescent="0.25">
      <c r="A12" s="11">
        <v>2010</v>
      </c>
      <c r="B12" s="12">
        <f>Table6[[#This Row],[Total Revenue and Grants]]</f>
        <v>782.97574875746648</v>
      </c>
      <c r="C12" s="12" t="e">
        <v>#N/A</v>
      </c>
      <c r="D12" s="27" t="e">
        <v>#N/A</v>
      </c>
    </row>
    <row r="13" spans="1:4" x14ac:dyDescent="0.25">
      <c r="A13" s="11">
        <v>2011</v>
      </c>
      <c r="B13" s="12">
        <f>Table6[[#This Row],[Total Revenue and Grants]]</f>
        <v>846.24377476258564</v>
      </c>
      <c r="C13" s="12" t="e">
        <v>#N/A</v>
      </c>
      <c r="D13" s="27" t="e">
        <v>#N/A</v>
      </c>
    </row>
    <row r="14" spans="1:4" x14ac:dyDescent="0.25">
      <c r="A14" s="11">
        <v>2012</v>
      </c>
      <c r="B14" s="12">
        <f>Table6[[#This Row],[Total Revenue and Grants]]</f>
        <v>840.32246881258595</v>
      </c>
      <c r="C14" s="12" t="e">
        <v>#N/A</v>
      </c>
      <c r="D14" s="27" t="e">
        <v>#N/A</v>
      </c>
    </row>
    <row r="15" spans="1:4" x14ac:dyDescent="0.25">
      <c r="A15" s="11">
        <v>2013</v>
      </c>
      <c r="B15" s="12">
        <f>Table6[[#This Row],[Total Revenue and Grants]]</f>
        <v>943.25442751258538</v>
      </c>
      <c r="C15" s="12" t="e">
        <v>#N/A</v>
      </c>
      <c r="D15" s="27" t="e">
        <v>#N/A</v>
      </c>
    </row>
    <row r="16" spans="1:4" x14ac:dyDescent="0.25">
      <c r="A16" s="11">
        <v>2014</v>
      </c>
      <c r="B16" s="12">
        <f>Table6[[#This Row],[Total Revenue and Grants]]</f>
        <v>1005.5941769035858</v>
      </c>
      <c r="C16" s="12" t="e">
        <v>#N/A</v>
      </c>
      <c r="D16" s="27" t="e">
        <v>#N/A</v>
      </c>
    </row>
    <row r="17" spans="1:4" x14ac:dyDescent="0.25">
      <c r="A17" s="11">
        <v>2015</v>
      </c>
      <c r="B17" s="12">
        <f>Table6[[#This Row],[Total Revenue and Grants]]</f>
        <v>1000.7241012725858</v>
      </c>
      <c r="C17" s="12" t="e">
        <v>#N/A</v>
      </c>
      <c r="D17" s="27" t="e">
        <v>#N/A</v>
      </c>
    </row>
    <row r="18" spans="1:4" x14ac:dyDescent="0.25">
      <c r="A18" s="11">
        <v>2016</v>
      </c>
      <c r="B18" s="12">
        <f>Table6[[#This Row],[Total Revenue and Grants]]</f>
        <v>1052.1325627225858</v>
      </c>
      <c r="C18" s="12" t="e">
        <v>#N/A</v>
      </c>
      <c r="D18" s="27" t="e">
        <v>#N/A</v>
      </c>
    </row>
    <row r="19" spans="1:4" x14ac:dyDescent="0.25">
      <c r="A19" s="11">
        <v>2017</v>
      </c>
      <c r="B19" s="12">
        <f>Table6[[#This Row],[Total Revenue and Grants]]</f>
        <v>1119.6448873525858</v>
      </c>
      <c r="C19" s="12" t="e">
        <v>#N/A</v>
      </c>
      <c r="D19" s="27" t="e">
        <v>#N/A</v>
      </c>
    </row>
    <row r="20" spans="1:4" x14ac:dyDescent="0.25">
      <c r="A20" s="11">
        <v>2018</v>
      </c>
      <c r="B20" s="12">
        <f>Table6[[#This Row],[Total Revenue and Grants]]</f>
        <v>1186.7892847125859</v>
      </c>
      <c r="C20" s="12" t="e">
        <v>#N/A</v>
      </c>
      <c r="D20" s="27" t="e">
        <v>#N/A</v>
      </c>
    </row>
    <row r="21" spans="1:4" x14ac:dyDescent="0.25">
      <c r="A21" s="11">
        <v>2019</v>
      </c>
      <c r="B21" s="12">
        <f>Table6[[#This Row],[Total Revenue and Grants]]</f>
        <v>1167.8966765025855</v>
      </c>
      <c r="C21" s="12" t="e">
        <v>#N/A</v>
      </c>
      <c r="D21" s="27" t="e">
        <v>#N/A</v>
      </c>
    </row>
    <row r="22" spans="1:4" x14ac:dyDescent="0.25">
      <c r="A22" s="11">
        <v>2020</v>
      </c>
      <c r="B22" s="12">
        <f>Table6[[#This Row],[Total Revenue and Grants]]</f>
        <v>917.25747100258559</v>
      </c>
      <c r="C22" s="12" t="e">
        <v>#N/A</v>
      </c>
      <c r="D22" s="27" t="e">
        <v>#N/A</v>
      </c>
    </row>
    <row r="23" spans="1:4" x14ac:dyDescent="0.25">
      <c r="A23" s="11">
        <v>2021</v>
      </c>
      <c r="B23" s="12">
        <f>Table6[[#This Row],[Total Revenue and Grants]]</f>
        <v>1180.1695369025856</v>
      </c>
      <c r="C23" s="12">
        <f>B23</f>
        <v>1180.1695369025856</v>
      </c>
      <c r="D23" s="27">
        <f>B23</f>
        <v>1180.1695369025856</v>
      </c>
    </row>
    <row r="24" spans="1:4" x14ac:dyDescent="0.25">
      <c r="A24" s="13">
        <v>2022</v>
      </c>
      <c r="B24" s="31">
        <f>Table6[[#This Row],[Total Revenue and Grants]]</f>
        <v>1389.9942322806123</v>
      </c>
      <c r="C24" s="31">
        <f>SUM('Total Revenue and Grants'!C91:C94)</f>
        <v>1174.7371723880133</v>
      </c>
      <c r="D24" s="32">
        <f>SUM('Total Revenue and Grants'!D91:D94)</f>
        <v>1659.3915080869849</v>
      </c>
    </row>
    <row r="25" spans="1:4" x14ac:dyDescent="0.25">
      <c r="A25" s="13">
        <v>2023</v>
      </c>
      <c r="B25" s="31">
        <f>Table6[[#This Row],[Total Revenue and Grants]]</f>
        <v>1502.0498973021774</v>
      </c>
      <c r="C25" s="31">
        <f>SUM('Total Revenue and Grants'!C95:C98)</f>
        <v>1107.2164463130262</v>
      </c>
      <c r="D25" s="32">
        <f>SUM('Total Revenue and Grants'!D95:D98)</f>
        <v>2038.6554806720058</v>
      </c>
    </row>
    <row r="26" spans="1:4" x14ac:dyDescent="0.25">
      <c r="A26" s="13">
        <v>2024</v>
      </c>
      <c r="B26" s="31">
        <f>Table6[[#This Row],[Total Revenue and Grants]]</f>
        <v>1596.1003176512745</v>
      </c>
      <c r="C26" s="31">
        <f>SUM('Total Revenue and Grants'!C99:C102)</f>
        <v>1096.0295540407988</v>
      </c>
      <c r="D26" s="32">
        <f>SUM('Total Revenue and Grants'!D99:D102)</f>
        <v>2325.0783947059672</v>
      </c>
    </row>
    <row r="27" spans="1:4" x14ac:dyDescent="0.25">
      <c r="A27" s="13">
        <v>2025</v>
      </c>
      <c r="B27" s="31">
        <f>Table6[[#This Row],[Total Revenue and Grants]]</f>
        <v>1694.5410958533794</v>
      </c>
      <c r="C27" s="31">
        <f>SUM('Total Revenue and Grants'!C103:C106)</f>
        <v>1096.4069302353828</v>
      </c>
      <c r="D27" s="32">
        <f>SUM('Total Revenue and Grants'!D103:D106)</f>
        <v>2619.6086549780562</v>
      </c>
    </row>
    <row r="28" spans="1:4" x14ac:dyDescent="0.25">
      <c r="A28" s="13">
        <v>2026</v>
      </c>
      <c r="B28" s="31">
        <f>Table6[[#This Row],[Total Revenue and Grants]]</f>
        <v>1798.9917552716988</v>
      </c>
      <c r="C28" s="31">
        <f>SUM('Total Revenue and Grants'!C107:C110)</f>
        <v>1104.7192369660243</v>
      </c>
      <c r="D28" s="32">
        <f>SUM('Total Revenue and Grants'!D107:D110)</f>
        <v>2930.1461655188814</v>
      </c>
    </row>
    <row r="29" spans="1:4" x14ac:dyDescent="0.25">
      <c r="A29" s="13">
        <v>2027</v>
      </c>
      <c r="B29" s="31">
        <f>Table6[[#This Row],[Total Revenue and Grants]]</f>
        <v>1909.8784652073948</v>
      </c>
      <c r="C29" s="31">
        <f>SUM('Total Revenue and Grants'!C111:C114)</f>
        <v>1118.7854864013229</v>
      </c>
      <c r="D29" s="32">
        <f>SUM('Total Revenue and Grants'!D111:D114)</f>
        <v>3260.870203428995</v>
      </c>
    </row>
    <row r="30" spans="1:4" x14ac:dyDescent="0.25">
      <c r="A30" s="13">
        <v>2028</v>
      </c>
      <c r="B30" s="31">
        <f>Table6[[#This Row],[Total Revenue and Grants]]</f>
        <v>2027.5999663660305</v>
      </c>
      <c r="C30" s="31">
        <f>SUM('Total Revenue and Grants'!C115:C118)</f>
        <v>1137.3946767390148</v>
      </c>
      <c r="D30" s="32">
        <f>SUM('Total Revenue and Grants'!D115:D118)</f>
        <v>3615.0331969052722</v>
      </c>
    </row>
    <row r="31" spans="1:4" x14ac:dyDescent="0.25">
      <c r="A31" s="13">
        <v>2029</v>
      </c>
      <c r="B31" s="31">
        <f>Table6[[#This Row],[Total Revenue and Grants]]</f>
        <v>2152.5776088701855</v>
      </c>
      <c r="C31" s="31">
        <f>SUM('Total Revenue and Grants'!C119:C122)</f>
        <v>1159.825166253416</v>
      </c>
      <c r="D31" s="32">
        <f>SUM('Total Revenue and Grants'!D119:D122)</f>
        <v>3995.5503421146227</v>
      </c>
    </row>
    <row r="32" spans="1:4" x14ac:dyDescent="0.25">
      <c r="A32" s="13">
        <v>2030</v>
      </c>
      <c r="B32" s="31">
        <f>Table6[[#This Row],[Total Revenue and Grants]]</f>
        <v>2285.2586501257324</v>
      </c>
      <c r="C32" s="31">
        <f>SUM('Total Revenue and Grants'!C123:C126)</f>
        <v>1185.6252060750803</v>
      </c>
      <c r="D32" s="32">
        <f>SUM('Total Revenue and Grants'!D123:D126)</f>
        <v>4405.2344872266258</v>
      </c>
    </row>
    <row r="33" spans="1:4" x14ac:dyDescent="0.25">
      <c r="A33" s="13">
        <v>2031</v>
      </c>
      <c r="B33" s="31">
        <f>Table6[[#This Row],[Total Revenue and Grants]]</f>
        <v>2426.1179139160922</v>
      </c>
      <c r="C33" s="31">
        <f>SUM('Total Revenue and Grants'!C127:C130)</f>
        <v>1214.5052461766097</v>
      </c>
      <c r="D33" s="32">
        <f>SUM('Total Revenue and Grants'!D127:D130)</f>
        <v>4846.9165260982754</v>
      </c>
    </row>
    <row r="34" spans="1:4" x14ac:dyDescent="0.25">
      <c r="A34" s="13">
        <v>2032</v>
      </c>
      <c r="B34" s="31">
        <f>Table6[[#This Row],[Total Revenue and Grants]]</f>
        <v>2602.2020795239969</v>
      </c>
      <c r="C34" s="31">
        <f>SUM('Total Revenue and Grants'!C131:C134)</f>
        <v>1246.2800056775604</v>
      </c>
      <c r="D34" s="32">
        <f>SUM('Total Revenue and Grants'!D131:D134)</f>
        <v>5323.5168358468827</v>
      </c>
    </row>
    <row r="35" spans="1:4" x14ac:dyDescent="0.25">
      <c r="A35" s="20">
        <v>2033</v>
      </c>
      <c r="B35" s="33">
        <f>Table6[[#This Row],[Total Revenue and Grants]]</f>
        <v>2774.607265236421</v>
      </c>
      <c r="C35" s="33">
        <f>SUM('Total Revenue and Grants'!C135:C138)</f>
        <v>1280.8350002886536</v>
      </c>
      <c r="D35" s="34">
        <f>SUM('Total Revenue and Grants'!D135:D138)</f>
        <v>5838.0932506371901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5B2F23F52091047BD9FBCCE45436CBD" ma:contentTypeVersion="14" ma:contentTypeDescription="Crear nuevo documento." ma:contentTypeScope="" ma:versionID="7c35a558a595c66c9e2829727e4e8851">
  <xsd:schema xmlns:xsd="http://www.w3.org/2001/XMLSchema" xmlns:xs="http://www.w3.org/2001/XMLSchema" xmlns:p="http://schemas.microsoft.com/office/2006/metadata/properties" xmlns:ns3="19e876c8-b231-42bd-9ea9-0abdc915902b" xmlns:ns4="e64f34f7-dba7-4608-8876-15a869c5d641" targetNamespace="http://schemas.microsoft.com/office/2006/metadata/properties" ma:root="true" ma:fieldsID="716dbf484ac5de6599df0562512ff3c9" ns3:_="" ns4:_="">
    <xsd:import namespace="19e876c8-b231-42bd-9ea9-0abdc915902b"/>
    <xsd:import namespace="e64f34f7-dba7-4608-8876-15a869c5d6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876c8-b231-42bd-9ea9-0abdc91590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4f34f7-dba7-4608-8876-15a869c5d64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9e876c8-b231-42bd-9ea9-0abdc915902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FE21A8-0204-4900-BE09-591EA7BF2B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876c8-b231-42bd-9ea9-0abdc915902b"/>
    <ds:schemaRef ds:uri="e64f34f7-dba7-4608-8876-15a869c5d6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FAFB41-2777-413A-963C-3266F4221713}">
  <ds:schemaRefs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e64f34f7-dba7-4608-8876-15a869c5d641"/>
    <ds:schemaRef ds:uri="http://www.w3.org/XML/1998/namespace"/>
    <ds:schemaRef ds:uri="19e876c8-b231-42bd-9ea9-0abdc915902b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16BE360-1825-4B0E-A519-EA5C366051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Model Parameters</vt:lpstr>
      <vt:lpstr>Quarterly</vt:lpstr>
      <vt:lpstr>Revenue Current</vt:lpstr>
      <vt:lpstr>Total Revenue and Grants</vt:lpstr>
      <vt:lpstr>Expenditure Current</vt:lpstr>
      <vt:lpstr>Total Expenditure</vt:lpstr>
      <vt:lpstr>Yearly</vt:lpstr>
      <vt:lpstr>Revenue Current Yearly</vt:lpstr>
      <vt:lpstr>Total Revenue and Grants Yearly</vt:lpstr>
      <vt:lpstr>Expenditure Current Yearly</vt:lpstr>
      <vt:lpstr> Total Expenditure Yearly</vt:lpstr>
      <vt:lpstr>Fanchart Revenue Current</vt:lpstr>
      <vt:lpstr>Fanchart Total Revenue and Gran</vt:lpstr>
      <vt:lpstr>Fanchart Expenditure Current</vt:lpstr>
      <vt:lpstr>Fanchart Total Expenditure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Mahicol</cp:lastModifiedBy>
  <dcterms:created xsi:type="dcterms:W3CDTF">2023-02-20T01:26:33Z</dcterms:created>
  <dcterms:modified xsi:type="dcterms:W3CDTF">2023-04-09T17:12:49Z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0x01010075B2F23F52091047BD9FBCCE45436CBD</vt:lpwstr>
  </property>
</Properties>
</file>