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029"/>
  <workbookPr defaultThemeVersion="124226"/>
  <mc:AlternateContent xmlns:mc="http://schemas.openxmlformats.org/markup-compatibility/2006">
    <mc:Choice Requires="x15">
      <x15ac:absPath xmlns:x15ac="http://schemas.microsoft.com/office/spreadsheetml/2010/11/ac" url="G:\Dropbox (Personal)\Webpages\TaxonomyMonographBuilder\fiddlercrab.info\data\"/>
    </mc:Choice>
  </mc:AlternateContent>
  <xr:revisionPtr revIDLastSave="0" documentId="13_ncr:1_{F50D4607-30D6-4FFF-AACA-158B218193F0}" xr6:coauthVersionLast="28" xr6:coauthVersionMax="28" xr10:uidLastSave="{00000000-0000-0000-0000-000000000000}"/>
  <bookViews>
    <workbookView xWindow="-2610" yWindow="720" windowWidth="22995" windowHeight="12645" xr2:uid="{00000000-000D-0000-FFFF-FFFF00000000}"/>
  </bookViews>
  <sheets>
    <sheet name="location_data" sheetId="1" r:id="rId1"/>
    <sheet name="Sheet2" sheetId="2" r:id="rId2"/>
    <sheet name="Sheet3" sheetId="3" r:id="rId3"/>
  </sheets>
  <definedNames>
    <definedName name="_xlnm._FilterDatabase" localSheetId="0" hidden="1">location_data!$A$1:$N$1583</definedName>
  </definedNames>
  <calcPr calcId="171027"/>
  <fileRecoveryPr autoRecover="0"/>
</workbook>
</file>

<file path=xl/calcChain.xml><?xml version="1.0" encoding="utf-8"?>
<calcChain xmlns="http://schemas.openxmlformats.org/spreadsheetml/2006/main">
  <c r="C1507" i="1" l="1"/>
  <c r="B1507" i="1"/>
  <c r="C1506" i="1"/>
  <c r="B1506" i="1"/>
  <c r="C1504" i="1"/>
  <c r="B1504" i="1"/>
  <c r="C1503" i="1"/>
  <c r="B1503" i="1"/>
  <c r="C1476" i="1" l="1"/>
  <c r="B1476" i="1"/>
  <c r="C1474" i="1"/>
  <c r="B1474" i="1"/>
  <c r="C1470" i="1" l="1"/>
  <c r="B1470" i="1"/>
  <c r="C1469" i="1"/>
  <c r="B1469" i="1"/>
  <c r="C1460" i="1" l="1"/>
  <c r="B1460" i="1"/>
  <c r="C1459" i="1"/>
  <c r="B1459" i="1"/>
  <c r="C1420" i="1" l="1"/>
  <c r="B1420" i="1"/>
  <c r="C619" i="1" l="1"/>
  <c r="C1285" i="1" l="1"/>
  <c r="B1285" i="1"/>
  <c r="C1262" i="1" l="1"/>
  <c r="B1262" i="1"/>
  <c r="C1235" i="1" l="1"/>
  <c r="B1235" i="1"/>
  <c r="C1234" i="1"/>
  <c r="B1234" i="1"/>
  <c r="C455" i="1" l="1"/>
  <c r="B455" i="1"/>
  <c r="C1130" i="1" l="1"/>
  <c r="B1130" i="1"/>
  <c r="C941" i="1"/>
  <c r="B941" i="1"/>
  <c r="C1131" i="1"/>
  <c r="B1131" i="1"/>
  <c r="C322" i="1"/>
  <c r="B322" i="1"/>
  <c r="C181" i="1"/>
  <c r="B181" i="1"/>
  <c r="C222" i="1"/>
  <c r="B222" i="1"/>
  <c r="C182" i="1"/>
  <c r="B182" i="1"/>
  <c r="C623" i="1"/>
  <c r="B623" i="1"/>
  <c r="C423" i="1"/>
  <c r="B423" i="1"/>
  <c r="C424" i="1"/>
  <c r="B424" i="1"/>
  <c r="C622" i="1"/>
  <c r="B622" i="1"/>
  <c r="C28" i="1"/>
  <c r="B28" i="1"/>
  <c r="C215" i="1" l="1"/>
  <c r="B215" i="1"/>
  <c r="C567" i="1" l="1"/>
  <c r="B567" i="1"/>
  <c r="C782" i="1" l="1"/>
  <c r="C775" i="1" l="1"/>
  <c r="B775" i="1"/>
  <c r="C1141" i="1" l="1"/>
  <c r="B1141" i="1"/>
  <c r="C863" i="1" l="1"/>
  <c r="B863" i="1"/>
  <c r="C720" i="1"/>
  <c r="B720" i="1"/>
  <c r="C585" i="1"/>
  <c r="B585" i="1"/>
  <c r="C1225" i="1"/>
  <c r="B1225" i="1"/>
  <c r="C569" i="1"/>
  <c r="B569" i="1"/>
  <c r="C476" i="1" l="1"/>
  <c r="B476" i="1"/>
  <c r="C564" i="1" l="1"/>
  <c r="B564" i="1"/>
  <c r="C168" i="1" l="1"/>
  <c r="B168" i="1"/>
  <c r="C964" i="1" l="1"/>
  <c r="B964" i="1"/>
  <c r="C680" i="1" l="1"/>
  <c r="B680" i="1"/>
  <c r="C793" i="1"/>
  <c r="B793" i="1"/>
  <c r="C672" i="1"/>
  <c r="B672" i="1"/>
  <c r="C317" i="1"/>
  <c r="B317" i="1"/>
  <c r="C660" i="1"/>
  <c r="B660" i="1"/>
  <c r="C661" i="1"/>
  <c r="B661" i="1"/>
  <c r="C457" i="1"/>
  <c r="B457" i="1"/>
  <c r="C349" i="1"/>
  <c r="B349" i="1"/>
  <c r="C673" i="1"/>
  <c r="B673" i="1"/>
  <c r="C562" i="1"/>
  <c r="B562" i="1"/>
  <c r="C676" i="1"/>
  <c r="B676" i="1"/>
  <c r="C949" i="1"/>
  <c r="B949" i="1"/>
  <c r="C681" i="1"/>
  <c r="B681" i="1"/>
  <c r="C867" i="1"/>
  <c r="B867" i="1"/>
  <c r="C773" i="1"/>
  <c r="B773" i="1"/>
  <c r="C679" i="1"/>
  <c r="B679" i="1"/>
  <c r="C956" i="1"/>
  <c r="C682" i="1"/>
  <c r="B682" i="1"/>
  <c r="B956" i="1"/>
  <c r="C495" i="1"/>
  <c r="C756" i="1"/>
  <c r="C1159" i="1"/>
  <c r="B495" i="1"/>
  <c r="B756" i="1"/>
  <c r="B1159" i="1"/>
  <c r="C445" i="1" l="1"/>
  <c r="B445" i="1"/>
  <c r="C977" i="1"/>
  <c r="B977" i="1"/>
  <c r="C976" i="1"/>
  <c r="B976" i="1"/>
  <c r="C763" i="1" l="1"/>
  <c r="B763" i="1"/>
  <c r="C1190" i="1" l="1"/>
  <c r="B1190" i="1"/>
  <c r="C1221" i="1"/>
  <c r="B1221" i="1"/>
  <c r="C983" i="1"/>
  <c r="B983" i="1"/>
  <c r="C984" i="1"/>
  <c r="B984" i="1"/>
  <c r="C192" i="1" l="1"/>
  <c r="B192" i="1"/>
  <c r="B619" i="1" l="1"/>
  <c r="C1188" i="1"/>
  <c r="B1188" i="1"/>
  <c r="C289" i="1" l="1"/>
  <c r="B289" i="1"/>
  <c r="B582" i="1"/>
  <c r="C582" i="1"/>
  <c r="C791" i="1" l="1"/>
  <c r="B791" i="1"/>
  <c r="C690" i="1" l="1"/>
  <c r="B690" i="1"/>
  <c r="C689" i="1"/>
  <c r="B689" i="1"/>
  <c r="C1118" i="1" l="1"/>
  <c r="B1118" i="1"/>
  <c r="C458" i="1" l="1"/>
  <c r="B458" i="1"/>
  <c r="C163" i="1"/>
  <c r="B163" i="1"/>
  <c r="C321" i="1"/>
  <c r="B321" i="1"/>
  <c r="C171" i="1"/>
  <c r="B171" i="1"/>
</calcChain>
</file>

<file path=xl/sharedStrings.xml><?xml version="1.0" encoding="utf-8"?>
<sst xmlns="http://schemas.openxmlformats.org/spreadsheetml/2006/main" count="17344" uniqueCount="3314">
  <si>
    <t>Latitude</t>
  </si>
  <si>
    <t>Longitude</t>
  </si>
  <si>
    <t>Abd al Kuri, Socotra, Yemen</t>
  </si>
  <si>
    <t>Rocky island in Indian Ocean, near Somalia</t>
  </si>
  <si>
    <t>Socotra, Yemen</t>
  </si>
  <si>
    <t>Island in Indian Ocean, near Somalia</t>
  </si>
  <si>
    <t>.</t>
  </si>
  <si>
    <t>Adriatic Sea</t>
  </si>
  <si>
    <t>Punta Abreojos, Baja California Sur, Mexico</t>
  </si>
  <si>
    <t>Bahía Agua Verde, Baja California Sur, Mexico</t>
  </si>
  <si>
    <t>Aceh, Sumatra, Indonesia</t>
  </si>
  <si>
    <t>Northern tip of Sumatra</t>
  </si>
  <si>
    <t>Alabama, USA</t>
  </si>
  <si>
    <t>Mobile Bay, Alabama, USA</t>
  </si>
  <si>
    <t>Galápagos Islands</t>
  </si>
  <si>
    <t>Isabela Island, Galápagos Islands</t>
  </si>
  <si>
    <t>Eden Island, Galápagos Islands</t>
  </si>
  <si>
    <t>Baltra Island, Galápagos Islands</t>
  </si>
  <si>
    <t>Fernandina Island, Galápagos Islands</t>
  </si>
  <si>
    <t>Genovesa Island, Galápagos Islands</t>
  </si>
  <si>
    <t>Santiago Island, Galápagos Islands</t>
  </si>
  <si>
    <t>Santa Cruz Island, Galápagos Islands</t>
  </si>
  <si>
    <t>Floreana Island, Galápagos Islands</t>
  </si>
  <si>
    <t>Tiny island W of Santa Cruz Island</t>
  </si>
  <si>
    <t>Island midway between Costa Rica and the Galapagos</t>
  </si>
  <si>
    <t>Guam</t>
  </si>
  <si>
    <t>Florida Keys, Florida, USA</t>
  </si>
  <si>
    <t>Massawa, Eritrea</t>
  </si>
  <si>
    <t>Red Sea</t>
  </si>
  <si>
    <t>Swan River, Perth, Western Australia, Australia</t>
  </si>
  <si>
    <t>Sydney, New South Wales, Australia</t>
  </si>
  <si>
    <t>Townsville, Queensland, Australia</t>
  </si>
  <si>
    <t>Trial Bay, New South Wales, Australia</t>
  </si>
  <si>
    <t>Between Port Macquarie and Coffs Harbour</t>
  </si>
  <si>
    <t>Western Australia</t>
  </si>
  <si>
    <t>Boggy Creek, Queensland, Australia</t>
  </si>
  <si>
    <t>Near Brisbane</t>
  </si>
  <si>
    <t>Brisbane, Queensland, Australia</t>
  </si>
  <si>
    <t>Broome, Western Australia, Australia</t>
  </si>
  <si>
    <t>Darwin, Northern Territory, Australia</t>
  </si>
  <si>
    <t>Eastern Australia</t>
  </si>
  <si>
    <t>Eastern Queensland, Australia</t>
  </si>
  <si>
    <t>Endeavour River Estuary, Cooktown, Queensland, Australia</t>
  </si>
  <si>
    <t>Fraser Island, Queensland, Australia</t>
  </si>
  <si>
    <t>Gladstone, Queensland, Australia</t>
  </si>
  <si>
    <t>New South Wales, Australia</t>
  </si>
  <si>
    <t>Northern Australia</t>
  </si>
  <si>
    <t>Northern Territory, Australia</t>
  </si>
  <si>
    <t>Port Curtis, Queensland, Australia</t>
  </si>
  <si>
    <t>Queensland, Australia</t>
  </si>
  <si>
    <t>Using Darwin</t>
  </si>
  <si>
    <t>Using middle eastern coast</t>
  </si>
  <si>
    <t>Using middle eastern coast Queensland</t>
  </si>
  <si>
    <t>Using Coffs Harbour</t>
  </si>
  <si>
    <t>Port Douglas, Queensland, Australia</t>
  </si>
  <si>
    <t>Moreton Bay, Queensland, Australia</t>
  </si>
  <si>
    <t>Montebello Islands, Western Australia, Australia</t>
  </si>
  <si>
    <t>Port Essington, Northern Territory, Australia</t>
  </si>
  <si>
    <t>Port Stephens, New South Wales, Australia</t>
  </si>
  <si>
    <t>North Carolina, USA</t>
  </si>
  <si>
    <t>Using Beaufort</t>
  </si>
  <si>
    <t>South Carolina, USA</t>
  </si>
  <si>
    <t>Using Savannah</t>
  </si>
  <si>
    <t>Using Georgetown</t>
  </si>
  <si>
    <t>Long Island, New York, USA</t>
  </si>
  <si>
    <t>New York, USA</t>
  </si>
  <si>
    <t>New York City, New York, USA</t>
  </si>
  <si>
    <t>Using NYC</t>
  </si>
  <si>
    <t>New Jersey, USA</t>
  </si>
  <si>
    <t>Great Bay, New Jersey, USA</t>
  </si>
  <si>
    <t>Using Great Bay</t>
  </si>
  <si>
    <t>Maryland, USA</t>
  </si>
  <si>
    <t>Using Solomons Island</t>
  </si>
  <si>
    <t>Delaware Bay, USA</t>
  </si>
  <si>
    <t>Delaware, USA</t>
  </si>
  <si>
    <t>Using Delaware Bay</t>
  </si>
  <si>
    <t>Rehoboth Beach, Sussex County, Delaware, USA</t>
  </si>
  <si>
    <t>Fort Wool, Virginia, USA</t>
  </si>
  <si>
    <t>Northampton County, Virginia, USA</t>
  </si>
  <si>
    <t>Virginia, USA</t>
  </si>
  <si>
    <t>Using Chesapeake Bay</t>
  </si>
  <si>
    <t>Georgia, USA</t>
  </si>
  <si>
    <t>Using Sapelo Island</t>
  </si>
  <si>
    <t>Biloxi Bay, Mississippi, USA</t>
  </si>
  <si>
    <t>Mississippi, USA</t>
  </si>
  <si>
    <t>Using Biloxi Bay</t>
  </si>
  <si>
    <t>Liberia</t>
  </si>
  <si>
    <t>Kuwait</t>
  </si>
  <si>
    <t>Uruguay</t>
  </si>
  <si>
    <t>La Sierra, Uruguay</t>
  </si>
  <si>
    <t>Using Montevideo</t>
  </si>
  <si>
    <t>Portugal</t>
  </si>
  <si>
    <t>Using Tavira</t>
  </si>
  <si>
    <t>Spain</t>
  </si>
  <si>
    <t>Southern Spain</t>
  </si>
  <si>
    <t>Using Puerto Real</t>
  </si>
  <si>
    <t>River north of Cadiz</t>
  </si>
  <si>
    <t>Wellington, New Zealand</t>
  </si>
  <si>
    <t>Otago, New Zealand</t>
  </si>
  <si>
    <t>New Zealand</t>
  </si>
  <si>
    <t>Djibouti</t>
  </si>
  <si>
    <t>Dar es Salaam, Tanzania</t>
  </si>
  <si>
    <t>Tanzania</t>
  </si>
  <si>
    <t>Pemba Island, Tanzania</t>
  </si>
  <si>
    <t>Also known as Zanzibar; using Dar es Salaam</t>
  </si>
  <si>
    <t>Inhaca Island, Mozambique</t>
  </si>
  <si>
    <t>Maputo Bay, Mozambique</t>
  </si>
  <si>
    <t>Mozambique</t>
  </si>
  <si>
    <t>Senegal</t>
  </si>
  <si>
    <t>Using Dakar</t>
  </si>
  <si>
    <t>Using Beira</t>
  </si>
  <si>
    <t>Somalia</t>
  </si>
  <si>
    <t>Using Mogadishu</t>
  </si>
  <si>
    <t>Oahu, Hawaii, USA</t>
  </si>
  <si>
    <t>Mauritius</t>
  </si>
  <si>
    <t>Mauritania</t>
  </si>
  <si>
    <t>Nouadhibou, Mauritania</t>
  </si>
  <si>
    <t>Using Nouakchott</t>
  </si>
  <si>
    <t>Tangier, Morocco</t>
  </si>
  <si>
    <t>Morocco</t>
  </si>
  <si>
    <t>Using Tangier</t>
  </si>
  <si>
    <t>Guinea</t>
  </si>
  <si>
    <t>Using Conakry</t>
  </si>
  <si>
    <t>Equatorial Guinea</t>
  </si>
  <si>
    <t>Conakry, Guinea</t>
  </si>
  <si>
    <t>Bioko, Equitorial Guinea</t>
  </si>
  <si>
    <t>Using Bata</t>
  </si>
  <si>
    <t>Angola</t>
  </si>
  <si>
    <t>Gabon</t>
  </si>
  <si>
    <t>Democratic Republic of the Congo</t>
  </si>
  <si>
    <t>Cameroon</t>
  </si>
  <si>
    <t>Niger Delta, Nigeria</t>
  </si>
  <si>
    <t>Nigeria</t>
  </si>
  <si>
    <t>Using Abidjian</t>
  </si>
  <si>
    <t>Using Libreville</t>
  </si>
  <si>
    <t>Using Parc marin des mangroves</t>
  </si>
  <si>
    <t>Using Point-Noire</t>
  </si>
  <si>
    <t>Republic of the Congo</t>
  </si>
  <si>
    <t>Using Niger Delta</t>
  </si>
  <si>
    <t>Using Soyo</t>
  </si>
  <si>
    <t>Ecuador</t>
  </si>
  <si>
    <t>Guayas, Ecuador</t>
  </si>
  <si>
    <t>Esmeraldas, Ecuador</t>
  </si>
  <si>
    <t>Using Guayaquil</t>
  </si>
  <si>
    <t>Using Manta</t>
  </si>
  <si>
    <t>Colombia</t>
  </si>
  <si>
    <t>Atlantic coast</t>
  </si>
  <si>
    <t>Pacific coast, near Ecuador</t>
  </si>
  <si>
    <t>Pacific coast, near Panama</t>
  </si>
  <si>
    <t>Using spot near Panama, midway between oceans</t>
  </si>
  <si>
    <t>Puntarenas, Costa Rica</t>
  </si>
  <si>
    <t>Pacific coast</t>
  </si>
  <si>
    <t>Isla Parida, Panama</t>
  </si>
  <si>
    <t>Pacific coast, using Golfo Dolce</t>
  </si>
  <si>
    <t>Pacific coast, National Park in Golfo Dolce</t>
  </si>
  <si>
    <t>River south of Puntarenas; Pacific coast</t>
  </si>
  <si>
    <t>River north of Puntarenas; Pacific coast</t>
  </si>
  <si>
    <t>Pakistan</t>
  </si>
  <si>
    <t>Using Karachi</t>
  </si>
  <si>
    <t>Khor Kalba, United Arab Emirates</t>
  </si>
  <si>
    <t>A creek/mangrove swamp, south of Kalba, near Oman border</t>
  </si>
  <si>
    <t>Bandar Abbas, Iran</t>
  </si>
  <si>
    <t>Persian Gulf</t>
  </si>
  <si>
    <t>Using center of gulf</t>
  </si>
  <si>
    <t>Sudan</t>
  </si>
  <si>
    <t>Eritrea</t>
  </si>
  <si>
    <t>Using Port Sudan</t>
  </si>
  <si>
    <t>Using center of sea</t>
  </si>
  <si>
    <t>Gulf of Aden</t>
  </si>
  <si>
    <t>Seychelles</t>
  </si>
  <si>
    <t>Using Victoria</t>
  </si>
  <si>
    <t>Mahé, Seychelles</t>
  </si>
  <si>
    <t>Fouquet Island, Saint Joseph Atoll, Seychelles</t>
  </si>
  <si>
    <t>Madagascar</t>
  </si>
  <si>
    <t>Isla Faly, Madagascar</t>
  </si>
  <si>
    <t>Maldives</t>
  </si>
  <si>
    <t>Cocos (Keeling) Islands</t>
  </si>
  <si>
    <t>Sri Lanka</t>
  </si>
  <si>
    <t>Tambalagam Bay, Trincomalee, Sri Lanka</t>
  </si>
  <si>
    <t>Indian Ocean</t>
  </si>
  <si>
    <t>India</t>
  </si>
  <si>
    <t>Using Mumbai</t>
  </si>
  <si>
    <t>Puducherry, India</t>
  </si>
  <si>
    <t>Mahé, India</t>
  </si>
  <si>
    <t>West Bengal, India</t>
  </si>
  <si>
    <t>Using southern tip</t>
  </si>
  <si>
    <t>Using southern tip of India</t>
  </si>
  <si>
    <t>Sulawesi, Indonesia</t>
  </si>
  <si>
    <t>Cebu, Philippines</t>
  </si>
  <si>
    <t>Negros, Philippines</t>
  </si>
  <si>
    <t>Indonesia</t>
  </si>
  <si>
    <t>Maluku Islands, Indonesia</t>
  </si>
  <si>
    <t>Java, Indonesia</t>
  </si>
  <si>
    <t>Kuta, Lombok, Indonesia</t>
  </si>
  <si>
    <t>Center of island</t>
  </si>
  <si>
    <t>Sumatra, Indonesia</t>
  </si>
  <si>
    <t>Eastern Sumatra, Indonesia</t>
  </si>
  <si>
    <t>Eastern edge of island</t>
  </si>
  <si>
    <t>Simalur Island, Sumatra, Indonesia</t>
  </si>
  <si>
    <t>Island SW of NW end; could not find current/modern name, but positiviely ID'd from old map</t>
  </si>
  <si>
    <t>Jakarta, Java, Indonesia</t>
  </si>
  <si>
    <t>Labuan Bajo, Flores, Indonesia</t>
  </si>
  <si>
    <t>Labuan Tereng, Lombok, Indonesia</t>
  </si>
  <si>
    <t>Southern Lombok</t>
  </si>
  <si>
    <t>Western Flores, Indonesia</t>
  </si>
  <si>
    <t>Using Labuan Bajo</t>
  </si>
  <si>
    <t>Flores, Indonesia</t>
  </si>
  <si>
    <t>Using Makassar</t>
  </si>
  <si>
    <t>Malacca, Malaysia</t>
  </si>
  <si>
    <t>Malaysia</t>
  </si>
  <si>
    <t>Borneo</t>
  </si>
  <si>
    <t>Using Bintulu</t>
  </si>
  <si>
    <t>Sarawak, Borneo, Malaysia</t>
  </si>
  <si>
    <t>Kuching, Sarawak, Borneo, Malaysia</t>
  </si>
  <si>
    <t>Buntal, Sarawak, Borneo, Malaysia</t>
  </si>
  <si>
    <t>Northwestern Borneo</t>
  </si>
  <si>
    <t>Santubong, Sarawak, Borneo, Malaysia</t>
  </si>
  <si>
    <t>Kabili River, Sandakan, Sabah, Borneo, Malaysia</t>
  </si>
  <si>
    <t>Tawau, Sabah, Borneo, Malaysia</t>
  </si>
  <si>
    <t>Kuantan, Pahang, Malaysia</t>
  </si>
  <si>
    <t>Port Klang, Selangor, Malaysia</t>
  </si>
  <si>
    <t>Port Dickson, Negeri Sembilan, Malaysia</t>
  </si>
  <si>
    <t>Western Malaysia</t>
  </si>
  <si>
    <t>Using Port Klang</t>
  </si>
  <si>
    <t>Thailand</t>
  </si>
  <si>
    <t>Phuket Island, Thailand</t>
  </si>
  <si>
    <t>Suriname</t>
  </si>
  <si>
    <t>Tang Khen Bay, Phuket Island, Thailand</t>
  </si>
  <si>
    <t>Middle of peninsular region</t>
  </si>
  <si>
    <t>Using Paramaribo</t>
  </si>
  <si>
    <t>Mergui Archipelago, Myanmar</t>
  </si>
  <si>
    <t>Dawei, Myanmar</t>
  </si>
  <si>
    <t>Daung Kyun, Mergui Archipelago, Myanmar</t>
  </si>
  <si>
    <t>Bockachaung, Mergui Archipelago, Myanmar</t>
  </si>
  <si>
    <t>Couldn't identify; using archipelago</t>
  </si>
  <si>
    <t>Korea</t>
  </si>
  <si>
    <t>Taiwan</t>
  </si>
  <si>
    <t>Southern Taiwan</t>
  </si>
  <si>
    <t>Kaohsiung, Taiwan</t>
  </si>
  <si>
    <t>Sea of Japan</t>
  </si>
  <si>
    <t>Singapore</t>
  </si>
  <si>
    <t>Bay of Bengal</t>
  </si>
  <si>
    <t>Penang, Malaysia</t>
  </si>
  <si>
    <t>China</t>
  </si>
  <si>
    <t>Macau, China</t>
  </si>
  <si>
    <t>Bangkok, Thailand</t>
  </si>
  <si>
    <t>Sanya, Hainan Island, China</t>
  </si>
  <si>
    <t>Xiamen, Fujian, China</t>
  </si>
  <si>
    <t>Hong Kong, China</t>
  </si>
  <si>
    <t>Southern coast of Shandong Peninsula, China</t>
  </si>
  <si>
    <t>Japan</t>
  </si>
  <si>
    <t>Ryukyu Islands, Japan</t>
  </si>
  <si>
    <t>Hakata Bay, Fukuoka, Kyūshū, Japan</t>
  </si>
  <si>
    <t>Using Wakayma</t>
  </si>
  <si>
    <t>Micronesia</t>
  </si>
  <si>
    <t>Fiji</t>
  </si>
  <si>
    <t>Samoa</t>
  </si>
  <si>
    <t>Tonga</t>
  </si>
  <si>
    <t>Upolu, Samoa</t>
  </si>
  <si>
    <t>Palau</t>
  </si>
  <si>
    <t>Marshall Islands</t>
  </si>
  <si>
    <t>Tongatapu, Tonga</t>
  </si>
  <si>
    <t>Saipan, Mariana Islands</t>
  </si>
  <si>
    <t>Mariana Islands</t>
  </si>
  <si>
    <t>French Polynesia</t>
  </si>
  <si>
    <t>New Caledonia</t>
  </si>
  <si>
    <t>Luzon, Philippines</t>
  </si>
  <si>
    <t>Philippines</t>
  </si>
  <si>
    <t>Mindanao, Philippines</t>
  </si>
  <si>
    <t>Northern Luzon, Philippines</t>
  </si>
  <si>
    <t>Panglao, Bohol, Philippines</t>
  </si>
  <si>
    <t>Camiguin, Philippines</t>
  </si>
  <si>
    <t>Davao Gulf, Mindanao, Philippines</t>
  </si>
  <si>
    <t>Naawan, Mindanao, Philippines</t>
  </si>
  <si>
    <t>Zamboanga, Minanao, Philippines</t>
  </si>
  <si>
    <t>Nicobar Islands</t>
  </si>
  <si>
    <t>Andaman Islands</t>
  </si>
  <si>
    <t>Corinto, Nicaragua</t>
  </si>
  <si>
    <t>San Juan del Sur, Nicaragua</t>
  </si>
  <si>
    <t>Gulf of Fonseca, Nicaragua</t>
  </si>
  <si>
    <t>Pacific Coast</t>
  </si>
  <si>
    <t>Pacific coast of Nicaragua</t>
  </si>
  <si>
    <t>Atlantic coast of Nicaragua</t>
  </si>
  <si>
    <t>El Salvador</t>
  </si>
  <si>
    <t>Honduras</t>
  </si>
  <si>
    <t>Rio Ulua, Puerto Cortes, Honduras</t>
  </si>
  <si>
    <t>Used mid-Atlantic coast</t>
  </si>
  <si>
    <t>Atlantic coast of Guatemala</t>
  </si>
  <si>
    <t>Guatemala</t>
  </si>
  <si>
    <t>Belize</t>
  </si>
  <si>
    <t>Using Pacific coast</t>
  </si>
  <si>
    <t>Yucatan Peninsula, Mexico</t>
  </si>
  <si>
    <t>Guyana</t>
  </si>
  <si>
    <t>Berbice River, Guyana</t>
  </si>
  <si>
    <t>Venezuela</t>
  </si>
  <si>
    <t>Using Caracas</t>
  </si>
  <si>
    <t>San Juan River, Venezuela</t>
  </si>
  <si>
    <t>Curaçao</t>
  </si>
  <si>
    <t>Trinidad</t>
  </si>
  <si>
    <t>Trinidad and Tobago</t>
  </si>
  <si>
    <t>Tobago</t>
  </si>
  <si>
    <t>Barbados</t>
  </si>
  <si>
    <t>Dominica</t>
  </si>
  <si>
    <t>Guadeloupe</t>
  </si>
  <si>
    <t>Barbuda, Antigua and Barbuda</t>
  </si>
  <si>
    <t>Antigua, Antigua and Barbuda</t>
  </si>
  <si>
    <t>Puerto Rico</t>
  </si>
  <si>
    <t>Haiti</t>
  </si>
  <si>
    <t>Jeremie, Haiti</t>
  </si>
  <si>
    <t>Sanchez, Dominican Republic</t>
  </si>
  <si>
    <t>Hispaniola</t>
  </si>
  <si>
    <t>Jamaica</t>
  </si>
  <si>
    <t>Kingston Harbor, Jamaica</t>
  </si>
  <si>
    <t>Marianao Playa, Cuba</t>
  </si>
  <si>
    <t>Cuba</t>
  </si>
  <si>
    <t>Rum Cay, The Bahamas</t>
  </si>
  <si>
    <t>The Bahamas</t>
  </si>
  <si>
    <t>New Providence, The Bahamas</t>
  </si>
  <si>
    <t>East coast of Florida, USA</t>
  </si>
  <si>
    <t>Escambia River, Florida, USA</t>
  </si>
  <si>
    <t>Florida, USA</t>
  </si>
  <si>
    <t>Lake Kissimmee, Florida, USA</t>
  </si>
  <si>
    <t>Northwestern Florida, USA</t>
  </si>
  <si>
    <t>Sarasota Bay, Florida, USA</t>
  </si>
  <si>
    <t>Southern Florida, USA</t>
  </si>
  <si>
    <t>St. Lucie County, Florida, USA</t>
  </si>
  <si>
    <t>Tampa Bay, Florida, USA</t>
  </si>
  <si>
    <t>Wakulla County, Florida, USA</t>
  </si>
  <si>
    <t>West coast of Florida, USA</t>
  </si>
  <si>
    <t>Northeastern Florida, USA</t>
  </si>
  <si>
    <t>Using Jacksonville</t>
  </si>
  <si>
    <t>Using St. Petersburg</t>
  </si>
  <si>
    <t>Using Panama City</t>
  </si>
  <si>
    <t>Using Southern Florida</t>
  </si>
  <si>
    <t>Bahia, Brazil</t>
  </si>
  <si>
    <t>Brazil</t>
  </si>
  <si>
    <t>Cocoanut Island, Pernambuco, Brazil</t>
  </si>
  <si>
    <t>Eastern Brazil</t>
  </si>
  <si>
    <t>Natal, Rio Grande do Norte, Brazil</t>
  </si>
  <si>
    <t>Northern Brazil</t>
  </si>
  <si>
    <t>Pará, Brazil</t>
  </si>
  <si>
    <t>Pernambuco, Brazil</t>
  </si>
  <si>
    <t>Plataforma, Bahia, Brazil</t>
  </si>
  <si>
    <t>Rio de Janeiro, Brazil</t>
  </si>
  <si>
    <t>Paraná, Brazil</t>
  </si>
  <si>
    <t>Porto Seguro, Bahia, Brazil</t>
  </si>
  <si>
    <t>Vitória, Espírito Santo, Brazil</t>
  </si>
  <si>
    <t>Espírito Santo, Brazil</t>
  </si>
  <si>
    <t>Using Vitoria</t>
  </si>
  <si>
    <t>Santos, São Paulo, Brazil</t>
  </si>
  <si>
    <t>São Paulo, Brazil</t>
  </si>
  <si>
    <t>Using Santos</t>
  </si>
  <si>
    <t>Belém, Pará, Brazil</t>
  </si>
  <si>
    <t>Itabapoana, Rio de Janeiro, Brazil</t>
  </si>
  <si>
    <t>Guanabara Bay, Rio de Janeiro, Brazil</t>
  </si>
  <si>
    <t>Rio Paraíba do Norte, Paraíba, Brazil</t>
  </si>
  <si>
    <t>Cabedelo, Paraíba, Brazil</t>
  </si>
  <si>
    <t>Amarração, Piauí , Brazil</t>
  </si>
  <si>
    <t>Maruim, Sergipe, Brazil</t>
  </si>
  <si>
    <t>Rio Mamanguape, Paraíba, Brazil</t>
  </si>
  <si>
    <t>Maranhão, Brazil</t>
  </si>
  <si>
    <t>São Sebastião, São Paulo, Brazil</t>
  </si>
  <si>
    <t>Rio São Mateus, Espírito Santo, Brazil</t>
  </si>
  <si>
    <t>Using Natal</t>
  </si>
  <si>
    <t>Using Maranhão</t>
  </si>
  <si>
    <t>Supposed to be close to Recife</t>
  </si>
  <si>
    <t>Cayenne, French Guiana</t>
  </si>
  <si>
    <t>Aldabra</t>
  </si>
  <si>
    <t>Antilles</t>
  </si>
  <si>
    <t>Lesser Antilles</t>
  </si>
  <si>
    <t>Using Haiti</t>
  </si>
  <si>
    <t>Saint Barthélemy</t>
  </si>
  <si>
    <t>Bissau, Guinea-Bissau</t>
  </si>
  <si>
    <t>Dakar, Senegal</t>
  </si>
  <si>
    <t>South Africa</t>
  </si>
  <si>
    <t>KwaZulu-Natal, South Africa</t>
  </si>
  <si>
    <t>Using Durban</t>
  </si>
  <si>
    <t>Includes Natal and Natal Bay</t>
  </si>
  <si>
    <t>São Tomé and Príncipe</t>
  </si>
  <si>
    <t>Tahiti</t>
  </si>
  <si>
    <t>Saint Croix, U.S. Virgin Islands</t>
  </si>
  <si>
    <t>Saint Thomas, U.S. Virgin Islands</t>
  </si>
  <si>
    <t>Saint Martin</t>
  </si>
  <si>
    <t>Luanda, Angola</t>
  </si>
  <si>
    <t>Sierra Leone</t>
  </si>
  <si>
    <t>New Guinea</t>
  </si>
  <si>
    <t>Middle of Island</t>
  </si>
  <si>
    <t>Northeastern Papua New Guinea</t>
  </si>
  <si>
    <t>Muyua Island</t>
  </si>
  <si>
    <t>Banda Sea</t>
  </si>
  <si>
    <t>Sumbawa, Indonesia</t>
  </si>
  <si>
    <t>Bay of Bima, Sumbawa, Indonesia</t>
  </si>
  <si>
    <t>Southwestern India</t>
  </si>
  <si>
    <t>Panama</t>
  </si>
  <si>
    <t>Taboga Island, Panama</t>
  </si>
  <si>
    <t>Panama City, Panama</t>
  </si>
  <si>
    <t>Honda Bay, Panama</t>
  </si>
  <si>
    <t>Pinas Bay, Panama</t>
  </si>
  <si>
    <t>Atlantic coast of Panama</t>
  </si>
  <si>
    <t>Bahia Bique, Panama</t>
  </si>
  <si>
    <t>Colón, Panama</t>
  </si>
  <si>
    <t>Using Colon</t>
  </si>
  <si>
    <t>Pacific coast of Panama</t>
  </si>
  <si>
    <t>Pacific entrance of Panama Canal, Panama</t>
  </si>
  <si>
    <t>Base Naval Vasco Nuñez de Balboa, Panama</t>
  </si>
  <si>
    <t>Isla Naos, Panama</t>
  </si>
  <si>
    <t>Gulf of Panama, Panama</t>
  </si>
  <si>
    <t>Middle of country</t>
  </si>
  <si>
    <t>Panama Canal near Mt. Hope, Panama</t>
  </si>
  <si>
    <t>Tabogilla Island, Panama</t>
  </si>
  <si>
    <t>Isla San José, Pearl Islands, Panama</t>
  </si>
  <si>
    <t>Rio Chepo, Panama</t>
  </si>
  <si>
    <t>Veraguas, Panama</t>
  </si>
  <si>
    <t>Chile</t>
  </si>
  <si>
    <t>Peru</t>
  </si>
  <si>
    <t>Used point a bit N of central W coast</t>
  </si>
  <si>
    <t>Using Lima</t>
  </si>
  <si>
    <t>Rhode Island, USA</t>
  </si>
  <si>
    <t>Reunion Island</t>
  </si>
  <si>
    <t>Gulf of California</t>
  </si>
  <si>
    <t>California, USA</t>
  </si>
  <si>
    <t>Baja California, Mexico</t>
  </si>
  <si>
    <t>La Paz, Baja California Sur, Mexico</t>
  </si>
  <si>
    <t>Puerto Peñasco, Sonora, Mexico</t>
  </si>
  <si>
    <t>Todos Santos, Baja California Sur, Mexico</t>
  </si>
  <si>
    <t>San José del Cabo, Baja California Sur, Mexico</t>
  </si>
  <si>
    <t>Tip of Baja California</t>
  </si>
  <si>
    <t>Near La Paz</t>
  </si>
  <si>
    <t>Pichilinque, Baja California Sur, Mexico</t>
  </si>
  <si>
    <t>Gulf of California, Mexico</t>
  </si>
  <si>
    <t>Center of Gulf</t>
  </si>
  <si>
    <t>Baja California Sur, Mexico</t>
  </si>
  <si>
    <t>Using San Jose del Cabo</t>
  </si>
  <si>
    <t>Magdalena Bay, Baja California Sur, Mexico</t>
  </si>
  <si>
    <t>Cabo San Lucas, Baja California Sur, Mexico</t>
  </si>
  <si>
    <t>Puerto San Bartolomé, Baja California Sur, Mexico</t>
  </si>
  <si>
    <t>Bahía de Tepoca, Sonora, Mexico</t>
  </si>
  <si>
    <t>Laguna Guerrero Negro, Baja California Sur, Mexico</t>
  </si>
  <si>
    <t>Pacific coast of Baja California</t>
  </si>
  <si>
    <t>Colorado River, Baja California, Mexico</t>
  </si>
  <si>
    <t>Ballandra Bay, Baja California Sur, Mexico</t>
  </si>
  <si>
    <t>Santo Domingo, Baja California Sur, Mexico</t>
  </si>
  <si>
    <t>Using San Diego</t>
  </si>
  <si>
    <t>Massachusetts, USA</t>
  </si>
  <si>
    <t>Using Cape Cod</t>
  </si>
  <si>
    <t>Texas, USA</t>
  </si>
  <si>
    <t>Upper Laguna Madre, Texas, USA</t>
  </si>
  <si>
    <t>Laguna Madre, Texas, USA</t>
  </si>
  <si>
    <t>Using Laguna Madre</t>
  </si>
  <si>
    <t>Southern Texas, USA</t>
  </si>
  <si>
    <t>Using Corpus Christi</t>
  </si>
  <si>
    <t>Matagorda Bay, Texas, USA</t>
  </si>
  <si>
    <t>Matamoros, Tamaulipas, Mexico</t>
  </si>
  <si>
    <t>Using Galveston</t>
  </si>
  <si>
    <t>Boca del Rio, Veracruz, Mexico</t>
  </si>
  <si>
    <t>Casitas, Veracruz, Mexico</t>
  </si>
  <si>
    <t>Guaymas, Sonora, Mexico</t>
  </si>
  <si>
    <t>Gulf of Mexico</t>
  </si>
  <si>
    <t>Nautla, Veracruz, Mexico</t>
  </si>
  <si>
    <t>Northeastern Gulf of Mexico</t>
  </si>
  <si>
    <t>Northwestern Gulf of Mexico</t>
  </si>
  <si>
    <t>Veracruz, Mexico</t>
  </si>
  <si>
    <t>Western Gulf of Mexico</t>
  </si>
  <si>
    <t>Using Puerto Vallarta</t>
  </si>
  <si>
    <t>Pacific coast of Mexico</t>
  </si>
  <si>
    <t>Puerto Ángel, Oaxaca, Mexico</t>
  </si>
  <si>
    <t>Tampico, Tamaulipas, Mexico</t>
  </si>
  <si>
    <t>Bahia de Concepcion, Baja California Sur, Mexico</t>
  </si>
  <si>
    <t>Mazatlán, Sinaloa, Mexico</t>
  </si>
  <si>
    <t>San Blas, Nayarit, Mexico</t>
  </si>
  <si>
    <t>Tenacatita Bay, Jalisco, Mexico</t>
  </si>
  <si>
    <t>Cuyutlán, Colima, Mexico</t>
  </si>
  <si>
    <t>Using Tampico</t>
  </si>
  <si>
    <t>Includes Ethiopia. Using Massawa</t>
  </si>
  <si>
    <t>Ganges Delta</t>
  </si>
  <si>
    <t>Ghana</t>
  </si>
  <si>
    <t>Great Natuna Island, Indonesia</t>
  </si>
  <si>
    <t>Bora Bora</t>
  </si>
  <si>
    <t>Connecticut, USA</t>
  </si>
  <si>
    <t>Songkhla, Thailand</t>
  </si>
  <si>
    <t>Solomon Islands</t>
  </si>
  <si>
    <t>Sundarbans, Bangladesh</t>
  </si>
  <si>
    <t>Timor</t>
  </si>
  <si>
    <t>Vanuatu</t>
  </si>
  <si>
    <t>Wallis, Wallis and Futuna</t>
  </si>
  <si>
    <t>Northern Africa</t>
  </si>
  <si>
    <t>Using Senegal</t>
  </si>
  <si>
    <t>Using Dar es Salaam</t>
  </si>
  <si>
    <t>Using Maputo Bay</t>
  </si>
  <si>
    <t>Southeastern Africa</t>
  </si>
  <si>
    <t>Paramaribo, Suriname</t>
  </si>
  <si>
    <t>Palmyra Atoll</t>
  </si>
  <si>
    <t>Oubatche, New Caledonia</t>
  </si>
  <si>
    <t>Praslin, Seychelles</t>
  </si>
  <si>
    <t>Kandavu, Fiji</t>
  </si>
  <si>
    <t>Gulf of Mannar</t>
  </si>
  <si>
    <t>Gulf of Carpentaria, Australia</t>
  </si>
  <si>
    <t>Funafuti, Tuvalu</t>
  </si>
  <si>
    <t>Rio Lara, Panama</t>
  </si>
  <si>
    <t>Point near Virginia/North Carolina border</t>
  </si>
  <si>
    <t>Point near Northern Nicaragua</t>
  </si>
  <si>
    <t>Using tip of Florida</t>
  </si>
  <si>
    <t>West Indies</t>
  </si>
  <si>
    <t>Santo Domingo, Dominican Republic</t>
  </si>
  <si>
    <t>Isla de Providencia, Colombia</t>
  </si>
  <si>
    <t>Southeastern United States</t>
  </si>
  <si>
    <t>Nicaragua/Costa Rica border</t>
  </si>
  <si>
    <t>Rotuma, Fiji</t>
  </si>
  <si>
    <t>Matuku, Fiji</t>
  </si>
  <si>
    <t>Mascarene Islands</t>
  </si>
  <si>
    <t>Congo River, Angola</t>
  </si>
  <si>
    <t>Gilbert Islands, Kiribati</t>
  </si>
  <si>
    <t>Andalusia, Spain</t>
  </si>
  <si>
    <t>Using Andalusia, Spain</t>
  </si>
  <si>
    <t>Diego Garcia, Chagos Archipelago</t>
  </si>
  <si>
    <t>Vancouver Island, British Columbia, Canada</t>
  </si>
  <si>
    <t>Esquimalt Harbor, Victoria, British Columbia, Canada</t>
  </si>
  <si>
    <t>Terengganu, Malaysia</t>
  </si>
  <si>
    <t>Vanikoro, Solomon Islands</t>
  </si>
  <si>
    <t>Da Nang, Vietnam</t>
  </si>
  <si>
    <t>New England, USA</t>
  </si>
  <si>
    <t>Using Woods Hole</t>
  </si>
  <si>
    <t>Wakayama, Honshu, Japan</t>
  </si>
  <si>
    <t>Torres Strait</t>
  </si>
  <si>
    <t>Between Australian and New Guinea</t>
  </si>
  <si>
    <t>Swan Islands, Honduras</t>
  </si>
  <si>
    <t>Bali, Indonesia</t>
  </si>
  <si>
    <t>Isla Flamenco, Panama</t>
  </si>
  <si>
    <t>Giumbo, Somalia</t>
  </si>
  <si>
    <t>Cabinda, Angola</t>
  </si>
  <si>
    <t>Iloilo, Panay, Philippines</t>
  </si>
  <si>
    <t>Pacific coast of Central America</t>
  </si>
  <si>
    <t>Cubatão, São Paulo, Brazil</t>
  </si>
  <si>
    <t>Mombasa, Kenya</t>
  </si>
  <si>
    <t>Caravelas, Bahia, Brazil</t>
  </si>
  <si>
    <t>Cornwall, England</t>
  </si>
  <si>
    <t>Penrhyn Atoll</t>
  </si>
  <si>
    <t>Obock, Djibouti</t>
  </si>
  <si>
    <t>Odessa, Ukraine</t>
  </si>
  <si>
    <t>Malay Archipelago</t>
  </si>
  <si>
    <t>Tefé, Brazil</t>
  </si>
  <si>
    <t>Australia</t>
  </si>
  <si>
    <t>Australasia</t>
  </si>
  <si>
    <t>Dissei, Eritrea</t>
  </si>
  <si>
    <t>Atlantic coast of United States</t>
  </si>
  <si>
    <t>Atlantic coast of North America</t>
  </si>
  <si>
    <t>Pacific coast of the Americas</t>
  </si>
  <si>
    <t>Atlantic coast of South America</t>
  </si>
  <si>
    <t>Pearl Islands, Panama</t>
  </si>
  <si>
    <t>South Sea</t>
  </si>
  <si>
    <t>Marraganti, Panama</t>
  </si>
  <si>
    <t>Using Rodman</t>
  </si>
  <si>
    <t>Rio Calabre, Panama</t>
  </si>
  <si>
    <t>Location unknown; Using Rodman</t>
  </si>
  <si>
    <t>Hawaii, USA</t>
  </si>
  <si>
    <t>Dahlak Archipelago, Eritrea</t>
  </si>
  <si>
    <t>Gulf of Aqaba, Red Sea</t>
  </si>
  <si>
    <t>Gulf of Suez, Egypt</t>
  </si>
  <si>
    <t>Galeta Island, Coco Solo, Panama</t>
  </si>
  <si>
    <t>Atlantic coast of Costa Rica</t>
  </si>
  <si>
    <t>San Felipe, Baja California, Mexico</t>
  </si>
  <si>
    <t>Manzanillo, Colima, Mexico</t>
  </si>
  <si>
    <t>Puerto Limón, Limon, Costa Rica</t>
  </si>
  <si>
    <t>Gulf Coast</t>
  </si>
  <si>
    <t>Santiago Bay, Manzanillo, Colima, Mexico</t>
  </si>
  <si>
    <t>Wake Island</t>
  </si>
  <si>
    <t>Houtman Abrolhos</t>
  </si>
  <si>
    <t>Louisiana, USA</t>
  </si>
  <si>
    <t>Low Isles, Queensland, Australia</t>
  </si>
  <si>
    <t>Western Korea</t>
  </si>
  <si>
    <t>Rabat, Morocco</t>
  </si>
  <si>
    <t>Manila, Luzon, Philippines</t>
  </si>
  <si>
    <t>Capiz, Panay, Philippines</t>
  </si>
  <si>
    <t>Calapan, Mindoro, Philippines</t>
  </si>
  <si>
    <t>Puerto Galera, Mindoro, Philippines</t>
  </si>
  <si>
    <t>Malabon, Luzon, Philippines</t>
  </si>
  <si>
    <t>Davao Province, Mindanao, Philippines</t>
  </si>
  <si>
    <t>Cebu Province, Cebu, Philippines</t>
  </si>
  <si>
    <t>Jolo, Sulu, Philippines</t>
  </si>
  <si>
    <t>Palawan, Philippines</t>
  </si>
  <si>
    <t>Tonkin, Vietnam</t>
  </si>
  <si>
    <t>Caroline Islands, Micronesia</t>
  </si>
  <si>
    <t>Lagos, Nigeria</t>
  </si>
  <si>
    <t>York River, Virginia, USA</t>
  </si>
  <si>
    <t>Northern China</t>
  </si>
  <si>
    <t>Near Tianjin</t>
  </si>
  <si>
    <t>Southern China</t>
  </si>
  <si>
    <t>Hainan Island, China</t>
  </si>
  <si>
    <t>Ningbo, Zhejiang, China</t>
  </si>
  <si>
    <t>Wenzhou, Zhejiang, China</t>
  </si>
  <si>
    <t>Ningde, Fujian, China</t>
  </si>
  <si>
    <t>Xincun Harbor, Hainan Island, China</t>
  </si>
  <si>
    <t>Using Xiamen</t>
  </si>
  <si>
    <t>Using Bissau</t>
  </si>
  <si>
    <t>Guinea-Bissau</t>
  </si>
  <si>
    <t>Kerala, India</t>
  </si>
  <si>
    <t>Majunga, Madagascar</t>
  </si>
  <si>
    <t>Using Mahajanga</t>
  </si>
  <si>
    <t>Green Island, Massawa, Eritrea</t>
  </si>
  <si>
    <t>Southeastern Queensland, Australia</t>
  </si>
  <si>
    <t>Using Brisbane</t>
  </si>
  <si>
    <t>Parent</t>
  </si>
  <si>
    <t>Yemen</t>
  </si>
  <si>
    <t>Mexico</t>
  </si>
  <si>
    <t>Costa Rica</t>
  </si>
  <si>
    <t>Kenya</t>
  </si>
  <si>
    <t>Myanmar</t>
  </si>
  <si>
    <t>United Arab Emirates</t>
  </si>
  <si>
    <t>Iran</t>
  </si>
  <si>
    <t>Nicaragua</t>
  </si>
  <si>
    <t>Antigua and Barbuda</t>
  </si>
  <si>
    <t>Dominican Republic</t>
  </si>
  <si>
    <t>French Guiana</t>
  </si>
  <si>
    <t>U.S. Virgin Islands</t>
  </si>
  <si>
    <t>Papua New Guinea</t>
  </si>
  <si>
    <t>Bangladesh</t>
  </si>
  <si>
    <t>Egypt</t>
  </si>
  <si>
    <t>Kiribati</t>
  </si>
  <si>
    <t>Wallis and Futuna</t>
  </si>
  <si>
    <t>Tuvalu</t>
  </si>
  <si>
    <t>Chagos Archipelago</t>
  </si>
  <si>
    <t>Vietnam</t>
  </si>
  <si>
    <t>England</t>
  </si>
  <si>
    <t>Ukraine</t>
  </si>
  <si>
    <t>United States</t>
  </si>
  <si>
    <t>Perth, Western Australia, Australia</t>
  </si>
  <si>
    <t>Western Australia, Australia</t>
  </si>
  <si>
    <t>Cooktown, Queensland, Australia</t>
  </si>
  <si>
    <t>Andros, The Bahamas</t>
  </si>
  <si>
    <t>Sergipe, Brazil</t>
  </si>
  <si>
    <t>Paraíba, Brazil</t>
  </si>
  <si>
    <t>Rio Grande do Norte, Brazil</t>
  </si>
  <si>
    <t>Piauí , Brazil</t>
  </si>
  <si>
    <t>Honshu, Japan</t>
  </si>
  <si>
    <t>Kyūshū, Japan</t>
  </si>
  <si>
    <t>Nagasaki, Kyūshū, Japan</t>
  </si>
  <si>
    <t>Fukuoka, Kyūshū, Japan</t>
  </si>
  <si>
    <t>Coco Solo, Panama</t>
  </si>
  <si>
    <t>New Guinea, Indonesia</t>
  </si>
  <si>
    <t>Limon, Costa Rica</t>
  </si>
  <si>
    <t>Borneo, Malaysia</t>
  </si>
  <si>
    <t>Borneo, Indonesia</t>
  </si>
  <si>
    <t>Sandakan, Sabah, Borneo, Malaysia</t>
  </si>
  <si>
    <t>Sabah, Borneo, Malaysia</t>
  </si>
  <si>
    <t>Sussex County, Delaware, USA</t>
  </si>
  <si>
    <t>Fujian, China</t>
  </si>
  <si>
    <t>Zhejiang, China</t>
  </si>
  <si>
    <t>Ivory Coast</t>
  </si>
  <si>
    <t>Saint Joseph Atoll, Seychelles</t>
  </si>
  <si>
    <t>Trincomalee, Sri Lanka</t>
  </si>
  <si>
    <t>Panay, Philippines</t>
  </si>
  <si>
    <t>Bohol, Philippines</t>
  </si>
  <si>
    <t>Mindoro, Philippines</t>
  </si>
  <si>
    <t>Sulu, Philippines</t>
  </si>
  <si>
    <t>Lombok, Indonesia</t>
  </si>
  <si>
    <t>Pahang, Malaysia</t>
  </si>
  <si>
    <t>Selangor, Malaysia</t>
  </si>
  <si>
    <t>Negeri Sembilan, Malaysia</t>
  </si>
  <si>
    <t>Sonora, Mexico</t>
  </si>
  <si>
    <t>Oaxaca, Mexico</t>
  </si>
  <si>
    <t>Tamaulipas, Mexico</t>
  </si>
  <si>
    <t>Sinaloa, Mexico</t>
  </si>
  <si>
    <t>Nayarit, Mexico</t>
  </si>
  <si>
    <t>Jalisco, Mexico</t>
  </si>
  <si>
    <t>Colima, Mexico</t>
  </si>
  <si>
    <t>Salina Cruz, Oaxaca, Mexico</t>
  </si>
  <si>
    <t>Washington, USA</t>
  </si>
  <si>
    <t>Victoria, British Columbia, Canada</t>
  </si>
  <si>
    <t>British Columbia, Canada</t>
  </si>
  <si>
    <t>Puerto Cortes, Honduras</t>
  </si>
  <si>
    <t>Canada</t>
  </si>
  <si>
    <t>Tamiso, Negros Occidental, Negros, Philippines</t>
  </si>
  <si>
    <t>Negros Occidental, Negros, Philippines</t>
  </si>
  <si>
    <t>Pacific coast of Costa Rica</t>
  </si>
  <si>
    <t>Full Location Name</t>
  </si>
  <si>
    <t>Trimmed Name</t>
  </si>
  <si>
    <t>Abd al Kuri</t>
  </si>
  <si>
    <t>Socotra</t>
  </si>
  <si>
    <t>Acapulco</t>
  </si>
  <si>
    <t>Punta Abreojos</t>
  </si>
  <si>
    <t>Bahía Agua Verde</t>
  </si>
  <si>
    <t>Aceh</t>
  </si>
  <si>
    <t>Aitsu Marine Biology Station</t>
  </si>
  <si>
    <t>Dauphin Island</t>
  </si>
  <si>
    <t>Alabama</t>
  </si>
  <si>
    <t>Mobile Bay</t>
  </si>
  <si>
    <t>Mobile</t>
  </si>
  <si>
    <t>Isabela Island</t>
  </si>
  <si>
    <t>Baltra Island</t>
  </si>
  <si>
    <t>Santiago Island</t>
  </si>
  <si>
    <t>Eden Island</t>
  </si>
  <si>
    <t>Cocos Island</t>
  </si>
  <si>
    <t>Santa Cruz Island</t>
  </si>
  <si>
    <t>Floreana Island</t>
  </si>
  <si>
    <t>Genovesa Island</t>
  </si>
  <si>
    <t>Fernandina Island</t>
  </si>
  <si>
    <t>Key West</t>
  </si>
  <si>
    <t>Pine Key</t>
  </si>
  <si>
    <t>Cedar Key</t>
  </si>
  <si>
    <t>Vaca Key</t>
  </si>
  <si>
    <t>Key Biscayne</t>
  </si>
  <si>
    <t>Key Largo</t>
  </si>
  <si>
    <t>Casey Key</t>
  </si>
  <si>
    <t>Florida Keys</t>
  </si>
  <si>
    <t>Massawa</t>
  </si>
  <si>
    <t>Swan River</t>
  </si>
  <si>
    <t>Sydney</t>
  </si>
  <si>
    <t>Townsville</t>
  </si>
  <si>
    <t>Trial Bay</t>
  </si>
  <si>
    <t>Boggy Creek</t>
  </si>
  <si>
    <t>Brisbane River</t>
  </si>
  <si>
    <t>Brisbane</t>
  </si>
  <si>
    <t>Broome</t>
  </si>
  <si>
    <t>Darwin</t>
  </si>
  <si>
    <t>Eastern Queensland</t>
  </si>
  <si>
    <t>Endeavour River Estuary</t>
  </si>
  <si>
    <t>Fraser Island</t>
  </si>
  <si>
    <t>Gladstone</t>
  </si>
  <si>
    <t>Koolan Island</t>
  </si>
  <si>
    <t>Queensland</t>
  </si>
  <si>
    <t>Northern Territory</t>
  </si>
  <si>
    <t>Port Curtis</t>
  </si>
  <si>
    <t>New South Wales</t>
  </si>
  <si>
    <t>Port Douglas</t>
  </si>
  <si>
    <t>Moreton Bay</t>
  </si>
  <si>
    <t>Montebello Islands</t>
  </si>
  <si>
    <t>Port Essington</t>
  </si>
  <si>
    <t>Port Stephens</t>
  </si>
  <si>
    <t>Fort Macon</t>
  </si>
  <si>
    <t>North Carolina</t>
  </si>
  <si>
    <t>Pivers Island</t>
  </si>
  <si>
    <t>Cape Island</t>
  </si>
  <si>
    <t>Georgetown</t>
  </si>
  <si>
    <t>Hunting Island</t>
  </si>
  <si>
    <t>North Inlet</t>
  </si>
  <si>
    <t>Rat Island</t>
  </si>
  <si>
    <t>South Carolina</t>
  </si>
  <si>
    <t>Cold Spring Harbor</t>
  </si>
  <si>
    <t>East Hampton</t>
  </si>
  <si>
    <t>Long Island</t>
  </si>
  <si>
    <t>New York City</t>
  </si>
  <si>
    <t>New York</t>
  </si>
  <si>
    <t>New Jersey</t>
  </si>
  <si>
    <t>Cameron</t>
  </si>
  <si>
    <t>Grand Isle</t>
  </si>
  <si>
    <t>New Orleans</t>
  </si>
  <si>
    <t>Maryland</t>
  </si>
  <si>
    <t>Solomons Island</t>
  </si>
  <si>
    <t>Delaware Bay</t>
  </si>
  <si>
    <t>Delaware</t>
  </si>
  <si>
    <t>Rehoboth Beach</t>
  </si>
  <si>
    <t>Fort Wool</t>
  </si>
  <si>
    <t>Chesapeake Bay</t>
  </si>
  <si>
    <t>Wallops Island</t>
  </si>
  <si>
    <t>Northampton County</t>
  </si>
  <si>
    <t>Saxis</t>
  </si>
  <si>
    <t>Virginia</t>
  </si>
  <si>
    <t>Georgia</t>
  </si>
  <si>
    <t>Sapelo Island</t>
  </si>
  <si>
    <t>Savannah</t>
  </si>
  <si>
    <t>St. Catherines Island</t>
  </si>
  <si>
    <t>Biloxi Bay</t>
  </si>
  <si>
    <t>Gulf coast Research Laboratory</t>
  </si>
  <si>
    <t>Mississippi</t>
  </si>
  <si>
    <t>Ocean Springs</t>
  </si>
  <si>
    <t>La Sierra</t>
  </si>
  <si>
    <t>Tavira</t>
  </si>
  <si>
    <t>Guadalquivir</t>
  </si>
  <si>
    <t>Puerto Real</t>
  </si>
  <si>
    <t>Wellington</t>
  </si>
  <si>
    <t>Otago</t>
  </si>
  <si>
    <t>Dar es Salaam</t>
  </si>
  <si>
    <t>Pemba Island</t>
  </si>
  <si>
    <t>Gongoni</t>
  </si>
  <si>
    <t>Goree Island</t>
  </si>
  <si>
    <t>Inhaca Island</t>
  </si>
  <si>
    <t>Maputo Bay</t>
  </si>
  <si>
    <t>Rufisque</t>
  </si>
  <si>
    <t>Oahu</t>
  </si>
  <si>
    <t>Rodrigues</t>
  </si>
  <si>
    <t>Port Louis</t>
  </si>
  <si>
    <t>Nouadhibou</t>
  </si>
  <si>
    <t>Tangier</t>
  </si>
  <si>
    <t>Bissau</t>
  </si>
  <si>
    <t>Conakry</t>
  </si>
  <si>
    <t>Bioko</t>
  </si>
  <si>
    <t>Niger Delta</t>
  </si>
  <si>
    <t>Guayaquil</t>
  </si>
  <si>
    <t>Esmeraldas</t>
  </si>
  <si>
    <t>Guayas</t>
  </si>
  <si>
    <t>Puerto El Morro</t>
  </si>
  <si>
    <t>Rio Daule Inferiore</t>
  </si>
  <si>
    <t>Tumaco</t>
  </si>
  <si>
    <t>Bahia de Humboldt</t>
  </si>
  <si>
    <t>Limon Bay</t>
  </si>
  <si>
    <t>Sabanilla</t>
  </si>
  <si>
    <t>Santa Marta</t>
  </si>
  <si>
    <t>Puntarenas</t>
  </si>
  <si>
    <t>Golfito</t>
  </si>
  <si>
    <t>Golfo Dolce</t>
  </si>
  <si>
    <t>Culebra Bay</t>
  </si>
  <si>
    <t>Ballena Bay</t>
  </si>
  <si>
    <t>Canos Island</t>
  </si>
  <si>
    <t>Bahía de Santa Elena</t>
  </si>
  <si>
    <t>Islas Negritos</t>
  </si>
  <si>
    <t>Isla Parida</t>
  </si>
  <si>
    <t>Uvita Bay</t>
  </si>
  <si>
    <t>Puerto Jimenez</t>
  </si>
  <si>
    <t>Pigres</t>
  </si>
  <si>
    <t>Piedras Blanca</t>
  </si>
  <si>
    <t>Rio Jesús María</t>
  </si>
  <si>
    <t>Bahia Cana Blanca</t>
  </si>
  <si>
    <t>Rio Bebeder</t>
  </si>
  <si>
    <t>Karachi</t>
  </si>
  <si>
    <t>Manora</t>
  </si>
  <si>
    <t>Sandspit</t>
  </si>
  <si>
    <t>Khor Kalba</t>
  </si>
  <si>
    <t>Bandar Abbas</t>
  </si>
  <si>
    <t>Fouquet Island</t>
  </si>
  <si>
    <t>Isla Faly</t>
  </si>
  <si>
    <t>Tambalagam Bay</t>
  </si>
  <si>
    <t>Mumbai</t>
  </si>
  <si>
    <t>Elephanta Island</t>
  </si>
  <si>
    <t>Chennai</t>
  </si>
  <si>
    <t>Ennore</t>
  </si>
  <si>
    <t>Parangipettai</t>
  </si>
  <si>
    <t>Puducherry</t>
  </si>
  <si>
    <t>Vellar Estuary</t>
  </si>
  <si>
    <t>Gulf of Kutch</t>
  </si>
  <si>
    <t>Kannur</t>
  </si>
  <si>
    <t>Rameswaram</t>
  </si>
  <si>
    <t>Thoothukudi</t>
  </si>
  <si>
    <t>Chilka Lake</t>
  </si>
  <si>
    <t>Visakhapatnam Harbor</t>
  </si>
  <si>
    <t>West Bengal</t>
  </si>
  <si>
    <t>Makassar</t>
  </si>
  <si>
    <t>Parepare</t>
  </si>
  <si>
    <t>Palima</t>
  </si>
  <si>
    <t>Sulawesi</t>
  </si>
  <si>
    <t>Kema</t>
  </si>
  <si>
    <t>Dongala</t>
  </si>
  <si>
    <t>Manado</t>
  </si>
  <si>
    <t>Cebu</t>
  </si>
  <si>
    <t>Negros</t>
  </si>
  <si>
    <t>Ambon Island</t>
  </si>
  <si>
    <t>Maluku Islands</t>
  </si>
  <si>
    <t>Ternate</t>
  </si>
  <si>
    <t>Sumatra</t>
  </si>
  <si>
    <t>Eastern Sumatra</t>
  </si>
  <si>
    <t>Simalur Island</t>
  </si>
  <si>
    <t>Jakarta</t>
  </si>
  <si>
    <t>Java</t>
  </si>
  <si>
    <t>Labuan Bajo</t>
  </si>
  <si>
    <t>Labuan Tereng</t>
  </si>
  <si>
    <t>Labuan</t>
  </si>
  <si>
    <t>Bacan</t>
  </si>
  <si>
    <t>Kuta</t>
  </si>
  <si>
    <t>Western Flores</t>
  </si>
  <si>
    <t>Flores</t>
  </si>
  <si>
    <t>Halmahera</t>
  </si>
  <si>
    <t>Saluta</t>
  </si>
  <si>
    <t>Tobelo</t>
  </si>
  <si>
    <t>Dodinga Bay</t>
  </si>
  <si>
    <t>Sarawak</t>
  </si>
  <si>
    <t>Kuching</t>
  </si>
  <si>
    <t>Buntal</t>
  </si>
  <si>
    <t>Samarinda</t>
  </si>
  <si>
    <t>Semarang</t>
  </si>
  <si>
    <t>Pontianak</t>
  </si>
  <si>
    <t>Kabili River</t>
  </si>
  <si>
    <t>Tawau</t>
  </si>
  <si>
    <t>Malacca</t>
  </si>
  <si>
    <t>Santubong</t>
  </si>
  <si>
    <t>Port Dickson</t>
  </si>
  <si>
    <t>Port Klang</t>
  </si>
  <si>
    <t>Kuantan</t>
  </si>
  <si>
    <t>Surin Islands</t>
  </si>
  <si>
    <t>Phuket Island</t>
  </si>
  <si>
    <t>Tang Khen Bay</t>
  </si>
  <si>
    <t>Dawei</t>
  </si>
  <si>
    <t>Mergui Archipelago</t>
  </si>
  <si>
    <t>Maungmagan Islands</t>
  </si>
  <si>
    <t>Daung Kyun</t>
  </si>
  <si>
    <t>Bockachaung</t>
  </si>
  <si>
    <t>Kaohsiung</t>
  </si>
  <si>
    <t>Tamsui</t>
  </si>
  <si>
    <t>Penang</t>
  </si>
  <si>
    <t>Hong Kong</t>
  </si>
  <si>
    <t>Macau</t>
  </si>
  <si>
    <t>Bangkok</t>
  </si>
  <si>
    <t>Sanya</t>
  </si>
  <si>
    <t>Xiamen</t>
  </si>
  <si>
    <t>Southern coast of Shandong Peninsula</t>
  </si>
  <si>
    <t>Tale Sap</t>
  </si>
  <si>
    <t>Ryukyu Islands</t>
  </si>
  <si>
    <t>Southern Ryukyu Islands</t>
  </si>
  <si>
    <t>Okinawa Island</t>
  </si>
  <si>
    <t>Hakata Bay</t>
  </si>
  <si>
    <t>Wakayama</t>
  </si>
  <si>
    <t>Upolu</t>
  </si>
  <si>
    <t>Tongatapu</t>
  </si>
  <si>
    <t>Caroline Islands</t>
  </si>
  <si>
    <t>Yap</t>
  </si>
  <si>
    <t>Kosrae</t>
  </si>
  <si>
    <t>Pohnpei</t>
  </si>
  <si>
    <t>Saipan</t>
  </si>
  <si>
    <t>Mindanao</t>
  </si>
  <si>
    <t>Manila</t>
  </si>
  <si>
    <t>Davao Gulf</t>
  </si>
  <si>
    <t>Luzon</t>
  </si>
  <si>
    <t>Northern Luzon</t>
  </si>
  <si>
    <t>Camiguin</t>
  </si>
  <si>
    <t>Naawan</t>
  </si>
  <si>
    <t>Zamboanga</t>
  </si>
  <si>
    <t>Panglao</t>
  </si>
  <si>
    <t>Corinto</t>
  </si>
  <si>
    <t>San Juan del Sur</t>
  </si>
  <si>
    <t>Rio Ulua</t>
  </si>
  <si>
    <t>El Sunzal</t>
  </si>
  <si>
    <t>La Herradura</t>
  </si>
  <si>
    <t>Puerto El Triunfo</t>
  </si>
  <si>
    <t>La Union</t>
  </si>
  <si>
    <t>Los Blancos</t>
  </si>
  <si>
    <t>Eastern Yucatan Peninsula</t>
  </si>
  <si>
    <t>Northeastern Yucatan Peninsula</t>
  </si>
  <si>
    <t>Yucatan Peninsula</t>
  </si>
  <si>
    <t>Berbice River</t>
  </si>
  <si>
    <t>Maracaibo</t>
  </si>
  <si>
    <t>Margarita Island</t>
  </si>
  <si>
    <t>Pedernales</t>
  </si>
  <si>
    <t>Puerto Cabello</t>
  </si>
  <si>
    <t>San Juan River</t>
  </si>
  <si>
    <t>Barbuda</t>
  </si>
  <si>
    <t>Jeremie</t>
  </si>
  <si>
    <t>Sanchez</t>
  </si>
  <si>
    <t>Kingston Harbor</t>
  </si>
  <si>
    <t>Marianao Playa</t>
  </si>
  <si>
    <t>Nassau</t>
  </si>
  <si>
    <t>New Providence</t>
  </si>
  <si>
    <t>Rum Cay</t>
  </si>
  <si>
    <t>Miami</t>
  </si>
  <si>
    <t>Tampa Bay</t>
  </si>
  <si>
    <t>St. Petersburg</t>
  </si>
  <si>
    <t>Jacksonville</t>
  </si>
  <si>
    <t>Pensacola</t>
  </si>
  <si>
    <t>Clearwater</t>
  </si>
  <si>
    <t>Panacea</t>
  </si>
  <si>
    <t>Boca Raton</t>
  </si>
  <si>
    <t>St. Augustine</t>
  </si>
  <si>
    <t>Alligator Harbor</t>
  </si>
  <si>
    <t>Arlington</t>
  </si>
  <si>
    <t>Biscayne Bay</t>
  </si>
  <si>
    <t>Englewood</t>
  </si>
  <si>
    <t>Cocoanut Grove</t>
  </si>
  <si>
    <t>Sarasota Bay</t>
  </si>
  <si>
    <t>Osprey</t>
  </si>
  <si>
    <t>Placida</t>
  </si>
  <si>
    <t>Yankeetown</t>
  </si>
  <si>
    <t>Wakulla County</t>
  </si>
  <si>
    <t>St. Johns River</t>
  </si>
  <si>
    <t>Fort George Island</t>
  </si>
  <si>
    <t>Shell Point Island</t>
  </si>
  <si>
    <t>St. Lucie County</t>
  </si>
  <si>
    <t>Steinhatchee</t>
  </si>
  <si>
    <t>Marco Island</t>
  </si>
  <si>
    <t>Punta Rassa</t>
  </si>
  <si>
    <t>Port St. Joe</t>
  </si>
  <si>
    <t>Escambia River</t>
  </si>
  <si>
    <t>Gulf Breeze</t>
  </si>
  <si>
    <t>Northeastern Florida</t>
  </si>
  <si>
    <t>East coast of Florida</t>
  </si>
  <si>
    <t>West coast of Florida</t>
  </si>
  <si>
    <t>Northwestern Florida</t>
  </si>
  <si>
    <t>Southern Florida</t>
  </si>
  <si>
    <t>Florida</t>
  </si>
  <si>
    <t>Sabine Island</t>
  </si>
  <si>
    <t>Gasparilla Island</t>
  </si>
  <si>
    <t>Cape Sable Creek</t>
  </si>
  <si>
    <t>Lake Kissimmee</t>
  </si>
  <si>
    <t>Vitória</t>
  </si>
  <si>
    <t>Pernambuco</t>
  </si>
  <si>
    <t>Porto Seguro</t>
  </si>
  <si>
    <t>Pará</t>
  </si>
  <si>
    <t>Paraná</t>
  </si>
  <si>
    <t>Bahia</t>
  </si>
  <si>
    <t>Plataforma</t>
  </si>
  <si>
    <t>Rio de Janeiro</t>
  </si>
  <si>
    <t>Espírito Santo</t>
  </si>
  <si>
    <t>Santos</t>
  </si>
  <si>
    <t>São Paulo</t>
  </si>
  <si>
    <t>Belém</t>
  </si>
  <si>
    <t>Itabapoana</t>
  </si>
  <si>
    <t>Guanabara Bay</t>
  </si>
  <si>
    <t>Natal</t>
  </si>
  <si>
    <t>Rio Paraíba do Norte</t>
  </si>
  <si>
    <t>Cabedelo</t>
  </si>
  <si>
    <t>Amarração</t>
  </si>
  <si>
    <t>Maruim</t>
  </si>
  <si>
    <t>Rio Mamanguape</t>
  </si>
  <si>
    <t>Maranhão</t>
  </si>
  <si>
    <t>São Sebastião</t>
  </si>
  <si>
    <t>Rio São Mateus</t>
  </si>
  <si>
    <t>Cocoanut Island</t>
  </si>
  <si>
    <t>Cayenne</t>
  </si>
  <si>
    <t>Algarve</t>
  </si>
  <si>
    <t>Bonin Islands</t>
  </si>
  <si>
    <t>Chichijima</t>
  </si>
  <si>
    <t>Dakar</t>
  </si>
  <si>
    <t>Durban Bay</t>
  </si>
  <si>
    <t>KwaZulu-Natal</t>
  </si>
  <si>
    <t>Saint Croix</t>
  </si>
  <si>
    <t>Saint Thomas</t>
  </si>
  <si>
    <t>Luanda</t>
  </si>
  <si>
    <t>Alim Island</t>
  </si>
  <si>
    <t>Merauke</t>
  </si>
  <si>
    <t>Port Moresby</t>
  </si>
  <si>
    <t>Loloata Island</t>
  </si>
  <si>
    <t>Sumbawa</t>
  </si>
  <si>
    <t>Bay of Bima</t>
  </si>
  <si>
    <t>Colón</t>
  </si>
  <si>
    <t>Pacific entrance of Panama Canal</t>
  </si>
  <si>
    <t>Base Naval Vasco Nuñez de Balboa</t>
  </si>
  <si>
    <t>Isla Naos</t>
  </si>
  <si>
    <t>Gulf of Panama</t>
  </si>
  <si>
    <t>La Boca</t>
  </si>
  <si>
    <t>Panama Canal near Mt. Hope</t>
  </si>
  <si>
    <t>Pinas Bay</t>
  </si>
  <si>
    <t>Taboga Island</t>
  </si>
  <si>
    <t>Tabogilla Island</t>
  </si>
  <si>
    <t>Rio Chepo</t>
  </si>
  <si>
    <t>Bahia Bique</t>
  </si>
  <si>
    <t>Honda Bay</t>
  </si>
  <si>
    <t>Veraguas</t>
  </si>
  <si>
    <t>Quintero</t>
  </si>
  <si>
    <t>Valparaíso</t>
  </si>
  <si>
    <t>Bay of Sechura</t>
  </si>
  <si>
    <t>Chulliyachi</t>
  </si>
  <si>
    <t>Rio Zarumilla</t>
  </si>
  <si>
    <t>Rhode Island</t>
  </si>
  <si>
    <t>Baja California</t>
  </si>
  <si>
    <t>Puerto Peñasco</t>
  </si>
  <si>
    <t>Todos Santos</t>
  </si>
  <si>
    <t>San José del Cabo</t>
  </si>
  <si>
    <t>Pichilinque</t>
  </si>
  <si>
    <t>Northern Gulf of California</t>
  </si>
  <si>
    <t>Baja California Sur</t>
  </si>
  <si>
    <t>Magdalena Bay</t>
  </si>
  <si>
    <t>Cabo San Lucas</t>
  </si>
  <si>
    <t>Puerto San Bartolomé</t>
  </si>
  <si>
    <t>San Felipe Bay</t>
  </si>
  <si>
    <t>Bahía de Tepoca</t>
  </si>
  <si>
    <t>Laguna Guerrero Negro</t>
  </si>
  <si>
    <t>Colorado River</t>
  </si>
  <si>
    <t>Isla Montague</t>
  </si>
  <si>
    <t>Isla Carmen</t>
  </si>
  <si>
    <t>Ballandra Bay</t>
  </si>
  <si>
    <t>Carlsbad</t>
  </si>
  <si>
    <t>San Diego</t>
  </si>
  <si>
    <t>Newport Bay</t>
  </si>
  <si>
    <t>Mission Bay</t>
  </si>
  <si>
    <t>California</t>
  </si>
  <si>
    <t>Boston</t>
  </si>
  <si>
    <t>Falmouth</t>
  </si>
  <si>
    <t>West Falmouth</t>
  </si>
  <si>
    <t>Wellfleet</t>
  </si>
  <si>
    <t>West Harwich</t>
  </si>
  <si>
    <t>Woods Hole</t>
  </si>
  <si>
    <t>Buzzards Bay</t>
  </si>
  <si>
    <t>Cape Cod</t>
  </si>
  <si>
    <t>Massachusetts</t>
  </si>
  <si>
    <t>Galveston</t>
  </si>
  <si>
    <t>Corpus Christi</t>
  </si>
  <si>
    <t>Mustang Island</t>
  </si>
  <si>
    <t>Laguna Madre</t>
  </si>
  <si>
    <t>Upper Laguna Madre</t>
  </si>
  <si>
    <t>Aransas National Wildlife Refuge</t>
  </si>
  <si>
    <t>Southern Texas</t>
  </si>
  <si>
    <t>Matagorda Bay</t>
  </si>
  <si>
    <t>Pleasure Island</t>
  </si>
  <si>
    <t>Sabine River</t>
  </si>
  <si>
    <t>Neches River</t>
  </si>
  <si>
    <t>Santa Rosa</t>
  </si>
  <si>
    <t>Matamoros</t>
  </si>
  <si>
    <t>Texas</t>
  </si>
  <si>
    <t>Lindi</t>
  </si>
  <si>
    <t>Veracruz</t>
  </si>
  <si>
    <t>Boca del Rio</t>
  </si>
  <si>
    <t>Casitas</t>
  </si>
  <si>
    <t>Nautla</t>
  </si>
  <si>
    <t>Puerto Ángel</t>
  </si>
  <si>
    <t>Tampico</t>
  </si>
  <si>
    <t>Bahia de Concepcion</t>
  </si>
  <si>
    <t>Guaymas</t>
  </si>
  <si>
    <t>Mazatlán</t>
  </si>
  <si>
    <t>San Blas</t>
  </si>
  <si>
    <t>Salina Cruz</t>
  </si>
  <si>
    <t>Tenacatita Bay</t>
  </si>
  <si>
    <t>Cuyutlán</t>
  </si>
  <si>
    <t>Great Natuna Island</t>
  </si>
  <si>
    <t>Cartagena</t>
  </si>
  <si>
    <t>Bahia de Buenaventura</t>
  </si>
  <si>
    <t>Baranquilla</t>
  </si>
  <si>
    <t>Connecticut</t>
  </si>
  <si>
    <t>East Haven</t>
  </si>
  <si>
    <t>New Haven</t>
  </si>
  <si>
    <t>Sibolga</t>
  </si>
  <si>
    <t>Songkhla</t>
  </si>
  <si>
    <t>Suez Canal</t>
  </si>
  <si>
    <t>Tarawa</t>
  </si>
  <si>
    <t>Tanimbar Islands</t>
  </si>
  <si>
    <t>El-Tor</t>
  </si>
  <si>
    <t>Vitu Islands</t>
  </si>
  <si>
    <t>Wallis</t>
  </si>
  <si>
    <t>Paramaribo</t>
  </si>
  <si>
    <t>Oubatche</t>
  </si>
  <si>
    <t>Port Aransas</t>
  </si>
  <si>
    <t>Praslin</t>
  </si>
  <si>
    <t>Rikitea</t>
  </si>
  <si>
    <t>Kandavu</t>
  </si>
  <si>
    <t>Morotai</t>
  </si>
  <si>
    <t>Gulf of Carpentaria</t>
  </si>
  <si>
    <t>Funafuti</t>
  </si>
  <si>
    <t>Fuzhou</t>
  </si>
  <si>
    <t>Tabuaeran</t>
  </si>
  <si>
    <t>Rio Lara</t>
  </si>
  <si>
    <t>Isla de Providencia</t>
  </si>
  <si>
    <t>Vineyard Sound</t>
  </si>
  <si>
    <t>Beach Haven</t>
  </si>
  <si>
    <t>Cape May Formation</t>
  </si>
  <si>
    <t>Rotuma</t>
  </si>
  <si>
    <t>Matuku</t>
  </si>
  <si>
    <t>Misaki</t>
  </si>
  <si>
    <t>Nagasaki</t>
  </si>
  <si>
    <t>Miyako-jima</t>
  </si>
  <si>
    <t>Louisiade Archipelago</t>
  </si>
  <si>
    <t>Congo River</t>
  </si>
  <si>
    <t>Pulau Kur</t>
  </si>
  <si>
    <t>Kii Peninsula</t>
  </si>
  <si>
    <t>Karakelong</t>
  </si>
  <si>
    <t>Gilbert Islands</t>
  </si>
  <si>
    <t>Charleston</t>
  </si>
  <si>
    <t>Andalusia</t>
  </si>
  <si>
    <t>Diego Garcia</t>
  </si>
  <si>
    <t>Esquimalt Harbor</t>
  </si>
  <si>
    <t>Vancouver Island</t>
  </si>
  <si>
    <t>Terengganu</t>
  </si>
  <si>
    <t>Vanikoro</t>
  </si>
  <si>
    <t>Da Nang</t>
  </si>
  <si>
    <t>Phúc Sơn</t>
  </si>
  <si>
    <t>Ras Gharib</t>
  </si>
  <si>
    <t>Andros</t>
  </si>
  <si>
    <t>Cenderawasih Bay</t>
  </si>
  <si>
    <t>New England</t>
  </si>
  <si>
    <t>Swan Islands</t>
  </si>
  <si>
    <t>Seattle</t>
  </si>
  <si>
    <t>Bali</t>
  </si>
  <si>
    <t>Aru Islands</t>
  </si>
  <si>
    <t>Isla Flamenco</t>
  </si>
  <si>
    <t>Giumbo</t>
  </si>
  <si>
    <t>Cabinda</t>
  </si>
  <si>
    <t>Isola Nocra</t>
  </si>
  <si>
    <t>Bheemunipatnam</t>
  </si>
  <si>
    <t>Iloilo</t>
  </si>
  <si>
    <t>Cubatão</t>
  </si>
  <si>
    <t>Mombasa</t>
  </si>
  <si>
    <t>Caravelas</t>
  </si>
  <si>
    <t>Kobroor Island</t>
  </si>
  <si>
    <t>Cornwall</t>
  </si>
  <si>
    <t>Obock</t>
  </si>
  <si>
    <t>Odessa</t>
  </si>
  <si>
    <t>Puná Island</t>
  </si>
  <si>
    <t>Gorgona Island</t>
  </si>
  <si>
    <t>Buru</t>
  </si>
  <si>
    <t>Tefé</t>
  </si>
  <si>
    <t>Ise Bay</t>
  </si>
  <si>
    <t>Isla Cotorra</t>
  </si>
  <si>
    <t>Dissei</t>
  </si>
  <si>
    <t>Andai</t>
  </si>
  <si>
    <t>Pearl Islands</t>
  </si>
  <si>
    <t>Coco</t>
  </si>
  <si>
    <t>Gatavaké</t>
  </si>
  <si>
    <t>Kilwa-Kiwindje</t>
  </si>
  <si>
    <t>La Captana</t>
  </si>
  <si>
    <t>Marraganti</t>
  </si>
  <si>
    <t>Rio Calabre</t>
  </si>
  <si>
    <t>Hawaii</t>
  </si>
  <si>
    <t>Hula</t>
  </si>
  <si>
    <t>Chappaquoit</t>
  </si>
  <si>
    <t>Lagoon Pond</t>
  </si>
  <si>
    <t>Dahlak Archipelago</t>
  </si>
  <si>
    <t>Gulf of Aqaba</t>
  </si>
  <si>
    <t>Gulf of Suez</t>
  </si>
  <si>
    <t>Galeta Island</t>
  </si>
  <si>
    <t>Carabelle</t>
  </si>
  <si>
    <t>Río Lagarto</t>
  </si>
  <si>
    <t>Cape Ann</t>
  </si>
  <si>
    <t>Winyah Bay</t>
  </si>
  <si>
    <t>Puerto Limón</t>
  </si>
  <si>
    <t>San Felipe</t>
  </si>
  <si>
    <t>Manzanillo</t>
  </si>
  <si>
    <t>Florida State Marine Lab</t>
  </si>
  <si>
    <t>Rookery Bay National Estuarine Research Reserve</t>
  </si>
  <si>
    <t>Santa Rosa Sound</t>
  </si>
  <si>
    <t>Lewes</t>
  </si>
  <si>
    <t>Santiago Bay</t>
  </si>
  <si>
    <t>Wilmington River</t>
  </si>
  <si>
    <t>Indian River</t>
  </si>
  <si>
    <t>Mo'orea</t>
  </si>
  <si>
    <t>Lake Tema'e</t>
  </si>
  <si>
    <t>Louisiana</t>
  </si>
  <si>
    <t>Melbourne</t>
  </si>
  <si>
    <t>"Chin Bey"</t>
  </si>
  <si>
    <t>Newport River</t>
  </si>
  <si>
    <t>Pamban</t>
  </si>
  <si>
    <t>Manoka Bay</t>
  </si>
  <si>
    <t>Low Isles</t>
  </si>
  <si>
    <t>Grand Gaube</t>
  </si>
  <si>
    <t>Malta River</t>
  </si>
  <si>
    <t>Rabat</t>
  </si>
  <si>
    <t>Capiz</t>
  </si>
  <si>
    <t>Mactan</t>
  </si>
  <si>
    <t>Calapan</t>
  </si>
  <si>
    <t>Puerto Galera</t>
  </si>
  <si>
    <t>Tamiso</t>
  </si>
  <si>
    <t>Malabon</t>
  </si>
  <si>
    <t>Davao Province</t>
  </si>
  <si>
    <t>Cebu Province</t>
  </si>
  <si>
    <t>Jolo</t>
  </si>
  <si>
    <t>Negros Occidental</t>
  </si>
  <si>
    <t>Palawan</t>
  </si>
  <si>
    <t>Tonkin</t>
  </si>
  <si>
    <t>Lagos</t>
  </si>
  <si>
    <t>York River</t>
  </si>
  <si>
    <t>Hainan Island</t>
  </si>
  <si>
    <t>Ningbo</t>
  </si>
  <si>
    <t>Wenzhou</t>
  </si>
  <si>
    <t>Yanting</t>
  </si>
  <si>
    <t>Ningde</t>
  </si>
  <si>
    <t>Sandu'ao</t>
  </si>
  <si>
    <t>Xincun Harbor</t>
  </si>
  <si>
    <t>Jimei</t>
  </si>
  <si>
    <t>Meihuazhen</t>
  </si>
  <si>
    <t>Guantouzhen</t>
  </si>
  <si>
    <t>Liuwudiancun</t>
  </si>
  <si>
    <t>Kerala</t>
  </si>
  <si>
    <t>Majunga</t>
  </si>
  <si>
    <t>Green Island</t>
  </si>
  <si>
    <t>Sneads Ferry</t>
  </si>
  <si>
    <t>Southeastern Queensland</t>
  </si>
  <si>
    <t>Umgeni River</t>
  </si>
  <si>
    <t>Isla Cristina</t>
  </si>
  <si>
    <t>Balboa</t>
  </si>
  <si>
    <t>Beaumont</t>
  </si>
  <si>
    <t>Bohol</t>
  </si>
  <si>
    <t>British Columbia</t>
  </si>
  <si>
    <t>Coco Solo</t>
  </si>
  <si>
    <t>Colima</t>
  </si>
  <si>
    <t>Cooktown</t>
  </si>
  <si>
    <t>Cupica Bay</t>
  </si>
  <si>
    <t>Durban</t>
  </si>
  <si>
    <t>Fujian</t>
  </si>
  <si>
    <t>Fukuoka</t>
  </si>
  <si>
    <t>Honshu</t>
  </si>
  <si>
    <t>Jalisco</t>
  </si>
  <si>
    <t>Kyūshū</t>
  </si>
  <si>
    <t>Limon</t>
  </si>
  <si>
    <t>Lombok</t>
  </si>
  <si>
    <t>Maejima Island</t>
  </si>
  <si>
    <t>Mangareva</t>
  </si>
  <si>
    <t>Martha's Vineyard</t>
  </si>
  <si>
    <t>Mindoro</t>
  </si>
  <si>
    <t>Nayarit</t>
  </si>
  <si>
    <t>Negeri Sembilan</t>
  </si>
  <si>
    <t>Newport Beach</t>
  </si>
  <si>
    <t>Oaxaca</t>
  </si>
  <si>
    <t>Orange</t>
  </si>
  <si>
    <t>Osaka</t>
  </si>
  <si>
    <t>Pahang</t>
  </si>
  <si>
    <t>Panay</t>
  </si>
  <si>
    <t>Paraíba</t>
  </si>
  <si>
    <t>Perth</t>
  </si>
  <si>
    <t xml:space="preserve">Piauí </t>
  </si>
  <si>
    <t>Port Arthur</t>
  </si>
  <si>
    <t>Puerto Cortes</t>
  </si>
  <si>
    <t>Purdy Islands</t>
  </si>
  <si>
    <t>Rio Grande do Norte</t>
  </si>
  <si>
    <t>Sabah</t>
  </si>
  <si>
    <t>Saint Joseph Atoll</t>
  </si>
  <si>
    <t>Sandakan</t>
  </si>
  <si>
    <t>Selangor</t>
  </si>
  <si>
    <t>Sergipe</t>
  </si>
  <si>
    <t>Sinaloa</t>
  </si>
  <si>
    <t>Sonora</t>
  </si>
  <si>
    <t>Sulu</t>
  </si>
  <si>
    <t>Sussex County</t>
  </si>
  <si>
    <t>Tamaulipas</t>
  </si>
  <si>
    <t>Trincomalee</t>
  </si>
  <si>
    <t>Washington</t>
  </si>
  <si>
    <t>Zhejiang</t>
  </si>
  <si>
    <t>Godavari-Krishna Rivers</t>
  </si>
  <si>
    <t>Europe</t>
  </si>
  <si>
    <t>Alternate Names</t>
  </si>
  <si>
    <t>South Seymour Island</t>
  </si>
  <si>
    <t>Kollan Island</t>
  </si>
  <si>
    <t>Zanzibar</t>
  </si>
  <si>
    <t>Isle de France</t>
  </si>
  <si>
    <t>Port-Etienne</t>
  </si>
  <si>
    <t>Humboldt Bay</t>
  </si>
  <si>
    <t>Port Parker</t>
  </si>
  <si>
    <t>Nossy-Faly</t>
  </si>
  <si>
    <t>Ceylon</t>
  </si>
  <si>
    <t>Bombay</t>
  </si>
  <si>
    <t>Madras</t>
  </si>
  <si>
    <t>Porto Novo</t>
  </si>
  <si>
    <t>Pondicherry</t>
  </si>
  <si>
    <t>Tuticorin</t>
  </si>
  <si>
    <t>Celebes</t>
  </si>
  <si>
    <t>Batavia</t>
  </si>
  <si>
    <t>Batjan</t>
  </si>
  <si>
    <t>Tavao</t>
  </si>
  <si>
    <t>Port Swettenham</t>
  </si>
  <si>
    <t>Tavoy</t>
  </si>
  <si>
    <t>Ross Island</t>
  </si>
  <si>
    <t>Formosa</t>
  </si>
  <si>
    <t>Takao</t>
  </si>
  <si>
    <t>Amoy</t>
  </si>
  <si>
    <t>Shantung</t>
  </si>
  <si>
    <t>Jinxing Men</t>
  </si>
  <si>
    <t>Babelthaob</t>
  </si>
  <si>
    <t>Navigator Islands</t>
  </si>
  <si>
    <t>Toga</t>
  </si>
  <si>
    <t>Tongatabu</t>
  </si>
  <si>
    <t>Kussie;Ualan</t>
  </si>
  <si>
    <t>Ponape</t>
  </si>
  <si>
    <t>Samboangan</t>
  </si>
  <si>
    <t>Zunzal</t>
  </si>
  <si>
    <t>British Guiana</t>
  </si>
  <si>
    <t>St. Paul de Loanda</t>
  </si>
  <si>
    <t>Wuwulu</t>
  </si>
  <si>
    <t>Woodlark Island</t>
  </si>
  <si>
    <t>Rodman Naval Base</t>
  </si>
  <si>
    <t>Bayano River</t>
  </si>
  <si>
    <t>Gold Coast</t>
  </si>
  <si>
    <t>Siboga</t>
  </si>
  <si>
    <t>Singora</t>
  </si>
  <si>
    <t>Sunderbunds</t>
  </si>
  <si>
    <t>Timur Lant</t>
  </si>
  <si>
    <t>New Hebrides</t>
  </si>
  <si>
    <t>Futschou;Foochow</t>
  </si>
  <si>
    <t>Fanning Island</t>
  </si>
  <si>
    <t>Old Providence</t>
  </si>
  <si>
    <t>Trengganu</t>
  </si>
  <si>
    <t>Tourane</t>
  </si>
  <si>
    <t>Geelvink</t>
  </si>
  <si>
    <t>Annam</t>
  </si>
  <si>
    <t>Wakanoura</t>
  </si>
  <si>
    <t>Chinchoxo</t>
  </si>
  <si>
    <t>Bimlipatam</t>
  </si>
  <si>
    <t>Manoembaai</t>
  </si>
  <si>
    <t>Sandwich Islands</t>
  </si>
  <si>
    <t>Abrolhos Islands</t>
  </si>
  <si>
    <t>Ninpo</t>
  </si>
  <si>
    <t>Wenchow</t>
  </si>
  <si>
    <t>Ningteh</t>
  </si>
  <si>
    <t>Santuao</t>
  </si>
  <si>
    <t>Newtown Harbor</t>
  </si>
  <si>
    <t>Tsimei</t>
  </si>
  <si>
    <t>Muihwa</t>
  </si>
  <si>
    <t>Guantao</t>
  </si>
  <si>
    <t>Liuwutien</t>
  </si>
  <si>
    <t>Travancore</t>
  </si>
  <si>
    <t>Isola Verde</t>
  </si>
  <si>
    <t>Mahé (Seychelles)</t>
  </si>
  <si>
    <t>Mahé (India)</t>
  </si>
  <si>
    <t>Gulf of Fonseca (Nicaragua)</t>
  </si>
  <si>
    <t>Gulf of Fonseca (El Salvador)</t>
  </si>
  <si>
    <t>Panama City (Florida)</t>
  </si>
  <si>
    <t>Panama City (Panama)</t>
  </si>
  <si>
    <t>Santo Domingo (Costa Rica)</t>
  </si>
  <si>
    <t>Santo Domingo (Mexico)</t>
  </si>
  <si>
    <t>Santo Domingo (Dominican Republic)</t>
  </si>
  <si>
    <t>Beaufort (North Carolina)</t>
  </si>
  <si>
    <t>Beaufort (South Carolina)</t>
  </si>
  <si>
    <t>Borneo (Indonesia)</t>
  </si>
  <si>
    <t>Borneo (Malaysia)</t>
  </si>
  <si>
    <t>New Guinea (Indonesia)</t>
  </si>
  <si>
    <t>Victoria (Canada)</t>
  </si>
  <si>
    <t>Victoria (Brazil)</t>
  </si>
  <si>
    <t>Cumsingmoon</t>
  </si>
  <si>
    <t>"Bombay State", India</t>
  </si>
  <si>
    <t>Bombay State</t>
  </si>
  <si>
    <t>Balboa, Panama City, Panama</t>
  </si>
  <si>
    <t>La Boca, Balboa, Panama City, Panama</t>
  </si>
  <si>
    <t>Center of Island</t>
  </si>
  <si>
    <t>Okayama</t>
  </si>
  <si>
    <t>Pacific coast of North America</t>
  </si>
  <si>
    <t>Using Odessa</t>
  </si>
  <si>
    <t>Burma</t>
  </si>
  <si>
    <t>Using Vancouver Island</t>
  </si>
  <si>
    <t>Sea of Cortez</t>
  </si>
  <si>
    <t>Point near NC/VA border</t>
  </si>
  <si>
    <t>Piscaderabaai, Curaçao</t>
  </si>
  <si>
    <t>Piscaderabaai</t>
  </si>
  <si>
    <t>Piscadera Bay</t>
  </si>
  <si>
    <t>Ras Mohammed</t>
  </si>
  <si>
    <t>Marsa Al Zabad</t>
  </si>
  <si>
    <t>El-Monqatea</t>
  </si>
  <si>
    <t>Shora el Monqata</t>
  </si>
  <si>
    <t>Validity</t>
  </si>
  <si>
    <t>X</t>
  </si>
  <si>
    <t>South Korea</t>
  </si>
  <si>
    <t>NE Lat</t>
  </si>
  <si>
    <t>NE Lon</t>
  </si>
  <si>
    <t>SW Lat</t>
  </si>
  <si>
    <t>SW Lon</t>
  </si>
  <si>
    <t>Skidaway Island</t>
  </si>
  <si>
    <t>Pointe-Noire, Republic of the Congo</t>
  </si>
  <si>
    <t>Pointe-Noire</t>
  </si>
  <si>
    <t>Argentina</t>
  </si>
  <si>
    <t>Mar Chiquita</t>
  </si>
  <si>
    <t>Using Buenos Aires</t>
  </si>
  <si>
    <t>Mayotte</t>
  </si>
  <si>
    <t>Yilan, Taiwan</t>
  </si>
  <si>
    <t>Lanyang River, Yilan, Taiwan</t>
  </si>
  <si>
    <t>Yilan</t>
  </si>
  <si>
    <t>Lanyang River</t>
  </si>
  <si>
    <t>New Taipei City, Taiwan</t>
  </si>
  <si>
    <t>New Taipei City</t>
  </si>
  <si>
    <t>Baoli, Pingtung, Taiwan</t>
  </si>
  <si>
    <t>Pingtung, Taiwan</t>
  </si>
  <si>
    <t>Baoli</t>
  </si>
  <si>
    <t>Pingtung</t>
  </si>
  <si>
    <t>Penghu, Taiwan</t>
  </si>
  <si>
    <t>Penghu</t>
  </si>
  <si>
    <t>Cingluo, Penghu, Taiwan</t>
  </si>
  <si>
    <t>Citou, Penghu, Taiwan</t>
  </si>
  <si>
    <t>Citou</t>
  </si>
  <si>
    <t>Cingluo</t>
  </si>
  <si>
    <t>Nha Trang</t>
  </si>
  <si>
    <t>Iriomote-jima</t>
  </si>
  <si>
    <t>Tainan, Taiwan</t>
  </si>
  <si>
    <t>Tainan</t>
  </si>
  <si>
    <t>Kenting, Pingtung, Taiwan</t>
  </si>
  <si>
    <t>Kenting</t>
  </si>
  <si>
    <t>Taitung, Taiwan</t>
  </si>
  <si>
    <t>Taitung</t>
  </si>
  <si>
    <t>Shihcyuan</t>
  </si>
  <si>
    <t>Shihcyuan, Penghu, Taiwan</t>
  </si>
  <si>
    <t>Pratas Islands</t>
  </si>
  <si>
    <t>Dongsha Islands</t>
  </si>
  <si>
    <t>Dongsha Islands, Taiwan</t>
  </si>
  <si>
    <t>Sasa Bay, Guam</t>
  </si>
  <si>
    <t>Sasa Bay</t>
  </si>
  <si>
    <t>Ouano Bay, New Caledonia</t>
  </si>
  <si>
    <t>Ouano Bay</t>
  </si>
  <si>
    <t>Dumbea</t>
  </si>
  <si>
    <t>Dumbea, New Caledonia</t>
  </si>
  <si>
    <t>Pointe de Pam, New Caledonia</t>
  </si>
  <si>
    <t>Pointe de Pam</t>
  </si>
  <si>
    <t>Halalo</t>
  </si>
  <si>
    <t>Halalo, Wallis, Wallis and Futuna</t>
  </si>
  <si>
    <t>Ha'apiti</t>
  </si>
  <si>
    <t>Ogasawara Islands</t>
  </si>
  <si>
    <t>Ogasawara Islands, Japan</t>
  </si>
  <si>
    <t>Chichijima, Ogasawara Islands, Japan</t>
  </si>
  <si>
    <t>Bahia Honda</t>
  </si>
  <si>
    <t>Cumana</t>
  </si>
  <si>
    <t>Tansui</t>
  </si>
  <si>
    <t>Ariake Sea</t>
  </si>
  <si>
    <t>Amakusa</t>
  </si>
  <si>
    <t>Miyazaki</t>
  </si>
  <si>
    <t>Tosa Bay</t>
  </si>
  <si>
    <t>Tha Chin River</t>
  </si>
  <si>
    <t>Bang Pakong River</t>
  </si>
  <si>
    <t>Tha Chalam</t>
  </si>
  <si>
    <t>Tachalom</t>
  </si>
  <si>
    <t>Salanga;Junk Ceylon;Puket</t>
  </si>
  <si>
    <t>Bangpakong River</t>
  </si>
  <si>
    <t>Tachin River</t>
  </si>
  <si>
    <t>Ko Phaluai</t>
  </si>
  <si>
    <t>Taluei Island</t>
  </si>
  <si>
    <t>Banana, Democratic Republic of the Congo</t>
  </si>
  <si>
    <t>Lobito Bay, Angola</t>
  </si>
  <si>
    <t>Banana</t>
  </si>
  <si>
    <t>Lobito Bay</t>
  </si>
  <si>
    <t>Siam</t>
  </si>
  <si>
    <t>Great Barrier Reef</t>
  </si>
  <si>
    <t>Nymph Island</t>
  </si>
  <si>
    <t>Bimini, The Bahamas</t>
  </si>
  <si>
    <t>Bimini</t>
  </si>
  <si>
    <t>Puerto Pizarro</t>
  </si>
  <si>
    <t>Banc d'Aguin, Mauritania</t>
  </si>
  <si>
    <t>Banc d'Aguin</t>
  </si>
  <si>
    <t>Iouik</t>
  </si>
  <si>
    <t>Sungal Puloh, Port Klang, Selangor, Malaysia</t>
  </si>
  <si>
    <t>Sungal Puloh</t>
  </si>
  <si>
    <t>Puloh Rivr</t>
  </si>
  <si>
    <t>Trang, Thailand</t>
  </si>
  <si>
    <t>Trang</t>
  </si>
  <si>
    <t>Pak Meng Beach, Trang, Thailand</t>
  </si>
  <si>
    <t>Pak Meng Beach</t>
  </si>
  <si>
    <t>Oyster Landing</t>
  </si>
  <si>
    <t>Bay of Cádiz</t>
  </si>
  <si>
    <t>San Pedro River</t>
  </si>
  <si>
    <t>Lampung</t>
  </si>
  <si>
    <t>Lampung, Sumatra, Indonesia</t>
  </si>
  <si>
    <t>Tanjung Bungin, Lampung, Sumatra, Indonesia</t>
  </si>
  <si>
    <t>Tanjun Bungin</t>
  </si>
  <si>
    <t>Caeté River, Pará, Brazil</t>
  </si>
  <si>
    <t>Caeté River</t>
  </si>
  <si>
    <t>Beibu Gulf</t>
  </si>
  <si>
    <t>Beibu Gulf, Guangxi, China</t>
  </si>
  <si>
    <t>Guangxi, China</t>
  </si>
  <si>
    <t>Guangxi</t>
  </si>
  <si>
    <t>Tamil Nadu, India</t>
  </si>
  <si>
    <t>Tamil Nadu</t>
  </si>
  <si>
    <t>Pichavaram Mangove Forest</t>
  </si>
  <si>
    <t>Umm AI Quwain, United Arab Emirates</t>
  </si>
  <si>
    <t>Umm AI Quwain</t>
  </si>
  <si>
    <t>Kiawah Island</t>
  </si>
  <si>
    <t>Mida Creek</t>
  </si>
  <si>
    <t>Baía de Todos os Santos</t>
  </si>
  <si>
    <t>Baía de Todos os Santos, Bahia, Brazil</t>
  </si>
  <si>
    <t>Chocolate Bay</t>
  </si>
  <si>
    <t>Diablo, Panama City, Panama</t>
  </si>
  <si>
    <t>Diablo</t>
  </si>
  <si>
    <t>Starfish Bay</t>
  </si>
  <si>
    <t>Starfish Bay, Hong Kong, China</t>
  </si>
  <si>
    <t>Durban Harbour</t>
  </si>
  <si>
    <t>Gove, Northern Territory, Australia</t>
  </si>
  <si>
    <t>Gove</t>
  </si>
  <si>
    <t>Catalina Island</t>
  </si>
  <si>
    <t>Barred Creek</t>
  </si>
  <si>
    <t>Barred Creek, Broome, Western Australia, Australia</t>
  </si>
  <si>
    <t>Derby</t>
  </si>
  <si>
    <t>Batangas Bay, Luzon, Philippines</t>
  </si>
  <si>
    <t>Batangas Bay</t>
  </si>
  <si>
    <t>Flax Pond</t>
  </si>
  <si>
    <t>Kingsville</t>
  </si>
  <si>
    <t>Mira River</t>
  </si>
  <si>
    <t>Mangrove Bay, Western Australia, Australia</t>
  </si>
  <si>
    <t>Mangrove Bay</t>
  </si>
  <si>
    <t>Wanggang, Jiangsu, China</t>
  </si>
  <si>
    <t>Jiangsu, China</t>
  </si>
  <si>
    <t>Jiangsu</t>
  </si>
  <si>
    <t>Wanggang</t>
  </si>
  <si>
    <t>Estero el Verde, Sinaloa, Mexico</t>
  </si>
  <si>
    <t>Estero el Verde</t>
  </si>
  <si>
    <t>Estero de Urías, Mazatlán, Sinaloa, Mexico</t>
  </si>
  <si>
    <t>Rio Presidio, Sinaloa, Mexico</t>
  </si>
  <si>
    <t>Rio Presidio</t>
  </si>
  <si>
    <t>Tuckerton</t>
  </si>
  <si>
    <t>Vieques, Puerto Rico</t>
  </si>
  <si>
    <t>Vieques</t>
  </si>
  <si>
    <t>Bahía Bioluminiscente, Vieques, Puerto Rico</t>
  </si>
  <si>
    <t>Bahía Bioluminiscente</t>
  </si>
  <si>
    <t>Alligator Point (Florida)</t>
  </si>
  <si>
    <t>Alligator Point (Texas)</t>
  </si>
  <si>
    <t>Laguna Kiani, Vieques, Puerto Rico</t>
  </si>
  <si>
    <t>Laguna Kiani</t>
  </si>
  <si>
    <t>Blue Beach</t>
  </si>
  <si>
    <t>Blue Beach, Laguna Kiani, Vieques, Puerto Rico</t>
  </si>
  <si>
    <t>Bay of Altata, Sinaloa, Mexico</t>
  </si>
  <si>
    <t>Bay of Altata</t>
  </si>
  <si>
    <t>Hudson River, New York, USA</t>
  </si>
  <si>
    <t>Piermont Marsh, Hudson River, New York, USA</t>
  </si>
  <si>
    <t>Hudson River</t>
  </si>
  <si>
    <t>Piermont Marsh</t>
  </si>
  <si>
    <t>Bay St Louis, Mississippi, USA</t>
  </si>
  <si>
    <t>Bay St Louis</t>
  </si>
  <si>
    <t>Prak Nam Pran</t>
  </si>
  <si>
    <t>Sundarbans (Bangladesh)</t>
  </si>
  <si>
    <t>Sundarbans (India)</t>
  </si>
  <si>
    <t>Sikao Creek Estuary</t>
  </si>
  <si>
    <t>Sikao Creek Estuary, Trang, Thailand</t>
  </si>
  <si>
    <t>Ranong Mangrove Forest, Ranong, Thailand</t>
  </si>
  <si>
    <t>Ranong, Thailand</t>
  </si>
  <si>
    <t>Ranong</t>
  </si>
  <si>
    <t>Ranong Mangrove Forest</t>
  </si>
  <si>
    <t>Kurose River</t>
  </si>
  <si>
    <t>Pataguanset Estuary</t>
  </si>
  <si>
    <t>Bahía Samborombón</t>
  </si>
  <si>
    <t>San Clemente Tidal Creek</t>
  </si>
  <si>
    <t>coords from paper</t>
  </si>
  <si>
    <t>Pangani</t>
  </si>
  <si>
    <t>Abdel Kader</t>
  </si>
  <si>
    <t>Divers</t>
  </si>
  <si>
    <t>Isola di Chojama</t>
  </si>
  <si>
    <t>Isole Key</t>
  </si>
  <si>
    <t>Lelemboli</t>
  </si>
  <si>
    <t>Presumably a town or island along the southern part of the Red Sea or Gulf of Aden (perhaps in Eritrea, Djibouti, or Somalia)</t>
  </si>
  <si>
    <t>An island of the Indo West Pacific, but could be almost anywhere from east Africa through the central Pacific</t>
  </si>
  <si>
    <t>Probably somewhere in or near Indonesia, the Philippines, or New Guinea</t>
  </si>
  <si>
    <t>Presumably an island in or near southern Somalia</t>
  </si>
  <si>
    <t>Chikusa River Estuary</t>
  </si>
  <si>
    <t>Sawarmah</t>
  </si>
  <si>
    <t>Oreste Point</t>
  </si>
  <si>
    <t>Ria Formosa</t>
  </si>
  <si>
    <t>Shi'b Abu Al Liqa'</t>
  </si>
  <si>
    <t>Shi'b Abu Al Liqa', Saudi Arabia</t>
  </si>
  <si>
    <t>Saudi Arabia</t>
  </si>
  <si>
    <t>Sawarmah, Saudi Arabia</t>
  </si>
  <si>
    <t>Bang La Mangrove Forest</t>
  </si>
  <si>
    <t>East Point Reserve</t>
  </si>
  <si>
    <t>East Point Reserve, Darwin, Northern Territory, Australia</t>
  </si>
  <si>
    <t>Brooks County, Texas, USA</t>
  </si>
  <si>
    <t>Brooks County</t>
  </si>
  <si>
    <t>Cameron County, Texas, USA</t>
  </si>
  <si>
    <t>Resaca de la Palma State Park</t>
  </si>
  <si>
    <t>Cameron County</t>
  </si>
  <si>
    <t>Turneffe Atoll</t>
  </si>
  <si>
    <t>Turneffe Atoll, Belize</t>
  </si>
  <si>
    <t>Buenos Aires</t>
  </si>
  <si>
    <t>Bonaerense</t>
  </si>
  <si>
    <t>Evans Head</t>
  </si>
  <si>
    <t>Evans Head, New South Wales, Australia</t>
  </si>
  <si>
    <t>Bowling Green Bay, Queensland, Australia</t>
  </si>
  <si>
    <t>Bowling Green Bay</t>
  </si>
  <si>
    <t>Chula Vista</t>
  </si>
  <si>
    <t>Resaca de la Palma State Park, Cameron County, Texas, USA</t>
  </si>
  <si>
    <t>Goa</t>
  </si>
  <si>
    <t>Madh Island</t>
  </si>
  <si>
    <t>Bandra, Mumbai, Maharashtra, India</t>
  </si>
  <si>
    <t>Mumbai, Maharashtra, India</t>
  </si>
  <si>
    <t>Maharashtra, India</t>
  </si>
  <si>
    <t>Maharashtra</t>
  </si>
  <si>
    <t>Bandra</t>
  </si>
  <si>
    <t>Madh Island, Mumbai, Maharashtra, India</t>
  </si>
  <si>
    <t>Goa, India</t>
  </si>
  <si>
    <t>Vallarpadam</t>
  </si>
  <si>
    <t>Elephanta Island, Mumbai, Maharashtra, India</t>
  </si>
  <si>
    <t>Kochi</t>
  </si>
  <si>
    <t>Cochin</t>
  </si>
  <si>
    <t>Vypin</t>
  </si>
  <si>
    <t>Vypeen</t>
  </si>
  <si>
    <t>Cape Comorin</t>
  </si>
  <si>
    <t>Kanyakumari</t>
  </si>
  <si>
    <t>Andheri, Mumbai, Maharashtra, India</t>
  </si>
  <si>
    <t>Kaledupa</t>
  </si>
  <si>
    <t>Aldabra, Seychelles</t>
  </si>
  <si>
    <t>Andaman and Nicobar Islands, India</t>
  </si>
  <si>
    <t>Andaman and Nicobar Islands</t>
  </si>
  <si>
    <t>Brisbane River, Brisbane, Queensland, Australia</t>
  </si>
  <si>
    <t>Banda Sea, Indonesia</t>
  </si>
  <si>
    <t>Shandong Peninsula, Shandong, China</t>
  </si>
  <si>
    <t>Shandong, China</t>
  </si>
  <si>
    <t>Shandong</t>
  </si>
  <si>
    <t>Shandong Peninsula</t>
  </si>
  <si>
    <t>Houtman Abrolhos, Western Australia, Australia</t>
  </si>
  <si>
    <t>Nassau, New Providence, The Bahamas</t>
  </si>
  <si>
    <t>Chachoengsao</t>
  </si>
  <si>
    <t>Chachoengsao, Thailand</t>
  </si>
  <si>
    <t>Bang Pakong River, Chachoengsao, Thailand</t>
  </si>
  <si>
    <t>Trat, Thailand</t>
  </si>
  <si>
    <t>Trat</t>
  </si>
  <si>
    <t>Ko Chang</t>
  </si>
  <si>
    <t>Ko Chang, Trat, Thailand</t>
  </si>
  <si>
    <t>Surat Thani, Thailand</t>
  </si>
  <si>
    <t>Surat Thani</t>
  </si>
  <si>
    <t>Ko Phaluai, Surat Thani, Thailand</t>
  </si>
  <si>
    <t>Prachuap Khiri Khan</t>
  </si>
  <si>
    <t>Prachuap Khiri Khan, Thailand</t>
  </si>
  <si>
    <t>Pak Nam Pran, Prachuap Khiri Khan, Thailand</t>
  </si>
  <si>
    <t>Phang-nga, Thailand</t>
  </si>
  <si>
    <t>Phang-nga</t>
  </si>
  <si>
    <t>Surin Islands, Phang-nga, Thailand</t>
  </si>
  <si>
    <t>Samut Sakhon, Thailand</t>
  </si>
  <si>
    <t>Samut Sakhon</t>
  </si>
  <si>
    <t>Tha Chalom, Samut Sakhon, Thailand</t>
  </si>
  <si>
    <t>Tha Chin River, Samut Sakhon, Thailand</t>
  </si>
  <si>
    <t>Songkhla Lake</t>
  </si>
  <si>
    <t>Songkhla Lake, Songkhla, Thailand</t>
  </si>
  <si>
    <t>Maungmagan Islands, Myanmar</t>
  </si>
  <si>
    <t>Zambezi River, Mozambique</t>
  </si>
  <si>
    <t>Zambezi River</t>
  </si>
  <si>
    <t>Tarawa, Gilbert Islands, Kiribati</t>
  </si>
  <si>
    <t>Faro, Portugal</t>
  </si>
  <si>
    <t>Faro</t>
  </si>
  <si>
    <t>Tavira, Faro, Portugal</t>
  </si>
  <si>
    <t>Ria Formosa, Faro, Portugal</t>
  </si>
  <si>
    <t>Mira River, Beja, Portugal</t>
  </si>
  <si>
    <t>Beja, Portugal</t>
  </si>
  <si>
    <t>Beja</t>
  </si>
  <si>
    <t>Acapulco, Guerrero, Mexico</t>
  </si>
  <si>
    <t>Guerrero, Mexico</t>
  </si>
  <si>
    <t>Pacific coast of Colombia</t>
  </si>
  <si>
    <t>Atlantic coast of Colombia</t>
  </si>
  <si>
    <t>Atlantic coast of Honduras</t>
  </si>
  <si>
    <t>Rio Indaiá, São Paulo, Brazil</t>
  </si>
  <si>
    <t>Rio Indaiá</t>
  </si>
  <si>
    <t>Rio Ubatumirim, São Paulo, Brazil</t>
  </si>
  <si>
    <t>Rio Ubatumirim</t>
  </si>
  <si>
    <t>Edwin B. Forsythe National Wildlife Refuge</t>
  </si>
  <si>
    <t>Galloway</t>
  </si>
  <si>
    <t>Laguna Tamiahua</t>
  </si>
  <si>
    <t>Laguna Tamiahua, Veracruz, Mexico</t>
  </si>
  <si>
    <t>New Hampshire, USA</t>
  </si>
  <si>
    <t>New Hampshire</t>
  </si>
  <si>
    <t>Hampton Salt Marsh Conservation Area</t>
  </si>
  <si>
    <t>Hampton</t>
  </si>
  <si>
    <t>Salisbury</t>
  </si>
  <si>
    <t>Salisbury Beach State Reservation</t>
  </si>
  <si>
    <t>Newbury</t>
  </si>
  <si>
    <t>Pine Island Creek</t>
  </si>
  <si>
    <t>Rowley</t>
  </si>
  <si>
    <t>Parker River National Wildlife Refuge</t>
  </si>
  <si>
    <t>Nelson Island Creek</t>
  </si>
  <si>
    <t>Ipswich</t>
  </si>
  <si>
    <t>Sweeney Creek</t>
  </si>
  <si>
    <t>Essex</t>
  </si>
  <si>
    <t>Eben Creek</t>
  </si>
  <si>
    <t>Gloucester</t>
  </si>
  <si>
    <t>Jones River Marshes</t>
  </si>
  <si>
    <t>Manchester-by-the-Sea</t>
  </si>
  <si>
    <t>Kettle Cove</t>
  </si>
  <si>
    <t>Chubb Point Marshes</t>
  </si>
  <si>
    <t>Danvers</t>
  </si>
  <si>
    <t>North Scituate</t>
  </si>
  <si>
    <t>Waters River Marshes</t>
  </si>
  <si>
    <t>Musquashcut Brook</t>
  </si>
  <si>
    <t>Andheri</t>
  </si>
  <si>
    <t>Guerrero</t>
  </si>
  <si>
    <t>Pacific coast of Honduras</t>
  </si>
  <si>
    <t>Pacific coast of Guatemala</t>
  </si>
  <si>
    <t>Goleta Slough</t>
  </si>
  <si>
    <t>Santa Barbara</t>
  </si>
  <si>
    <t>Aransas County, Texas, USA</t>
  </si>
  <si>
    <t>Aransas County</t>
  </si>
  <si>
    <t>Cayo Pelau</t>
  </si>
  <si>
    <t>Atlantic and Gulf coasts of United States</t>
  </si>
  <si>
    <t>Sucre, Venezuela</t>
  </si>
  <si>
    <t>Araya Peninsula, Sucre, Venezuela</t>
  </si>
  <si>
    <t>Sucre</t>
  </si>
  <si>
    <t>Araya Peninsula</t>
  </si>
  <si>
    <t>Chacopata Lagoon Complex, Araya Peninsula, Sucre, Venezuela</t>
  </si>
  <si>
    <t>Chacopata Lagoon Complex</t>
  </si>
  <si>
    <t>Tioman</t>
  </si>
  <si>
    <t>Johor, Malaysia</t>
  </si>
  <si>
    <t>Johor</t>
  </si>
  <si>
    <t>Elmina, Ghana</t>
  </si>
  <si>
    <t>Elmina</t>
  </si>
  <si>
    <t>El Puerto de Santa Maria</t>
  </si>
  <si>
    <t>Cádiz</t>
  </si>
  <si>
    <t>Nabq</t>
  </si>
  <si>
    <t>Gav Bandi, Iran</t>
  </si>
  <si>
    <t>Gav Bandi</t>
  </si>
  <si>
    <t>Bedford Islands</t>
  </si>
  <si>
    <t>Dulan Forest, Taitung, Taiwan</t>
  </si>
  <si>
    <t>Dulan Forest</t>
  </si>
  <si>
    <t>Qeshm</t>
  </si>
  <si>
    <t>Qeshm, Iran</t>
  </si>
  <si>
    <t>Khor Al-Zubair</t>
  </si>
  <si>
    <t>Iraq</t>
  </si>
  <si>
    <t>Khor Al-Zubair, Iraq</t>
  </si>
  <si>
    <t>Gazi</t>
  </si>
  <si>
    <t>Kinmen, Taiwan</t>
  </si>
  <si>
    <t>Kinmen</t>
  </si>
  <si>
    <t>Espiritu Santo</t>
  </si>
  <si>
    <t>Espiritu Santo, Vanuatu</t>
  </si>
  <si>
    <t>Moorea</t>
  </si>
  <si>
    <t>Rio Tempisque</t>
  </si>
  <si>
    <t>San Salvador, The Bahamas</t>
  </si>
  <si>
    <t>San Salvador</t>
  </si>
  <si>
    <t>Pigeon Creek, San Salvador, The Bahamas</t>
  </si>
  <si>
    <t>Pigeon Creek</t>
  </si>
  <si>
    <t>Ceará, Brazil</t>
  </si>
  <si>
    <t>Fortaleza, Ceará, Brazil</t>
  </si>
  <si>
    <t>Ceará</t>
  </si>
  <si>
    <t>Fortaleza</t>
  </si>
  <si>
    <t>Enseada do Mucuripe, Fortaleza, Ceará, Brazil</t>
  </si>
  <si>
    <t>Enseada do Mucuripe</t>
  </si>
  <si>
    <t>South Padre Island, Cameron County, Texas, USA</t>
  </si>
  <si>
    <t>South Padre Island</t>
  </si>
  <si>
    <t>Seahorse Key</t>
  </si>
  <si>
    <t>Naos Island;Culebra Island;Isla Culebra</t>
  </si>
  <si>
    <t>Bolivar Peninsula</t>
  </si>
  <si>
    <t>Money Bayou</t>
  </si>
  <si>
    <t>Anchieta, Espírito Santo, Brazil</t>
  </si>
  <si>
    <t>Anchieta</t>
  </si>
  <si>
    <t>Fort Pierce</t>
  </si>
  <si>
    <t>Hutchinson Island</t>
  </si>
  <si>
    <t>Ingleside Cove</t>
  </si>
  <si>
    <t>Assateague Island</t>
  </si>
  <si>
    <t>Trelawny, Jamaica</t>
  </si>
  <si>
    <t>Bocas del Toro, Panama</t>
  </si>
  <si>
    <t>Trelawny</t>
  </si>
  <si>
    <t>British Virgin Islands</t>
  </si>
  <si>
    <t>Paraquita Bay</t>
  </si>
  <si>
    <t>Paraquita Bay, British Virgin Islands</t>
  </si>
  <si>
    <t>Bocas del Toro</t>
  </si>
  <si>
    <t>Tai Tam, Hong Kong, China</t>
  </si>
  <si>
    <t>Tai Tam</t>
  </si>
  <si>
    <t>Malamani, Mayotte</t>
  </si>
  <si>
    <t>Malamani</t>
  </si>
  <si>
    <t>San Juanillo</t>
  </si>
  <si>
    <t>Incheon</t>
  </si>
  <si>
    <t>Incheon, South Korea</t>
  </si>
  <si>
    <t>Dongzhai Harbour, Hainan Island, China</t>
  </si>
  <si>
    <t>Dongzhai Harbour</t>
  </si>
  <si>
    <t>Turtle Bay, Queensland, Australia</t>
  </si>
  <si>
    <t>Turtle Bay</t>
  </si>
  <si>
    <t>Dampier, Western Australia, Australia</t>
  </si>
  <si>
    <t>Dampier</t>
  </si>
  <si>
    <t>Kimberley, Western Australia, Australia</t>
  </si>
  <si>
    <t>Kimberley</t>
  </si>
  <si>
    <t>Mersing</t>
  </si>
  <si>
    <t>Mersing, Johor, Malaysia</t>
  </si>
  <si>
    <t>Madang</t>
  </si>
  <si>
    <t>Madang, Sabah, Borneo, Malaysia</t>
  </si>
  <si>
    <t>Poroani, Mayotte</t>
  </si>
  <si>
    <t>Poroani</t>
  </si>
  <si>
    <t>Lacrosse Island</t>
  </si>
  <si>
    <t>Hervey Bay, Queensland, Australia</t>
  </si>
  <si>
    <t>Hervey Bay</t>
  </si>
  <si>
    <t>Redland Bay, Brisbane, Queensland, Australia</t>
  </si>
  <si>
    <t>Redland Bay</t>
  </si>
  <si>
    <t>Hucks Landing, Queensland, Australia</t>
  </si>
  <si>
    <t>Hucks Landing</t>
  </si>
  <si>
    <t>West Papua</t>
  </si>
  <si>
    <t>Irian Jaya</t>
  </si>
  <si>
    <t>Itapissuma, Pernambuco, Brazil</t>
  </si>
  <si>
    <t>Itapissuma</t>
  </si>
  <si>
    <t>Qigu</t>
  </si>
  <si>
    <t>Qigu, Tainan, Taiwan</t>
  </si>
  <si>
    <t>Cigu</t>
  </si>
  <si>
    <t>Bazhang River, Taiwan</t>
  </si>
  <si>
    <t>Bazhang River</t>
  </si>
  <si>
    <t>Pacific coast of United States</t>
  </si>
  <si>
    <t>Middle-Eastern Queensland, Australia</t>
  </si>
  <si>
    <t>Northern Queensland, Australia</t>
  </si>
  <si>
    <t>Northern Queensland</t>
  </si>
  <si>
    <t>Using Dampier</t>
  </si>
  <si>
    <t>Public Notes</t>
  </si>
  <si>
    <t>Private Notes</t>
  </si>
  <si>
    <t>Defined by Peter Davie as the Queensland coast north of -20° latitude</t>
  </si>
  <si>
    <t>Using Cairns</t>
  </si>
  <si>
    <t>Defined by Peter Davie as the Queensland coast between the Tropic of Capricorn (approximately -23.27° latitude) and -20° latitude</t>
  </si>
  <si>
    <t>Defined by Peter Davie as the Queensland coast south of the Tropic of Capricorn (approximately -23.27° latitude)</t>
  </si>
  <si>
    <t>Stossich (1878) reported a fiddler crab from the Adriatic Sea, but this appears to be a clear error. Either the species was not a fiddler crab (most likely explanation) or the collection location was very wrong.</t>
  </si>
  <si>
    <t>Couch (1838) reported a fiddler crab from Cornwall, England, but the species turned out to be from the genus &lt;em class="species"&gt;Goneplax&lt;/em&gt;</t>
  </si>
  <si>
    <t>Kirk (1880) and Filhol (1885) describe new species of fiddler crabs from New Zeland, but there is no subsequent evidence of fiddler crabs there. More than likely, these specimens (which have been subsequently lost) were collected elsewhere or were stray individuals that washed up on New Zeland during storms without representing an established population.</t>
  </si>
  <si>
    <t>Kirk (1880) described a new species of fiddler crab from Wellington,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</si>
  <si>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Filhol (1885) described a new species of fiddler crab from Otago, New Zeland, but there is no subsequent evidence of fiddler crabs there. More than likely, this specimens (which has been subsequently lost) was collected elsewhere or were stray individuals that washed up on New Zeland during storms without representing an established population.</t>
  </si>
  <si>
    <t>Milne Edwards reported an occurrence of a species from Odessa. Fiddler crabs are clearly not found in the Black Sea, so either the location was wrong or he was referring to another unidentified location of the same name.</t>
  </si>
  <si>
    <t>Ayiramthengu</t>
  </si>
  <si>
    <t>Irvine Island</t>
  </si>
  <si>
    <t>Shirley Island</t>
  </si>
  <si>
    <t>Bernoulli Island</t>
  </si>
  <si>
    <t>Northwestern coast of Australia between Broome and the Northern Territory</t>
  </si>
  <si>
    <t>Heywood Island</t>
  </si>
  <si>
    <t>Irvine Island, Kimberley, Western Australia, Australia</t>
  </si>
  <si>
    <t>Shirley Island, Kimberley, Western Australia, Australia</t>
  </si>
  <si>
    <t>Heywood Island, Kimberley, Western Australia, Australia</t>
  </si>
  <si>
    <t>Bernoulli Island, Kimberley, Western Australia, Australia</t>
  </si>
  <si>
    <t>Tsuyazaki, Fukuoka, Kyūshū, Japan</t>
  </si>
  <si>
    <t>Tsuyazaki</t>
  </si>
  <si>
    <t>Saloum, Senegal</t>
  </si>
  <si>
    <t>Saloum</t>
  </si>
  <si>
    <t>North Newport River</t>
  </si>
  <si>
    <t>Bijagós Archipelago, Guinea-Bissau</t>
  </si>
  <si>
    <t>Bijagós Archipelago</t>
  </si>
  <si>
    <t>Bay Champagne</t>
  </si>
  <si>
    <t>Port Fourchon</t>
  </si>
  <si>
    <t>Academy Bay</t>
  </si>
  <si>
    <t>Academy Bay, Santa Cruz Island, Galápagos Islands</t>
  </si>
  <si>
    <t>Punta Cormorant</t>
  </si>
  <si>
    <t>Punta Cormorant, Floreana Island, Galápagos Islands</t>
  </si>
  <si>
    <t>Great Darwin Bay</t>
  </si>
  <si>
    <t>Great Darwin Bay, Genovesa Island, Galápagos Islands</t>
  </si>
  <si>
    <t>Mangle Point</t>
  </si>
  <si>
    <t>Mangle Point, Fernandina Island, Galápagos Islands</t>
  </si>
  <si>
    <t>Punta Manglar</t>
  </si>
  <si>
    <t>Bahia Darwin</t>
  </si>
  <si>
    <t>Punta Cormoran</t>
  </si>
  <si>
    <t>Narborough Island;Isla Fernandina</t>
  </si>
  <si>
    <t>Charles Island;Santa Maria Island;Isla Floreana</t>
  </si>
  <si>
    <t>Tower Island;Isla Genovesa</t>
  </si>
  <si>
    <t>Albemarle Island;Isla Isabela</t>
  </si>
  <si>
    <t>Indefatigable Island;Isla Santa Cdruz</t>
  </si>
  <si>
    <t>James Island;San Salvador Island;Isla Santiago</t>
  </si>
  <si>
    <t>Isla Eden</t>
  </si>
  <si>
    <t>James Bay</t>
  </si>
  <si>
    <t>Bahia James</t>
  </si>
  <si>
    <t>James Bay, Santiago Island, Galápagos Islands</t>
  </si>
  <si>
    <t>Caleta Black</t>
  </si>
  <si>
    <t>Caleta Black, Isabela Island, Galápagos Islands</t>
  </si>
  <si>
    <t>Playa El Agallito</t>
  </si>
  <si>
    <t>Chitré District, Panama</t>
  </si>
  <si>
    <t>Chitré District</t>
  </si>
  <si>
    <t>Playa El Agallito, Chitré District, Panama</t>
  </si>
  <si>
    <t>Scallop Pond</t>
  </si>
  <si>
    <t>North Sea</t>
  </si>
  <si>
    <t>Gravine Island</t>
  </si>
  <si>
    <t>South Deer Island</t>
  </si>
  <si>
    <t>Milford</t>
  </si>
  <si>
    <t>Charles E. Wheeler Salt Marsh</t>
  </si>
  <si>
    <t>Kilifi Creek</t>
  </si>
  <si>
    <t>Mithbav Creek</t>
  </si>
  <si>
    <t>Adyar River</t>
  </si>
  <si>
    <t>Nagaura Island</t>
  </si>
  <si>
    <t>Prefecture</t>
  </si>
  <si>
    <t>Island</t>
  </si>
  <si>
    <t>Osaka, Honshu, Japan</t>
  </si>
  <si>
    <t>Okayama, Honshu, Japan</t>
  </si>
  <si>
    <t>Misaki, Osaka, Honshu, Japan</t>
  </si>
  <si>
    <t>Maejima Island, Okayama, Honshu, Japan</t>
  </si>
  <si>
    <t>Hyogo, Honshu, Japan</t>
  </si>
  <si>
    <t>Hyogo</t>
  </si>
  <si>
    <t>Hiroshima</t>
  </si>
  <si>
    <t>Hiroshima, Honshu, Japan</t>
  </si>
  <si>
    <t>Kurose River, Hiroshima, Honshu, Japan</t>
  </si>
  <si>
    <t>Kumamoto, Kyūshū, Japan</t>
  </si>
  <si>
    <t>Kumamoto</t>
  </si>
  <si>
    <t>Amakusa, Kumamoto, Kyūshū, Japan</t>
  </si>
  <si>
    <t>Kami-Amakusa, Kumamoto, Kyūshū, Japan</t>
  </si>
  <si>
    <t>Kami-Amakusa</t>
  </si>
  <si>
    <t>Nagaura Island, Kami-Amakusa, Kumamoto, Kyūshū, Japan</t>
  </si>
  <si>
    <t>Ariake Sea, Kyūshū, Japan</t>
  </si>
  <si>
    <t>Ise Bay, Honshu, Japan</t>
  </si>
  <si>
    <t>Miyazaki, Kyūshū, Japan</t>
  </si>
  <si>
    <t>Shikoku, Japan</t>
  </si>
  <si>
    <t>Shikoku</t>
  </si>
  <si>
    <t>Tosa Bay, Shikoku, Japan</t>
  </si>
  <si>
    <t>Kii Peninsula, Honshu, Japan</t>
  </si>
  <si>
    <t>Southern Ryukyu Islands, Ryukyu Islands, Japan</t>
  </si>
  <si>
    <t>Okinawa, Ryukyu Islands, Japan</t>
  </si>
  <si>
    <t>Miyako-jima, Okinawa, Ryukyu Islands, Japan</t>
  </si>
  <si>
    <t>Iriomote-jima, Okinawa, Ryukyu Islands, Japan</t>
  </si>
  <si>
    <t>Chikusa River Estuary, Hyogo, Honshu, Japan</t>
  </si>
  <si>
    <t>Northwestern Australia</t>
  </si>
  <si>
    <t>Ao Tang Khen</t>
  </si>
  <si>
    <t>Isla de Cubagua</t>
  </si>
  <si>
    <t>Bahia Charagato</t>
  </si>
  <si>
    <t>Charagato Bay</t>
  </si>
  <si>
    <t>City (not former name of country)</t>
  </si>
  <si>
    <t>Zanzibar, Tanzania</t>
  </si>
  <si>
    <t>Chukwani, Zanzibar, Tanzania</t>
  </si>
  <si>
    <t>Chukwani</t>
  </si>
  <si>
    <t>Kagoshima</t>
  </si>
  <si>
    <t>Kagoshima, Kyūshū, Japan</t>
  </si>
  <si>
    <t>Yafusa River, Kagoshima, Kyūshū, Japan</t>
  </si>
  <si>
    <t>Yafusa River</t>
  </si>
  <si>
    <t>Refugio de Aves de Boquerón, Puerto Rico</t>
  </si>
  <si>
    <t>Refugio de Aves de Boquerón</t>
  </si>
  <si>
    <t>Shanyu Tidal Marsh</t>
  </si>
  <si>
    <t>Min River</t>
  </si>
  <si>
    <t>Fuzhou, Fujian, China</t>
  </si>
  <si>
    <t>Curuçá</t>
  </si>
  <si>
    <t>Curuçá, Pará, Brazil</t>
  </si>
  <si>
    <t>Town Creek</t>
  </si>
  <si>
    <t>Bahia Cana Blanca, Puntarenas, Costa Rica</t>
  </si>
  <si>
    <t>Ballena Bay, Puntarenas, Costa Rica</t>
  </si>
  <si>
    <t>Golfito, Puntarenas, Costa Rica</t>
  </si>
  <si>
    <t>Islas Negritos, Puntarenas, Costa Rica</t>
  </si>
  <si>
    <t>Golfo Dolce, Puntarenas, Costa Rica</t>
  </si>
  <si>
    <t>Piedras Blanca, Puntarenas, Costa Rica</t>
  </si>
  <si>
    <t>Pigres, Puntarenas, Costa Rica</t>
  </si>
  <si>
    <t>Puerto Jimenez, Puntarenas, Costa Rica</t>
  </si>
  <si>
    <t>Rio Jesús María, Puntarenas, Costa Rica</t>
  </si>
  <si>
    <t>Santo Domingo, Puntarenas, Costa Rica</t>
  </si>
  <si>
    <t>Uvita Bay, Puntarenas, Costa Rica</t>
  </si>
  <si>
    <t>Guanacaste, Costa Rica</t>
  </si>
  <si>
    <t>Guanacaste</t>
  </si>
  <si>
    <t>Bahía de Santa Elena, Guanacaste, Costa Rica</t>
  </si>
  <si>
    <t>Coco, Guanacaste, Costa Rica</t>
  </si>
  <si>
    <t>Culebra Bay, Guanacaste, Costa Rica</t>
  </si>
  <si>
    <t>Rio Bebeder, Guanacaste, Costa Rica</t>
  </si>
  <si>
    <t>Rio Tempisque, Guanacaste, Costa Rica</t>
  </si>
  <si>
    <t>Río Lagarto, Puntarenas, Costa Rica</t>
  </si>
  <si>
    <t>San Juanillo, Guanacaste, Costa Rica</t>
  </si>
  <si>
    <t>Canos Island, Puntarenas, Costa Rica</t>
  </si>
  <si>
    <t>Cocos Island, Puntarenas, Costa Rica</t>
  </si>
  <si>
    <t>Province</t>
  </si>
  <si>
    <t>Guayaquil, Guayas, Ecuador</t>
  </si>
  <si>
    <t>Puerto El Morro, Guayas, Ecuador</t>
  </si>
  <si>
    <t>La Puntilla</t>
  </si>
  <si>
    <t>La Puntilla, Guayas, Ecuador</t>
  </si>
  <si>
    <t>Puná Island, Guayas, Ecuador</t>
  </si>
  <si>
    <t>Rio Daule Inferiore, Guayas, Ecuador</t>
  </si>
  <si>
    <t>La Unión, El Salvador</t>
  </si>
  <si>
    <t>Department</t>
  </si>
  <si>
    <t>Usulután, El Salvador</t>
  </si>
  <si>
    <t>Usulután</t>
  </si>
  <si>
    <t>Puerto El Triunfo, Usulután, El Salvador</t>
  </si>
  <si>
    <t>La Paz, El Salvador</t>
  </si>
  <si>
    <t>Los Blancos, La Paz, El Salvador</t>
  </si>
  <si>
    <t>La Herradura, La Paz, El Salvador</t>
  </si>
  <si>
    <t>Gulf of Fonseca, La Unión, El Salvador</t>
  </si>
  <si>
    <t>La Libertad, El Salvador</t>
  </si>
  <si>
    <t>La Libertad</t>
  </si>
  <si>
    <t>El Sunzal, La Libertad, El Salvador</t>
  </si>
  <si>
    <t>Sumba, Indonesia</t>
  </si>
  <si>
    <t>Sumba</t>
  </si>
  <si>
    <t>Kodi, Sumba, Indonesia</t>
  </si>
  <si>
    <t>Kodi</t>
  </si>
  <si>
    <t>Pero, Kodi, Sumba, Indonesia</t>
  </si>
  <si>
    <t>Pero</t>
  </si>
  <si>
    <t>Bondokodi River, Pero, Kodi, Sumba, Indonesia</t>
  </si>
  <si>
    <t>Bondokodi River</t>
  </si>
  <si>
    <t>Senagajima</t>
  </si>
  <si>
    <t>Senagajima, Okinawa, Ryukyu Islands, Japan</t>
  </si>
  <si>
    <t>Ras Al-Khaimah Khor, United Arab Emirates</t>
  </si>
  <si>
    <t>Khor Al Hamra, United Arab Emirates</t>
  </si>
  <si>
    <t>Khor Al Hamra</t>
  </si>
  <si>
    <t>Ras Al-Khaimah Khor</t>
  </si>
  <si>
    <t>Khor Al Hamriyah, United Arab Emirates</t>
  </si>
  <si>
    <t>Khor Al Hamriyah</t>
  </si>
  <si>
    <t>Khor Khuwayr, United Arab Emirates</t>
  </si>
  <si>
    <t>Khor Khuwayr</t>
  </si>
  <si>
    <t>Khor Zawah</t>
  </si>
  <si>
    <t>Khor Zawah, United Arab Emirates</t>
  </si>
  <si>
    <t>Khor Julfar, United Arab Emirates</t>
  </si>
  <si>
    <t>Location uncertain, but likely in the greater Ras Al-Khaimah area</t>
  </si>
  <si>
    <t>Khor Julfar</t>
  </si>
  <si>
    <t>Location a guess</t>
  </si>
  <si>
    <t>The entire Korean peninsula, primarily used for non-specific records prior to the split between the North and South.</t>
  </si>
  <si>
    <t>Jeopdo Island, South Korea</t>
  </si>
  <si>
    <t>Jeopdo Island</t>
  </si>
  <si>
    <t>Jindo Island, South Korea</t>
  </si>
  <si>
    <t>Jindo Island</t>
  </si>
  <si>
    <t>Chindo Island</t>
  </si>
  <si>
    <t>Namdong, Jindo Island, South Korea</t>
  </si>
  <si>
    <t>Namdong</t>
  </si>
  <si>
    <t>Samut Songkhram, Thailand</t>
  </si>
  <si>
    <t>Samut Songkhram</t>
  </si>
  <si>
    <t>Yubudo Island, South Korea</t>
  </si>
  <si>
    <t>Yubudu Island</t>
  </si>
  <si>
    <t>Xuan Thuy National Park</t>
  </si>
  <si>
    <t>Ho Chi Minh City, Vietnam</t>
  </si>
  <si>
    <t>Ho Chi Minh City</t>
  </si>
  <si>
    <t>Saigon</t>
  </si>
  <si>
    <t>Can Gio Mangrove, Ho Chi Minh City, Vietnam</t>
  </si>
  <si>
    <t>Can Gio Mangrove</t>
  </si>
  <si>
    <t>Bonny Estuary, Nigeria</t>
  </si>
  <si>
    <t>Bonny Estuary</t>
  </si>
  <si>
    <t>Étang Saumâtre, Haiti</t>
  </si>
  <si>
    <t>Étang Saumâtre</t>
  </si>
  <si>
    <t>Urauchi River, Iriomote-jima, Okinawa, Ryukyu Islands, Japan</t>
  </si>
  <si>
    <t>Urauchi River</t>
  </si>
  <si>
    <t>Eastern Malaysia</t>
  </si>
  <si>
    <t>La Paz (El Salvador)</t>
  </si>
  <si>
    <t>La Paz (Mexico)</t>
  </si>
  <si>
    <t>Be River</t>
  </si>
  <si>
    <t>Zanzibar (City)</t>
  </si>
  <si>
    <t>Tiburón Island</t>
  </si>
  <si>
    <t>Isla Tiburón, Sonora, Mexico</t>
  </si>
  <si>
    <t>Isla Tiburón</t>
  </si>
  <si>
    <t>Isla Ángel de la Guarda</t>
  </si>
  <si>
    <t>Archangel Island</t>
  </si>
  <si>
    <t>Isla Ángel de la Guarda, Baja California, Mexico</t>
  </si>
  <si>
    <t>Isla San José, Baja California Sur, Mexico</t>
  </si>
  <si>
    <t>Isla San José (Mexico)</t>
  </si>
  <si>
    <t>Isla San José (Panama)</t>
  </si>
  <si>
    <t>Isla Espirito Santo, Baja California Sur, Mexico</t>
  </si>
  <si>
    <t>Isla Espirito Santo</t>
  </si>
  <si>
    <t>Isla San Lorenzo, Baja California, Mexico</t>
  </si>
  <si>
    <t>Isla San Lorenzo</t>
  </si>
  <si>
    <t>Isla Rasa, Baja California, Mexico</t>
  </si>
  <si>
    <t>Isla Rasa</t>
  </si>
  <si>
    <t>Acaraú, Ceará, Brazil</t>
  </si>
  <si>
    <t>Acaraú</t>
  </si>
  <si>
    <t>São Luís, Maranhão, Brazil</t>
  </si>
  <si>
    <t>São Luís</t>
  </si>
  <si>
    <t>São José de Ribamar</t>
  </si>
  <si>
    <t>São José de Ribamar, São Luís, Maranhão, Brazil</t>
  </si>
  <si>
    <t>Ponta do Caúra</t>
  </si>
  <si>
    <t>Ponta do Caúra, São José de Ribamar, São Luís, Maranhão, Brazil</t>
  </si>
  <si>
    <t>Rio Bacanga, São Luís, Maranhão, Brazil</t>
  </si>
  <si>
    <t>Rio Bacanga</t>
  </si>
  <si>
    <t>Paço do Lumiar</t>
  </si>
  <si>
    <t>Paço do Lumiar, São Luís, Maranhão, Brazil</t>
  </si>
  <si>
    <t>Pau Deitado</t>
  </si>
  <si>
    <t>Pau Deitado, Paço do Lumiar, São Luís, Maranhão, Brazil</t>
  </si>
  <si>
    <t>Araçagi</t>
  </si>
  <si>
    <t>Araçagi, Paço do Lumiar, São Luís, Maranhão, Brazil</t>
  </si>
  <si>
    <t>Raposa</t>
  </si>
  <si>
    <t>Raposa, Paço do Lumiar, São Luís, Maranhão, Brazil</t>
  </si>
  <si>
    <t>Tibiri, São Luís, Maranhão, Brazil</t>
  </si>
  <si>
    <t>Tibiri</t>
  </si>
  <si>
    <t>Vinhais</t>
  </si>
  <si>
    <t>Vinhais, São Luís, Maranhão, Brazil</t>
  </si>
  <si>
    <t>Ponte do Caratatiua, São Luís, Maranhão, Brazil</t>
  </si>
  <si>
    <t>Ponte do Caratatiua</t>
  </si>
  <si>
    <t>Praia do Vieira</t>
  </si>
  <si>
    <t>Praia do Vieira, São José de Ribamar, São Luís, Maranhão, Brazil</t>
  </si>
  <si>
    <t>Utría</t>
  </si>
  <si>
    <t>Choco, Colombia</t>
  </si>
  <si>
    <t>Choco</t>
  </si>
  <si>
    <t>Utría, Choco, Colombia</t>
  </si>
  <si>
    <t>La Ensenada de Utría, Utría, Choco, Colombia</t>
  </si>
  <si>
    <t>La Ensenada de Utría</t>
  </si>
  <si>
    <t>Rio Bueno Harbor, Jamaica</t>
  </si>
  <si>
    <t>Rio Bueno Harbor</t>
  </si>
  <si>
    <t>Falmouth Formation</t>
  </si>
  <si>
    <t>Falmouth Formation, Rio Bueno Harbor, Jamaica</t>
  </si>
  <si>
    <t>Fossil bed</t>
  </si>
  <si>
    <t>Cook Islands</t>
  </si>
  <si>
    <t>Society Islands</t>
  </si>
  <si>
    <t>Society Islands, French Polynesia</t>
  </si>
  <si>
    <t>Maupiti</t>
  </si>
  <si>
    <t>Îles du Vent</t>
  </si>
  <si>
    <t>Îles Sous-le-Vent</t>
  </si>
  <si>
    <t>Marquesas Islands, French Polynesia</t>
  </si>
  <si>
    <t>Marquesas Islands</t>
  </si>
  <si>
    <t>Raiatea</t>
  </si>
  <si>
    <t>Austral Islands, French Polynesia</t>
  </si>
  <si>
    <t>Tuamotu Islands, French Polynesia</t>
  </si>
  <si>
    <t>Austral Islands</t>
  </si>
  <si>
    <t>Tuamotu Islands</t>
  </si>
  <si>
    <t>Tuha'a Pae</t>
  </si>
  <si>
    <t>Ra'ivāvae</t>
  </si>
  <si>
    <t>Bass Islands, Austral Islands, French Polynesia</t>
  </si>
  <si>
    <t>Bass Islands</t>
  </si>
  <si>
    <t>Rapa Iti</t>
  </si>
  <si>
    <t>Rapa</t>
  </si>
  <si>
    <t>Rapa, Bass Islands, Austral Islands, French Polynesia</t>
  </si>
  <si>
    <t>Tupua'I Islands</t>
  </si>
  <si>
    <t>Tupua'I Islands, Austral Islands, French Polynesia</t>
  </si>
  <si>
    <t>Ra'ivāvae, Tupua'I Islands, Austral Islands, French Polynesia</t>
  </si>
  <si>
    <t>Disappointment Islands</t>
  </si>
  <si>
    <t>Disappointment Islands, Tuamotu Islands, French Polynesia</t>
  </si>
  <si>
    <t>Napuka</t>
  </si>
  <si>
    <t>Napuka, Disappointment Islands, Tuamotu Islands, French Polynesia</t>
  </si>
  <si>
    <t>Raeffsky Islands</t>
  </si>
  <si>
    <t>Raeffsky Islands, Tuamotu Islands, French Polynesia</t>
  </si>
  <si>
    <t>Raroia</t>
  </si>
  <si>
    <t>Raroia, Raeffsky Islands, Tuamotu Islands, French Polynesia</t>
  </si>
  <si>
    <t>Moruroa</t>
  </si>
  <si>
    <t>Gambier Islands, French Polynesia</t>
  </si>
  <si>
    <t>Gambier Islands</t>
  </si>
  <si>
    <t>Windward Islands, Society Islands, French Polynesia</t>
  </si>
  <si>
    <t>Leeward Islands, Society Islands, French Polynesia</t>
  </si>
  <si>
    <t>Tahiti, Windward Islands, Society Islands, French Polynesia</t>
  </si>
  <si>
    <t>Mo'orea, Windward Islands, Society Islands, French Polynesia</t>
  </si>
  <si>
    <t>Ha'apiti, Mo'orea, Windward Islands, Society Islands, French Polynesia</t>
  </si>
  <si>
    <t>Lake Tema'e, Mo'orea, Windward Islands, Society Islands, French Polynesia</t>
  </si>
  <si>
    <t>Bora Bora, Leeward Islands, Society Islands, French Polynesia</t>
  </si>
  <si>
    <t>Mangareva, Gambier Islands, French Polynesia</t>
  </si>
  <si>
    <t>Rikitea, Mangareva, Gambier Islands, French Polynesia</t>
  </si>
  <si>
    <t>Maupiti, Leeward Islands, Society Islands, French Polynesia</t>
  </si>
  <si>
    <t>Raiatea, Leeward Islands, Society Islands, French Polynesia</t>
  </si>
  <si>
    <t>Phaëton Bay, Tahiti, Windward Islands, Society Islands, French Polynesia</t>
  </si>
  <si>
    <t>Phaëton Bay</t>
  </si>
  <si>
    <t>Onotoa, Gilbert Islands, Kiribati</t>
  </si>
  <si>
    <t>Onotoa</t>
  </si>
  <si>
    <t>Santiago de Cuba</t>
  </si>
  <si>
    <t>Santiago de Cuba, Cuba</t>
  </si>
  <si>
    <t>Isla del Amor</t>
  </si>
  <si>
    <t>Estero La Yarnina</t>
  </si>
  <si>
    <t>Punta Mapelo</t>
  </si>
  <si>
    <t>The Pacific coast of Mexico, south of Baja California and the Gulf of California</t>
  </si>
  <si>
    <t>Southeastern Brazil</t>
  </si>
  <si>
    <t>Rio Jaboatão</t>
  </si>
  <si>
    <t>Rio Jaboatão, Pernambuco, Brazil</t>
  </si>
  <si>
    <t>Kamorta Island, Nicobar Islands</t>
  </si>
  <si>
    <t>Kamorta Islands</t>
  </si>
  <si>
    <t>Using Rio</t>
  </si>
  <si>
    <t>Secondary Parents</t>
  </si>
  <si>
    <t>Africa</t>
  </si>
  <si>
    <t>Eastern Atlantic Ocean</t>
  </si>
  <si>
    <t>Indo-West Pacific Oceans</t>
  </si>
  <si>
    <t>South America</t>
  </si>
  <si>
    <t>Central America</t>
  </si>
  <si>
    <t>North America</t>
  </si>
  <si>
    <t>Pacific coast of South America</t>
  </si>
  <si>
    <t>Eastern Pacific Ocean</t>
  </si>
  <si>
    <t>Atlantic coast of Central America</t>
  </si>
  <si>
    <t>Atlantic Ocean</t>
  </si>
  <si>
    <t>Middle East</t>
  </si>
  <si>
    <t>Africa;Indian Ocean</t>
  </si>
  <si>
    <t>Pacific Ocean</t>
  </si>
  <si>
    <t>Western Pacific Ocean</t>
  </si>
  <si>
    <t>Gulf coast of United States</t>
  </si>
  <si>
    <t>Atlantic coast of Florida</t>
  </si>
  <si>
    <t>Gulf coast of Florida</t>
  </si>
  <si>
    <t>Using Colombo</t>
  </si>
  <si>
    <t>Location not precise, it was somewhere between Zhuhai and Qi'ao Island</t>
  </si>
  <si>
    <t>Location not precise, but near Xiamen</t>
  </si>
  <si>
    <t>Pacific coast near Nicaragua</t>
  </si>
  <si>
    <t>Using Kochi</t>
  </si>
  <si>
    <t>River south of San Salvador</t>
  </si>
  <si>
    <t>Pacific coast, near Panama border</t>
  </si>
  <si>
    <t>Off the west coast of Australia</t>
  </si>
  <si>
    <t>East coast of Mexico</t>
  </si>
  <si>
    <t>Southwest coast of Mexico</t>
  </si>
  <si>
    <t>Western Atlantic Ocean</t>
  </si>
  <si>
    <t>Atlantic coast of the Americas;East coast of the Americas</t>
  </si>
  <si>
    <t>West coast of Mexico</t>
  </si>
  <si>
    <t>Atlantic coast of Mexico</t>
  </si>
  <si>
    <t>Central America;Pacific coast of Central America</t>
  </si>
  <si>
    <t>Central America;Atlantic coast of Central America</t>
  </si>
  <si>
    <t>Caribbean</t>
  </si>
  <si>
    <t>Lucayan Archipelago</t>
  </si>
  <si>
    <t>Greater Antilles</t>
  </si>
  <si>
    <t>Leeward Antilles</t>
  </si>
  <si>
    <t>Caribbean;Greater Antilles</t>
  </si>
  <si>
    <t>Caribbean;Lesser Antilles</t>
  </si>
  <si>
    <t>Piura Region, Peru</t>
  </si>
  <si>
    <t>Piura Region</t>
  </si>
  <si>
    <t>Sechura Province, Piura Region, Peru</t>
  </si>
  <si>
    <t>Sechura Province</t>
  </si>
  <si>
    <t>Bay of Sechura, Sechura Province, Piura Region, Peru</t>
  </si>
  <si>
    <t>Chulliyachi, Bay of Sechura, Sechura Province, Piura Region, Peru</t>
  </si>
  <si>
    <t>Paita Province, Piura Region, Peru</t>
  </si>
  <si>
    <t>Paita Province</t>
  </si>
  <si>
    <t>Tumbes Region, Peru</t>
  </si>
  <si>
    <t>Tumbes Region</t>
  </si>
  <si>
    <t>Tumbes Province, Tumbes Region, Peru</t>
  </si>
  <si>
    <t>Tumbes Province</t>
  </si>
  <si>
    <t>Puerto Pizarro, Tumbes Province, Tumbes Region, Peru</t>
  </si>
  <si>
    <t>Isla del Amor, Puerto Pizarro, Tumbes Province, Tumbes Region, Peru</t>
  </si>
  <si>
    <t>Punta Malpelo, Puerto Pizarro, Tumbes Province, Tumbes Region, Peru</t>
  </si>
  <si>
    <t>Zarumilla Province, Tumbes Region, Peru</t>
  </si>
  <si>
    <t>Zarumilla Province</t>
  </si>
  <si>
    <t>Rio Zarumilla, Zarumilla Province, Tumbes Region, Peru</t>
  </si>
  <si>
    <t>Estero Las Garzas, Puerto Pizarro, Tumbes Province, Tumbes Region, Peru</t>
  </si>
  <si>
    <t>Estero Las Garzas</t>
  </si>
  <si>
    <t>Exact location within Puerto Pizarro unknown</t>
  </si>
  <si>
    <t>Estero La Yarnina, Peru</t>
  </si>
  <si>
    <t>Location within Peru unknown</t>
  </si>
  <si>
    <t>Valparaíso Region, Chile</t>
  </si>
  <si>
    <t>Valparaíso, Valparaíso Region, Chile</t>
  </si>
  <si>
    <t>Valparaíso Region</t>
  </si>
  <si>
    <t>Quintero, Valparaíso Region, Chile</t>
  </si>
  <si>
    <t>Ciudad de Buenos Aires, Argentina</t>
  </si>
  <si>
    <t>Ciudad de Buenos Aires</t>
  </si>
  <si>
    <t>City</t>
  </si>
  <si>
    <t>Buenos Aires Province, Argentina</t>
  </si>
  <si>
    <t>Bahía Samborombón, Buenos Aires Province, Argentina</t>
  </si>
  <si>
    <t>Mar Chiquita, Buenos Aires Province, Argentina</t>
  </si>
  <si>
    <t>San Clemente Tidal Creek, Bahía Samborombón, Buenos Aires Province, Argentina</t>
  </si>
  <si>
    <t>State</t>
  </si>
  <si>
    <t>Carabobo, Venezuela</t>
  </si>
  <si>
    <t>Carabobo</t>
  </si>
  <si>
    <t>Puerto Cabello, Carabobo, Venezuela</t>
  </si>
  <si>
    <t>Delta Amacuro, Venezuela</t>
  </si>
  <si>
    <t>Delta Amacuro</t>
  </si>
  <si>
    <t>Pedernales, Delta Amacuro, Venezuela</t>
  </si>
  <si>
    <t>Zulia</t>
  </si>
  <si>
    <t>Zulia, Venezuela</t>
  </si>
  <si>
    <t>Maracaibo, Zulia, Venezuela</t>
  </si>
  <si>
    <t>Cumana, Sucre, Venezuela</t>
  </si>
  <si>
    <t>Border of Sucre and Monagas</t>
  </si>
  <si>
    <t>Nueva Esparta, Venezuela</t>
  </si>
  <si>
    <t>Margarita Island, Nueva Esparta, Venezuela</t>
  </si>
  <si>
    <t>Isla de Cubagua, Nueva Esparta, Venezuela</t>
  </si>
  <si>
    <t>Bahia Charagato, Isla de Cubagua, Nueva Esparta, Venezuela</t>
  </si>
  <si>
    <t>Isla Cotorra, Delta Amacuro, Venezuela</t>
  </si>
  <si>
    <t>The coastal states in the southeast and south regions</t>
  </si>
  <si>
    <t>The states in the northeastern region, south of Rio Grande do Norte</t>
  </si>
  <si>
    <t>The states on the north coast of Brazil</t>
  </si>
  <si>
    <t>Autonomous Community</t>
  </si>
  <si>
    <t>Cádiz, Andalusia, Spain</t>
  </si>
  <si>
    <t>Bay of Cádiz, Cádiz, Andalusia, Spain</t>
  </si>
  <si>
    <t>El Puerto de Santa Maria, Cádiz, Andalusia, Spain</t>
  </si>
  <si>
    <t>San Pedro River, Bay of Cádiz, Cádiz, Andalusia, Spain</t>
  </si>
  <si>
    <t>Puerto Real, Cádiz, Andalusia, Spain</t>
  </si>
  <si>
    <t>Guadalquivir, Andalusia, Spain</t>
  </si>
  <si>
    <t>River on border of Cádiz and Huelva</t>
  </si>
  <si>
    <t>Huelva, Andalusia, Spain</t>
  </si>
  <si>
    <t>Huelva</t>
  </si>
  <si>
    <t>Isla Cristina, Huelva, Andalusia, Spain</t>
  </si>
  <si>
    <t>Iwik</t>
  </si>
  <si>
    <t>Iouik, Banc d'Aguin, Mauritania</t>
  </si>
  <si>
    <t>Rufisque, Dakar, Senegal</t>
  </si>
  <si>
    <t>Goree Island, Dakar, Senegal</t>
  </si>
  <si>
    <t>Durban, KwaZulu-Natal, South Africa</t>
  </si>
  <si>
    <t>Durban Harbour, Durban, KwaZulu-Natal, South Africa</t>
  </si>
  <si>
    <t>Umgeni River, Durban, KwaZulu-Natal, South Africa</t>
  </si>
  <si>
    <t>Durban Bay, Durban, KwaZulu-Natal, South Africa</t>
  </si>
  <si>
    <t>Kilifi County, Kenya</t>
  </si>
  <si>
    <t>Kilifi County</t>
  </si>
  <si>
    <t>Kilifi Creek, Kilifi County, Kenya</t>
  </si>
  <si>
    <t>Mida Creek, Kilifi County, Kenya</t>
  </si>
  <si>
    <t>Kwale County, Kenya</t>
  </si>
  <si>
    <t>Kwale County</t>
  </si>
  <si>
    <t>Gazi, Kwale County, Kenya</t>
  </si>
  <si>
    <t>Gongoni, Kilifi County, Kenya</t>
  </si>
  <si>
    <t>Lindi Region, Tanzania</t>
  </si>
  <si>
    <t>Lindi, Lindi Region, Tanzania</t>
  </si>
  <si>
    <t>Lindi Region</t>
  </si>
  <si>
    <t>Tanga Region, Tanzania</t>
  </si>
  <si>
    <t>Tanga Region</t>
  </si>
  <si>
    <t>Pangani, Tanga Region, Tanzania</t>
  </si>
  <si>
    <t>Kilwa-Kiwindje, Lindi Region, Tanzania</t>
  </si>
  <si>
    <t>Isola Nocra, Dahlak Archipelago, Eritrea</t>
  </si>
  <si>
    <t>Atlantic coast of Africa</t>
  </si>
  <si>
    <t>Presumably a town or island on the Atlantic coast of Africa</t>
  </si>
  <si>
    <t>Indian coast of Africa</t>
  </si>
  <si>
    <t>Doflein (1899) describes a new species labeled as collected from Tefé, Brazil. The specimen has since been identified as the species &lt;em class="species"&gt;Uca chlorophthalmus.&lt;/em&gt; Since Tefé is from the interior of the country without an ocean border, the collection location is clearly incorrect and the specimen was likely collected somewhere from the Indian coast of Africa and then subsequently mislabled.</t>
  </si>
  <si>
    <t>Red Sea;Africa</t>
  </si>
  <si>
    <t>Middle East;Red Sea;Africa</t>
  </si>
  <si>
    <t>Africa;Atlantic coast of Africa</t>
  </si>
  <si>
    <t>Africa;Atlantic coast of Africa;Northern Africa</t>
  </si>
  <si>
    <t>Africa;Indian coast of Africa</t>
  </si>
  <si>
    <t>Africa;Indian coast of Africa;Southeastern Africa</t>
  </si>
  <si>
    <t>Hormozgan Province, Iran</t>
  </si>
  <si>
    <t>Hormozgan Province</t>
  </si>
  <si>
    <t>Perim Island</t>
  </si>
  <si>
    <t>Mayyun</t>
  </si>
  <si>
    <t>Taizz Governorate, Yemen</t>
  </si>
  <si>
    <t>Hajjah Governorate, Yemen</t>
  </si>
  <si>
    <t>Hajjah Governorate</t>
  </si>
  <si>
    <t>Taizz Governorate</t>
  </si>
  <si>
    <t>Oreste Point, Hajjah Governorate, Yemen</t>
  </si>
  <si>
    <t>Perim Island, Taizz Governorate, Yemen</t>
  </si>
  <si>
    <t>Red Sea coast of Saudi Arabia</t>
  </si>
  <si>
    <t>Persian Gulf coast of Saudi Arabia</t>
  </si>
  <si>
    <t>Red Sea coast of Yemen</t>
  </si>
  <si>
    <t>Red Sea Governorate, Egypt</t>
  </si>
  <si>
    <t>Red Sea Governorate</t>
  </si>
  <si>
    <t>Ras Gharib, Red Sea Governorate, Egypt</t>
  </si>
  <si>
    <t>Suez Governorate, Egypt</t>
  </si>
  <si>
    <t>Suez Governorate</t>
  </si>
  <si>
    <t>Suez Canal, Suez Governorate, Egypt</t>
  </si>
  <si>
    <t>South Sinai Governorate, Egypt</t>
  </si>
  <si>
    <t>South Sinai Governorate</t>
  </si>
  <si>
    <t>Nabq, South Sinai Governorate, Egypt</t>
  </si>
  <si>
    <t>Ras Mohammed, South Sinai Governorate, Egypt</t>
  </si>
  <si>
    <t>Marsa Al Zabad, South Sinai Governorate, Egypt</t>
  </si>
  <si>
    <t>El-Monqatea, South Sinai Governorate, Egypt</t>
  </si>
  <si>
    <t>El-Tor, South Sinai Governorate, Egypt</t>
  </si>
  <si>
    <t>Western Pacific Ocean;New Guinea</t>
  </si>
  <si>
    <t>The island in general, rather than belonging under one of the three countries on the island.</t>
  </si>
  <si>
    <t>Moruroa, Far East Tuamotu Group, Tuamotu Islands, French Polynesia</t>
  </si>
  <si>
    <t>Far East Tuamotu Group, Tuamotu Islands, French Polynesia</t>
  </si>
  <si>
    <t>Far East Tuamotu Group</t>
  </si>
  <si>
    <t>Line Islands</t>
  </si>
  <si>
    <t>Western Pacific Ocean;Malay Archipelago</t>
  </si>
  <si>
    <t>Mauritius (Republic)</t>
  </si>
  <si>
    <t>Rodrigues, Mauritius (Republic)</t>
  </si>
  <si>
    <t>Mauritius, Mauritius (Republic)</t>
  </si>
  <si>
    <t>Port Louis, Mauritius, Mauritius (Republic)</t>
  </si>
  <si>
    <t>Grand Gaube, Mauritius, Mauritius (Republic)</t>
  </si>
  <si>
    <t>Western Pacific Ocean;Line Islands</t>
  </si>
  <si>
    <t>Kiribati Line Islands</t>
  </si>
  <si>
    <t>Kiribati Line Islands, Kiribati</t>
  </si>
  <si>
    <t>Tabuaeran, Kiribati Line Islands, Kiribati</t>
  </si>
  <si>
    <t>Penrhyn Atoll, Cook Islands</t>
  </si>
  <si>
    <t>Polynesia</t>
  </si>
  <si>
    <t>Melanesia</t>
  </si>
  <si>
    <t>This refers to the broad island region and not the country with the same name.</t>
  </si>
  <si>
    <t>Yap, Federated States of Micronesia</t>
  </si>
  <si>
    <t>Federated States of Micronesia</t>
  </si>
  <si>
    <t>Kosrae, Federated States of Micronesia</t>
  </si>
  <si>
    <t>Pohnpei, Federated States of Micronesia</t>
  </si>
  <si>
    <t>East Indies;Eastern Seas</t>
  </si>
  <si>
    <t>Oceania</t>
  </si>
  <si>
    <t>Polynesia;Australasia</t>
  </si>
  <si>
    <t>Chennai, Tamil Nadu, India</t>
  </si>
  <si>
    <t>Adyar River, Chennai, Tamil Nadu, India</t>
  </si>
  <si>
    <t>Ennore, Chennai, Tamil Nadu, India</t>
  </si>
  <si>
    <t>Andhra Pradesh, India</t>
  </si>
  <si>
    <t>Andhra Pradesh</t>
  </si>
  <si>
    <t>Visakhapatnam</t>
  </si>
  <si>
    <t>Visakhapatnam, Andhra Pradesh, India</t>
  </si>
  <si>
    <t>Bheemunipatnam, Visakhapatnam, Andhra Pradesh, India</t>
  </si>
  <si>
    <t>Cuddalore District, Tamil Nadu, India</t>
  </si>
  <si>
    <t>Cuddalore District</t>
  </si>
  <si>
    <t>Parangipettai, Cuddalore District, Tamil Nadu, India</t>
  </si>
  <si>
    <t>Ramanathapuram District, Tamil Nadu, India</t>
  </si>
  <si>
    <t>Ramanathapuram District</t>
  </si>
  <si>
    <t>Pamban, Ramanathapuram District, Tamil Nadu, India</t>
  </si>
  <si>
    <t>Rameswaram, Ramanathapuram District, Tamil Nadu, India</t>
  </si>
  <si>
    <t>Thoothukudi District</t>
  </si>
  <si>
    <t>Thoothukudi District, Tamil Nadu, India</t>
  </si>
  <si>
    <t>Thoothukudi, Thoothukudi District, Tamil Nadu, India</t>
  </si>
  <si>
    <t>Vellar Estuary, Parangipettai, Cuddalore District, Tamil Nadu, India</t>
  </si>
  <si>
    <t>Visakhapatnam Harbor, Visakhapatnam, Andhra Pradesh, India</t>
  </si>
  <si>
    <t>South 24 Parganas, West Bengal, India</t>
  </si>
  <si>
    <t>South 24 Parganas</t>
  </si>
  <si>
    <t>District</t>
  </si>
  <si>
    <t>Malta River, South 24 Parganas, West Bengal, India</t>
  </si>
  <si>
    <t>Sundarbans, South 24 Parganas, West Bengal, India</t>
  </si>
  <si>
    <t>Odisha, India</t>
  </si>
  <si>
    <t>Odisha</t>
  </si>
  <si>
    <t>Chilka Lake, Odisha, India</t>
  </si>
  <si>
    <t>An old administrative district that is not aligned with modern subdivisions</t>
  </si>
  <si>
    <t>Kollam District, Kerala, India</t>
  </si>
  <si>
    <t>Kollam District</t>
  </si>
  <si>
    <t>Ayiramthengu, Kollam District, Kerala, India</t>
  </si>
  <si>
    <t>Kannur District, Kerala, India</t>
  </si>
  <si>
    <t>Kannur District</t>
  </si>
  <si>
    <t>Kannur, Kannur District, Kerala, India</t>
  </si>
  <si>
    <t>Ernakulam District, Kerala, India</t>
  </si>
  <si>
    <t>Ernakulam District</t>
  </si>
  <si>
    <t>Kochi, Ernakulam District, Kerala, India</t>
  </si>
  <si>
    <t>Sindhudurg District</t>
  </si>
  <si>
    <t>Sindhudurg District, Maharashtra, India</t>
  </si>
  <si>
    <t>Mithbav Creek, Sindhudurg District, Maharashtra, India</t>
  </si>
  <si>
    <t>Kanyakumari District</t>
  </si>
  <si>
    <t>Kanyakumari District, Tamil Nadu, India</t>
  </si>
  <si>
    <t>Kanyakumari, Kanyakumari District, Tamil Nadu, India</t>
  </si>
  <si>
    <t>Pichavaram Mangove Forest, Cuddalore District, Tamil Nadu, India</t>
  </si>
  <si>
    <t>Malabar Coast</t>
  </si>
  <si>
    <t>Gujarat, India</t>
  </si>
  <si>
    <t>Gujarat</t>
  </si>
  <si>
    <t>Gulf of Kutch, Gujarat, India</t>
  </si>
  <si>
    <t>Gulf of Mannar, Tamil Nadu, India</t>
  </si>
  <si>
    <t>Krusadai Island, Gulf of Mannar, Tamil Nadu, India</t>
  </si>
  <si>
    <t>Krusadai Island</t>
  </si>
  <si>
    <t>Coromandel Coast</t>
  </si>
  <si>
    <t>Southeastern India</t>
  </si>
  <si>
    <t>Godavari-Krishna Rivers, Andhra Pradesh, India</t>
  </si>
  <si>
    <t>Southeastern India;Bay of Bengal</t>
  </si>
  <si>
    <t>Khánh Hòa Province, Vietnam</t>
  </si>
  <si>
    <t>Khánh Hòa Province</t>
  </si>
  <si>
    <t>Nha Trang, Khánh Hòa Province, Vietnam</t>
  </si>
  <si>
    <t>Be River, Nha Trang, Khánh Hòa Province, Vietnam</t>
  </si>
  <si>
    <t>Nam Định Province, Vietnam</t>
  </si>
  <si>
    <t>Nam Định Province</t>
  </si>
  <si>
    <t>Xuan Thuy National Park, Nam Định Province, Vietnam</t>
  </si>
  <si>
    <t>Haiphong</t>
  </si>
  <si>
    <t>Haiphong, Vietnam</t>
  </si>
  <si>
    <t>Bang La Mangrove Forest, Haiphong, Vietnam</t>
  </si>
  <si>
    <t>Red River Delta</t>
  </si>
  <si>
    <t>Thanh Hóa Province, Vietnam</t>
  </si>
  <si>
    <t>Thanh Hóa Province</t>
  </si>
  <si>
    <t>West coast of Thailand</t>
  </si>
  <si>
    <t>East coast of Thailand</t>
  </si>
  <si>
    <t>Labuan, Borneo, Malaysia</t>
  </si>
  <si>
    <t>Tioman, Pahang, Malaysia</t>
  </si>
  <si>
    <t>Mactan, Cebu, Philippines</t>
  </si>
  <si>
    <t>North Sumatra, Sumatra, Indonesia</t>
  </si>
  <si>
    <t>North Sumatra</t>
  </si>
  <si>
    <t>Sibolga, North Sumatra, Sumatra, Indonesia</t>
  </si>
  <si>
    <t>Central Java, Java, Indonesia</t>
  </si>
  <si>
    <t>Central Java</t>
  </si>
  <si>
    <t>Semarang, Central Java, Java, Indonesia</t>
  </si>
  <si>
    <t>West Java, Java, Indonesia</t>
  </si>
  <si>
    <t>Cidadap;Tjidadap</t>
  </si>
  <si>
    <t>West Java</t>
  </si>
  <si>
    <t>South Sulawesi, Sulawesi, Indonesia</t>
  </si>
  <si>
    <t>South Sulawesi</t>
  </si>
  <si>
    <t>Makassar, South Sulawesi, Sulawesi, Indonesia</t>
  </si>
  <si>
    <t>North Sulawesi, Sulawesi, Indonesia</t>
  </si>
  <si>
    <t>North Sulawesi</t>
  </si>
  <si>
    <t>Kema, North Sulawesi, Sulawesi, Indonesia</t>
  </si>
  <si>
    <t>Manado, North Sulawesi, Sulawesi, Indonesia</t>
  </si>
  <si>
    <t>Palima, South Sulawesi, Sulawesi, Indonesia</t>
  </si>
  <si>
    <t>Parepare, South Sulawesi, Sulawesi, Indonesia</t>
  </si>
  <si>
    <t>Southeast Sulawesi, Sulawesi, Indonesia</t>
  </si>
  <si>
    <t>Southeast Sulawesi</t>
  </si>
  <si>
    <t>Kaledupa, Southeast Sulawesi, Sulawesi, Indonesia</t>
  </si>
  <si>
    <t>Central Sulawesi, Sulawesi, Indonesia</t>
  </si>
  <si>
    <t>Central Sulawesi</t>
  </si>
  <si>
    <t>Dongala, Central Sulawesi, Sulawesi, Indonesia</t>
  </si>
  <si>
    <t>North Maluku Province, Maluku Islands, Indonesia</t>
  </si>
  <si>
    <t>Maluku Province, Maluku Islands, Indonesia</t>
  </si>
  <si>
    <t>North Maluku Province</t>
  </si>
  <si>
    <t>Maluku Province</t>
  </si>
  <si>
    <t>Ambon Island, Maluku Province, Maluku Islands, Indonesia</t>
  </si>
  <si>
    <t>Ternate, North Maluku Province, Maluku Islands, Indonesia</t>
  </si>
  <si>
    <t>Morotai, North Maluku Province, Maluku Islands, Indonesia</t>
  </si>
  <si>
    <t>Bacan, North Maluku Province, Maluku Islands, Indonesia</t>
  </si>
  <si>
    <t>Halmahera, North Maluku Province, Maluku Islands, Indonesia</t>
  </si>
  <si>
    <t>Tobelo, Halmahera, North Maluku Province, Maluku Islands, Indonesia</t>
  </si>
  <si>
    <t>Saluta, Halmahera, North Maluku Province, Maluku Islands, Indonesia</t>
  </si>
  <si>
    <t>Dodinga Bay, Halmahera, North Maluku Province, Maluku Islands, Indonesia</t>
  </si>
  <si>
    <t>Buru, Maluku Province, Maluku Islands, Indonesia</t>
  </si>
  <si>
    <t>Karakelong, North Sulawesi, Sulawesi, Indonesia</t>
  </si>
  <si>
    <t>Tanimbar Islands, Maluku Province, Maluku Islands, Indonesia</t>
  </si>
  <si>
    <t>Aru Islands, Maluku Province, Maluku Islands, Indonesia</t>
  </si>
  <si>
    <t>Kobroor Island, Maluku Province, Maluku Islands, Indonesia</t>
  </si>
  <si>
    <t>West Papua, New Guinea, Indonesia</t>
  </si>
  <si>
    <t>Andai, West Papua, New Guinea, Indonesia</t>
  </si>
  <si>
    <t>Papua, New Guinea, Indonesia</t>
  </si>
  <si>
    <t>Papua</t>
  </si>
  <si>
    <t>Merauke, Papua, New Guinea, Indonesia</t>
  </si>
  <si>
    <t>Cenderawasih Bay, Papua, New Guinea, Indonesia</t>
  </si>
  <si>
    <t>Pulau Kur, Maluku Province, Maluku Islands, Indonesia</t>
  </si>
  <si>
    <t>East Kalimantan, Borneo, Indonesia</t>
  </si>
  <si>
    <t>East Kalimantan</t>
  </si>
  <si>
    <t>Samarinda, East Kalimantan, Borneo, Indonesia</t>
  </si>
  <si>
    <t>West Kalimantan, Borneo, Indonesia</t>
  </si>
  <si>
    <t>West Kalimantan</t>
  </si>
  <si>
    <t>Pontianak, West Kalimantan, Borneo, Indonesia</t>
  </si>
  <si>
    <t>Central Province, Papua New Guinea</t>
  </si>
  <si>
    <t>Central Province</t>
  </si>
  <si>
    <t>Hula, Central Province, Papua New Guinea</t>
  </si>
  <si>
    <t>Port Moresby, Central Province, Papua New Guinea</t>
  </si>
  <si>
    <t>Loloata Island, Central Province, Papua New Guinea</t>
  </si>
  <si>
    <t>Manus Province, Papua New Guinea</t>
  </si>
  <si>
    <t>Manus Province</t>
  </si>
  <si>
    <t>Purdy Islands, Manus Province, Papua New Guinea</t>
  </si>
  <si>
    <t>Alim Island, Purdy Islands, Manus Province, Papua New Guinea</t>
  </si>
  <si>
    <t>West New Britain Province, Papua New Guinea</t>
  </si>
  <si>
    <t>West New Britain Province</t>
  </si>
  <si>
    <t>Vitu Islands, West New Britain Province, Papua New Guinea</t>
  </si>
  <si>
    <t>Milne Bay Province, Papua New Guinea</t>
  </si>
  <si>
    <t>Milne Bay Province</t>
  </si>
  <si>
    <t>Louisiade Archipelago, Milne Bay Province, Papua New Guinea</t>
  </si>
  <si>
    <t>Tamsui, New Taipei City, Taiwan</t>
  </si>
  <si>
    <t>Border of Tainan and Chiayi</t>
  </si>
  <si>
    <t>Sandu'ao, Ningde, Fujian, China</t>
  </si>
  <si>
    <t>Meihuazhen, Fuzhou, Fujian, China</t>
  </si>
  <si>
    <t>Guantouzhen, Fuzhou, Fujian, China</t>
  </si>
  <si>
    <t>Jimei, Xiamen, Fujian, China</t>
  </si>
  <si>
    <t>Liuwudiancun, Xiamen, Fujian, China</t>
  </si>
  <si>
    <t>Min River, Fuzhou, Fujian, China</t>
  </si>
  <si>
    <t>Yanting, Wenzhou, Zhejiang, China</t>
  </si>
  <si>
    <t>Shanyu Tidal Marsh, Min River, Fuzhou, Fujian, China</t>
  </si>
  <si>
    <t>"Chin Bey", Fujian, China</t>
  </si>
  <si>
    <t>Guangdong</t>
  </si>
  <si>
    <t>Guangdong, China</t>
  </si>
  <si>
    <t>"Cumsingmoon", Guangdong, China</t>
  </si>
  <si>
    <t>Great Barrier Reef, Queensland, Australia</t>
  </si>
  <si>
    <t>Northwestern Queensland, Australia</t>
  </si>
  <si>
    <t>West of Cape York Peninsula</t>
  </si>
  <si>
    <t>Northwestern Queensland</t>
  </si>
  <si>
    <t>Northeastern Queensland, Australia</t>
  </si>
  <si>
    <t>East of Cape York Peninsula, north of -20° latitude</t>
  </si>
  <si>
    <t>Northeastern Queensland</t>
  </si>
  <si>
    <t>Northern Queensland, Australia;Eastern Queensland, Australia</t>
  </si>
  <si>
    <t>Northern Queensland, Australia;Northern Australia</t>
  </si>
  <si>
    <t>Derby, Kimberley, Western Australia, Australia</t>
  </si>
  <si>
    <t>Koolan Island, Kimberley, Western Australia, Australia</t>
  </si>
  <si>
    <t>Lacrosse Island, Kimberley, Western Australia, Australia</t>
  </si>
  <si>
    <t>Bedford Islands, Kimberley, Western Australia, Australia</t>
  </si>
  <si>
    <t>Northwest coast of Western Australia from Broome to Exmouth</t>
  </si>
  <si>
    <t>Middle-Eastern Queensland</t>
  </si>
  <si>
    <t>Nariño, Colombia</t>
  </si>
  <si>
    <t>Nariño</t>
  </si>
  <si>
    <t>Tumaco, Nariño, Colombia</t>
  </si>
  <si>
    <t>Cauca, Colombia</t>
  </si>
  <si>
    <t>Cauca</t>
  </si>
  <si>
    <t>Gorgona Island, Cauca, Colombia</t>
  </si>
  <si>
    <t>Cupica Bay, Choco, Colombia</t>
  </si>
  <si>
    <t>Bahia de Humboldt, Choco, Colombia</t>
  </si>
  <si>
    <t>Limon Bay, Cupica Bay, Choco, Colombia</t>
  </si>
  <si>
    <t>Valle del Cauca, Colombia</t>
  </si>
  <si>
    <t>Valle del Cauca</t>
  </si>
  <si>
    <t>Bahia de Buenaventura, Valle del Cauca, Colombia</t>
  </si>
  <si>
    <t>Atlántico, Colombia</t>
  </si>
  <si>
    <t>Atlántico</t>
  </si>
  <si>
    <t>Baranquilla, Atlántico, Colombia</t>
  </si>
  <si>
    <t>Bolívar</t>
  </si>
  <si>
    <t>Bolívar, Colombia</t>
  </si>
  <si>
    <t>Cartagena, Bolívar, Colombia</t>
  </si>
  <si>
    <t>Magdalena, Colombia</t>
  </si>
  <si>
    <t>Magdalena</t>
  </si>
  <si>
    <t>Santa Marta, Magdalena, Colombia</t>
  </si>
  <si>
    <t>Sabanilla, Atlántico, Colombia</t>
  </si>
  <si>
    <t>Quintana Roo, Mexico</t>
  </si>
  <si>
    <t>Quintana Roo</t>
  </si>
  <si>
    <t>Northeastern Quintana Roo, Mexico</t>
  </si>
  <si>
    <t>Northeastern Quintana Roo</t>
  </si>
  <si>
    <t>El Huizache, Sinaloa, Mexico</t>
  </si>
  <si>
    <t>El Huizache</t>
  </si>
  <si>
    <t>Isla Montague, Baja California, Mexico</t>
  </si>
  <si>
    <t>Gulf coast of Baja California, Mexico</t>
  </si>
  <si>
    <t>Gulf coast of Baja California</t>
  </si>
  <si>
    <t>Gulf coast of Baja California Sur, Mexico</t>
  </si>
  <si>
    <t>Gulf coast of Baja California Sur</t>
  </si>
  <si>
    <t>San Felipe Bay, San Felipe, Baja California, Mexico</t>
  </si>
  <si>
    <t>Pacific coast of Baja California Sur, Mexico</t>
  </si>
  <si>
    <t>Pacific coast of Baja California Sur</t>
  </si>
  <si>
    <t>Isla Carmen, Baja California Sur, Mexico</t>
  </si>
  <si>
    <t>Northern Gulf of California, Mexico</t>
  </si>
  <si>
    <t>King County, Washington, USA</t>
  </si>
  <si>
    <t>King County</t>
  </si>
  <si>
    <t>Seattle, King County, Washington, USA</t>
  </si>
  <si>
    <t>San Diego County, California, USA</t>
  </si>
  <si>
    <t>San Diego, San Diego County, California, USA</t>
  </si>
  <si>
    <t>Catalina Island, Los Angeles County, California, USA</t>
  </si>
  <si>
    <t>Los Angeles County, California, USA</t>
  </si>
  <si>
    <t>San Diego County</t>
  </si>
  <si>
    <t>Los Angeles County</t>
  </si>
  <si>
    <t>Mission Bay, San Diego County, California, USA</t>
  </si>
  <si>
    <t>Carlsbad, San Diego County, California, USA</t>
  </si>
  <si>
    <t>Chula Vista, San Diego County, California, USA</t>
  </si>
  <si>
    <t>Santa Barbara County, California, USA</t>
  </si>
  <si>
    <t>Santa Barbara County</t>
  </si>
  <si>
    <t>Santa Barbara, Santa Barbara County, California, USA</t>
  </si>
  <si>
    <t>Goleta Slough, Santa Barbara, Santa Barbara County, California, USA</t>
  </si>
  <si>
    <t>Rockingham County, New Hampshire, USA</t>
  </si>
  <si>
    <t>Rockingham County</t>
  </si>
  <si>
    <t>Hampton, Rockingham County, New Hampshire, USA</t>
  </si>
  <si>
    <t>Hampton Salt Marsh Conservation Area, Hampton, Rockingham County, New Hampshire, USA</t>
  </si>
  <si>
    <t>Atlantic coast of United States;New England, USA</t>
  </si>
  <si>
    <t>Suffolk County, Massachusetts, USA</t>
  </si>
  <si>
    <t>Boston, Suffolk County, Massachusetts, USA</t>
  </si>
  <si>
    <t>Essex County, Massachusetts, USA</t>
  </si>
  <si>
    <t>Essex County</t>
  </si>
  <si>
    <t>Cape Ann, Essex County, Massachusetts, USA</t>
  </si>
  <si>
    <t>Barnstable County, Massachusetts, USA</t>
  </si>
  <si>
    <t>Barnstable County</t>
  </si>
  <si>
    <t>Falmouth, Barnstable County, Massachusetts, USA</t>
  </si>
  <si>
    <t>Woods Hole, Falmouth, Barnstable County, Massachusetts, USA</t>
  </si>
  <si>
    <t>West Falmouth, Falmouth, Barnstable County, Massachusetts, USA</t>
  </si>
  <si>
    <t>Harwich, Barnstable County, Massachusetts, USA</t>
  </si>
  <si>
    <t>West Harwich, Harwich, Barnstable County, Massachusetts, USA</t>
  </si>
  <si>
    <t>Harwich</t>
  </si>
  <si>
    <t>Dukes County, Massachusetts, USA</t>
  </si>
  <si>
    <t>Dukes County</t>
  </si>
  <si>
    <t>Martha's Vineyard, Dukes County, Massachusetts, USA</t>
  </si>
  <si>
    <t>Vineyard Sound, Dukes County, Massachusetts, USA</t>
  </si>
  <si>
    <t>Lagoon Pond, Martha's Vineyard, Dukes County, Massachusetts, USA</t>
  </si>
  <si>
    <t>Bourne, Barnstable County, Massachusetts, USA</t>
  </si>
  <si>
    <t>Bourne</t>
  </si>
  <si>
    <t>Buzzards Bay, Bourne, Barnstable County, Massachusetts, USA</t>
  </si>
  <si>
    <t>Chappaquoit, West Falmouth, Falmouth, Barnstable County, Massachusetts, USA</t>
  </si>
  <si>
    <t>Wellfleet, Barnstable County, Massachusetts, USA</t>
  </si>
  <si>
    <t>New Haven County, Connecticut, USA</t>
  </si>
  <si>
    <t>New Haven County</t>
  </si>
  <si>
    <t>New Haven, New Haven County, Connecticut, USA</t>
  </si>
  <si>
    <t>East Haven, New Haven County, Connecticut, USA</t>
  </si>
  <si>
    <t>Milford, New Haven County, Connecticut, USA</t>
  </si>
  <si>
    <t>Charles E. Wheeler Salt Marsh, Milford, New Haven County, Connecticut, USA</t>
  </si>
  <si>
    <t>New London County, Connecticut, USA</t>
  </si>
  <si>
    <t>New London County</t>
  </si>
  <si>
    <t>Pataguanset Estuary, New London County, Connecticut, USA</t>
  </si>
  <si>
    <t>Suffolk County, New York, USA</t>
  </si>
  <si>
    <t>East Hampton, Suffolk County, New York, USA</t>
  </si>
  <si>
    <t>North Sea, Suffolk County, New York, USA</t>
  </si>
  <si>
    <t>Scallop Pond, North Sea, Suffolk County, New York, USA</t>
  </si>
  <si>
    <t>Old Field, Suffolk County, New York, USA</t>
  </si>
  <si>
    <t>Old Field</t>
  </si>
  <si>
    <t>Flax Pond, Old Field, Suffolk County, New York, USA</t>
  </si>
  <si>
    <t>Huntington, Suffolk County, New York, USA</t>
  </si>
  <si>
    <t>Cold Spring Harbor, Huntington, Suffolk County, New York, USA</t>
  </si>
  <si>
    <t>Huntington</t>
  </si>
  <si>
    <t>Atlantic County, New Jersey, USA</t>
  </si>
  <si>
    <t>Atlantic County</t>
  </si>
  <si>
    <t>Galloway, Atlantic County, New Jersey, USA</t>
  </si>
  <si>
    <t>Ocean County, New Jersey, USA</t>
  </si>
  <si>
    <t>Ocean County</t>
  </si>
  <si>
    <t>Beach Haven, Ocean County, New Jersey, USA</t>
  </si>
  <si>
    <t>Edwin B. Forsythe National Wildlife Refuge, Galloway, Atlantic County, New Jersey, USA</t>
  </si>
  <si>
    <t>Tuckerton, Ocean County, New Jersey, USA</t>
  </si>
  <si>
    <t>Cape May County, New Jersey, USA</t>
  </si>
  <si>
    <t>Cape May County</t>
  </si>
  <si>
    <t>Cape May Formation, Cape May County, New Jersey, USA</t>
  </si>
  <si>
    <t>Lewes, Sussex County, Delaware, USA</t>
  </si>
  <si>
    <t>Calvert County, Maryland, USA</t>
  </si>
  <si>
    <t>Calvert County</t>
  </si>
  <si>
    <t>Solomons Island, Calvert County, Maryland, USA</t>
  </si>
  <si>
    <t>Worcester County, Maryland, USA</t>
  </si>
  <si>
    <t>Worcester County</t>
  </si>
  <si>
    <t>Assateague Island, Worcester County, Maryland, USA</t>
  </si>
  <si>
    <t>Chesapeake Bay, USA</t>
  </si>
  <si>
    <t>Accomack County, Virginia, USA</t>
  </si>
  <si>
    <t>Accomack County</t>
  </si>
  <si>
    <t>Saxis, Accomack County, Virginia, USA</t>
  </si>
  <si>
    <t>Wallops Island, Accomack County, Virginia, USA</t>
  </si>
  <si>
    <t>Carteret County, North Carolina, USA</t>
  </si>
  <si>
    <t>Carteret County</t>
  </si>
  <si>
    <t>Beaufort, Carteret County, North Carolina, USA</t>
  </si>
  <si>
    <t>Pivers Island, Beaufort, Carteret County, North Carolina, USA</t>
  </si>
  <si>
    <t>Fort Macon, Carteret County, North Carolina, USA</t>
  </si>
  <si>
    <t>Onslow County, North Carolina, USA</t>
  </si>
  <si>
    <t>Onslow County</t>
  </si>
  <si>
    <t>Sneads Ferry, Onslow County, North Carolina, USA</t>
  </si>
  <si>
    <t>Newport River, Carteret County, North Carolina, USA</t>
  </si>
  <si>
    <t>Charleston County, South Carolina, USA</t>
  </si>
  <si>
    <t>Charleston, Charleston County, South Carolina, USA</t>
  </si>
  <si>
    <t>Charleston County</t>
  </si>
  <si>
    <t>Georgetown County, South Carolina, USA</t>
  </si>
  <si>
    <t>Georgetown County</t>
  </si>
  <si>
    <t>Georgetown, Georgetown County, South Carolina, USA</t>
  </si>
  <si>
    <t>Beaufort County, South Carolina, USA</t>
  </si>
  <si>
    <t>Beaufort County</t>
  </si>
  <si>
    <t>Beaufort, Beaufort County, South Carolina, USA</t>
  </si>
  <si>
    <t>Hunting Island, Beaufort County, South Carolina, USA</t>
  </si>
  <si>
    <t>Kiawah Island, Charleston County, South Carolina, USA</t>
  </si>
  <si>
    <t>Cape Island, Charleston County, South Carolina, USA</t>
  </si>
  <si>
    <t>Winyah Bay, Georgetown County, South Carolina, USA</t>
  </si>
  <si>
    <t>North Inlet, Georgetown County, South Carolina, USA</t>
  </si>
  <si>
    <t>Town Creek, North Inlet, Georgetown County, South Carolina, USA</t>
  </si>
  <si>
    <t>Oyster Landing, North Inlet, Georgetown County, South Carolina, USA</t>
  </si>
  <si>
    <t>Rat Island, Charleston County, South Carolina, USA</t>
  </si>
  <si>
    <t>McIntosh County, Georgia, USA</t>
  </si>
  <si>
    <t>McIntosh County</t>
  </si>
  <si>
    <t>Sapelo Island, McIntosh County, Georgia, USA</t>
  </si>
  <si>
    <t>Chatham County, Georgia, USA</t>
  </si>
  <si>
    <t>Chatham County</t>
  </si>
  <si>
    <t>Savannah, Chatham County, Georgia, USA</t>
  </si>
  <si>
    <t>Liberty County, Georgia, USA</t>
  </si>
  <si>
    <t>Liberty County</t>
  </si>
  <si>
    <t>St. Catherines Island, Liberty County, Georgia, USA</t>
  </si>
  <si>
    <t>Skidaway Island, Chatham County, Georgia, USA</t>
  </si>
  <si>
    <t>Wilmington River, Chatham County, Georgia, USA</t>
  </si>
  <si>
    <t>North Newport River, Liberty County, Georgia, USA</t>
  </si>
  <si>
    <t>Mobile County, Alabama, USA</t>
  </si>
  <si>
    <t>Mobile County</t>
  </si>
  <si>
    <t>Mobile, Mobile County, Alabama, USA</t>
  </si>
  <si>
    <t>Dauphin Island, Mobile County, Alabama, USA</t>
  </si>
  <si>
    <t>Baldwin County, Alabama, USA</t>
  </si>
  <si>
    <t>Baldwin County</t>
  </si>
  <si>
    <t>Gravine Island, Baldwin County, Alabama, USA</t>
  </si>
  <si>
    <t>Jackson County, Mississippi, USA</t>
  </si>
  <si>
    <t>Jackson County</t>
  </si>
  <si>
    <t>Ocean Springs, Jackson County, Mississippi, USA</t>
  </si>
  <si>
    <t>Gulf coast Research Laboratory, Ocean Springs, Jackson County, Mississippi, USA</t>
  </si>
  <si>
    <t>Orleans Parish, Louisiana, USA</t>
  </si>
  <si>
    <t>Orelans Parish</t>
  </si>
  <si>
    <t>New Orleans, Orleans Parish, Louisiana, USA</t>
  </si>
  <si>
    <t>Lafourche Parish</t>
  </si>
  <si>
    <t>Lafourche Parish, Louisiana, USA</t>
  </si>
  <si>
    <t>Port Fourchon, Lafourche Parish, Louisiana, USA</t>
  </si>
  <si>
    <t>Jefferson Parish, Louisiana, USA</t>
  </si>
  <si>
    <t>Jefferson Parish</t>
  </si>
  <si>
    <t>Grand Isle, Jefferson Parish, Louisiana, USA</t>
  </si>
  <si>
    <t>Cameron Parish, Louisiana, USA</t>
  </si>
  <si>
    <t>Cameron Parish</t>
  </si>
  <si>
    <t>Cameron, Cameron Parish, Louisiana, USA</t>
  </si>
  <si>
    <t>Bay Champagne, Lafourche Parish, Louisiana, USA</t>
  </si>
  <si>
    <t>Jefferson County, Texas, USA</t>
  </si>
  <si>
    <t>Jefferson County</t>
  </si>
  <si>
    <t>Beaumont, Jefferson County, Texas, USA</t>
  </si>
  <si>
    <t>Nueces County, Texas, USA</t>
  </si>
  <si>
    <t>Nueces County</t>
  </si>
  <si>
    <t>Corpus Christi, Nueces County, Texas, USA</t>
  </si>
  <si>
    <t>Ingleside Cove, Corpus Christi, Nueces County, Texas, USA</t>
  </si>
  <si>
    <t>Mustang Island, Nueces County, Texas, USA</t>
  </si>
  <si>
    <t>Port Aransas, Mustang Island, Nueces County, Texas, USA</t>
  </si>
  <si>
    <t>Aransas National Wildlife Refuge, Aransas County, Texas, USA</t>
  </si>
  <si>
    <t>Port Arthur, Jefferson County, Texas, USA</t>
  </si>
  <si>
    <t>Galveston County, Texas, USA</t>
  </si>
  <si>
    <t>Galveston County</t>
  </si>
  <si>
    <t>Galveston, Galveston County, Texas, USA</t>
  </si>
  <si>
    <t>Orange County, Texas, USA</t>
  </si>
  <si>
    <t>Orange, Orange County, Texas, USA</t>
  </si>
  <si>
    <t>Sabine River, Orange, Orange County, Texas, USA</t>
  </si>
  <si>
    <t>Neches River, Beaumont, Jefferson County, Texas, USA</t>
  </si>
  <si>
    <t>Pleasure Island, Port Arthur, Jefferson County, Texas, USA</t>
  </si>
  <si>
    <t>Kleberg County, Texas, USA</t>
  </si>
  <si>
    <t>Kleberg County</t>
  </si>
  <si>
    <t>Kingsville, Kleberg County, Texas, USA</t>
  </si>
  <si>
    <t>Santa Rosa, Cameron County, Texas, USA</t>
  </si>
  <si>
    <t>Brazoria County, Texas, USA</t>
  </si>
  <si>
    <t>Brazoria County</t>
  </si>
  <si>
    <t>Chocolate Bay, Brazoria County, Texas, USA</t>
  </si>
  <si>
    <t>Alligator Point, Chocolate Bay, Brazoria County, Texas, USA</t>
  </si>
  <si>
    <t>South Deer Island, Galveston County, Texas, USA</t>
  </si>
  <si>
    <t>Bolivar Peninsula, Galveston County, Texas, USA</t>
  </si>
  <si>
    <t>Duval County, Florida, USA</t>
  </si>
  <si>
    <t>Duval County</t>
  </si>
  <si>
    <t>Jacksonville, Duval County, Florida, USA</t>
  </si>
  <si>
    <t>St. Johns County</t>
  </si>
  <si>
    <t>St. Johns County, Florida, USA</t>
  </si>
  <si>
    <t>St. Augustine, St. Johns County, Florida, USA</t>
  </si>
  <si>
    <t>Fort Pierce, St. Lucie County, Florida, USA</t>
  </si>
  <si>
    <t>Palm Beach County, Florida, USA</t>
  </si>
  <si>
    <t>Palm Beach County</t>
  </si>
  <si>
    <t>Boca Raton, Palm Beach County, Florida, USA</t>
  </si>
  <si>
    <t>Miami-Dade County, Florida, USA</t>
  </si>
  <si>
    <t>Miami-Dade County</t>
  </si>
  <si>
    <t>Miami, Miami-Dade County, Florida, USA</t>
  </si>
  <si>
    <t>Biscayne Bay, Miami-Dade County, Florida, USA</t>
  </si>
  <si>
    <t>Key Biscayne, Miami-Dade County, Florida, USA</t>
  </si>
  <si>
    <t>Cocoanut Grove, Miami, Miami-Dade County, Florida, USA</t>
  </si>
  <si>
    <t>Monroe County, Florida, USA</t>
  </si>
  <si>
    <t>Monroe County</t>
  </si>
  <si>
    <t>Key Largo, Monroe County, Florida, USA</t>
  </si>
  <si>
    <t>Key West, Monroe County, Florida, USA</t>
  </si>
  <si>
    <t>Collier County, Florida, USA</t>
  </si>
  <si>
    <t>Collier County</t>
  </si>
  <si>
    <t>Marco Island, Collier County, Florida, USA</t>
  </si>
  <si>
    <t>Hutchinson Island, Fort Pierce, St. Lucie County, Florida, USA</t>
  </si>
  <si>
    <t>Vaca Key, Monroe County, Florida, USA</t>
  </si>
  <si>
    <t>Pine Key, Monroe County, Florida, USA</t>
  </si>
  <si>
    <t>Bahia Honda Key, Monroe County, Florida, USA</t>
  </si>
  <si>
    <t>Card Sound, Florida, USA</t>
  </si>
  <si>
    <t>Card Sound</t>
  </si>
  <si>
    <t>Between Miami-Dade and Monroe Counties</t>
  </si>
  <si>
    <t>Indian River County, Florida, USA</t>
  </si>
  <si>
    <t>Indian River County</t>
  </si>
  <si>
    <t>Indian River, Indian River County, Florida, USA</t>
  </si>
  <si>
    <t>Brevard County, Florida, USA</t>
  </si>
  <si>
    <t>Brevard County</t>
  </si>
  <si>
    <t>Melbourne, Brevard County, Florida, USA</t>
  </si>
  <si>
    <t>Pinellas County, Florida, USA</t>
  </si>
  <si>
    <t>Pinellas County</t>
  </si>
  <si>
    <t>Clearwater, Pinellas County, Florida, USA</t>
  </si>
  <si>
    <t>St. Petersburg, Pinellas County, Florida, USA</t>
  </si>
  <si>
    <t>Sarasota County, Florida, USA</t>
  </si>
  <si>
    <t>Sarasota County</t>
  </si>
  <si>
    <t>Osprey, Sarasota County, Florida, USA</t>
  </si>
  <si>
    <t>Lee County, Florida, USA</t>
  </si>
  <si>
    <t>Lee County</t>
  </si>
  <si>
    <t>Punta Rassa, Lee County, Florida, USA</t>
  </si>
  <si>
    <t>Casey Key, Sarasota County, Florida, USA</t>
  </si>
  <si>
    <t>Englewood, Sarasota County, Florida, USA</t>
  </si>
  <si>
    <t>Charlotte County, Florida, USA</t>
  </si>
  <si>
    <t>Charlotte County</t>
  </si>
  <si>
    <t>Placida, Charlotte County, Florida, USA</t>
  </si>
  <si>
    <t>Cayo Pelau, Lee County, Florida, USA</t>
  </si>
  <si>
    <t>Gasparilla Island, Lee County, Florida, USA</t>
  </si>
  <si>
    <t>Arlington, Jacksonville, Duval County, Florida, USA</t>
  </si>
  <si>
    <t>Fort George Island, Jacksonville, Duval County, Florida, USA</t>
  </si>
  <si>
    <t>St. Johns River, Jacksonville, Duval County, Florida, USA</t>
  </si>
  <si>
    <t>Shell Point Island, Punta Rassa, Lee County, Florida, USA</t>
  </si>
  <si>
    <t>Levy County, Florida, USA</t>
  </si>
  <si>
    <t>Levy County</t>
  </si>
  <si>
    <t>Yankeetown, Levy County, Florida, USA</t>
  </si>
  <si>
    <t>Cedar Key, Levy County, Florida, USA</t>
  </si>
  <si>
    <t>Seahorse Key, Levy County, Florida, USA</t>
  </si>
  <si>
    <t>Taylor County, Florida, USA</t>
  </si>
  <si>
    <t>Taylor County</t>
  </si>
  <si>
    <t>Steinhatchee, Taylor County, Florida, USA</t>
  </si>
  <si>
    <t>Franklin County, Florida, USA</t>
  </si>
  <si>
    <t>Franklin County</t>
  </si>
  <si>
    <t>Alligator Point, Franklin County, Florida, USA</t>
  </si>
  <si>
    <t>Panacea, Wakulla County, Florida, USA</t>
  </si>
  <si>
    <t>Alligator Harbor, Franklin County, Florida, USA</t>
  </si>
  <si>
    <t>Carabelle, Franklin County, Florida, USA</t>
  </si>
  <si>
    <t>Bay County, Florida, USA</t>
  </si>
  <si>
    <t>Bay County</t>
  </si>
  <si>
    <t>Panama City, Bay County, Florida, USA</t>
  </si>
  <si>
    <t>Gulf County, Florida, USA</t>
  </si>
  <si>
    <t>Gulf County</t>
  </si>
  <si>
    <t>Money Bayou, Gulf County, Florida, USA</t>
  </si>
  <si>
    <t>Port St. Joe, Gulf County, Florida, USA</t>
  </si>
  <si>
    <t>Santa Rosa County, Florida, USA</t>
  </si>
  <si>
    <t>Santa Rosa County</t>
  </si>
  <si>
    <t>Gulf Breeze, Santa Rosa County, Florida, USA</t>
  </si>
  <si>
    <t>Santa Rosa Sound, Santa Rosa County, Florida, USA</t>
  </si>
  <si>
    <t>Escambia County, Florida, USA</t>
  </si>
  <si>
    <t>Escambia County</t>
  </si>
  <si>
    <t>Pensacola, Escambia County, Florida, USA</t>
  </si>
  <si>
    <t>Sabine Island, Escambia County, Florida, USA</t>
  </si>
  <si>
    <t>Rookery Bay National Estuarine Research Reserve, Collier County, Florida, USA</t>
  </si>
  <si>
    <t>Northern Florida Bay, Florida, USA</t>
  </si>
  <si>
    <t>Northern Florida Bay</t>
  </si>
  <si>
    <t>West coast of Florida, USA;Southern Florida, USA</t>
  </si>
  <si>
    <t>Cape Sable Creek, Monroe County, Florida, USA</t>
  </si>
  <si>
    <t>East coast of Florida, USA;Southern Florida, USA</t>
  </si>
  <si>
    <t>Miami-Dade and Monroe counties</t>
  </si>
  <si>
    <t>East coast of Florida, USA;West coast of Florida, USA</t>
  </si>
  <si>
    <t>West coast of Florida, USA;Northwestern Florida, USA</t>
  </si>
  <si>
    <t>East coast of Florida, USA;Northeastern Florida, USA</t>
  </si>
  <si>
    <t>Salisbury, Essex County, Massachusetts, USA</t>
  </si>
  <si>
    <t>Salisbury Beach State Reservation, Salisbury, Essex County, Massachusetts, USA</t>
  </si>
  <si>
    <t>Rowley, Essex County, Massachusetts, USA</t>
  </si>
  <si>
    <t>Parker River National Wildlife Refuge, Rowley, Essex County, Massachusetts, USA</t>
  </si>
  <si>
    <t>Nelson Island Creek, Parker River National Wildlife Refuge, Rowley, Essex County, Massachusetts, USA</t>
  </si>
  <si>
    <t>Newbury, Essex County, Massachusetts, USA</t>
  </si>
  <si>
    <t>Pine Island Creek, Newbury, Essex County, Massachusetts, USA</t>
  </si>
  <si>
    <t>Plymouth County, Massachusetts, USA</t>
  </si>
  <si>
    <t>Plymouth County</t>
  </si>
  <si>
    <t>Scituate</t>
  </si>
  <si>
    <t>Scituate, Plymouth County, Massachusetts, USA</t>
  </si>
  <si>
    <t>North Scituate, Scituate, Plymouth County, Massachusetts, USA</t>
  </si>
  <si>
    <t>Musquashcut Brook, North Scituate, Scituate, Plymouth County, Massachusetts, USA</t>
  </si>
  <si>
    <t>Ipswich, Essex County, Massachusetts, USA</t>
  </si>
  <si>
    <t>Sweeney Creek, Ipswich, Essex County, Massachusetts, USA</t>
  </si>
  <si>
    <t>Gloucester, Essex County, Massachusetts, USA</t>
  </si>
  <si>
    <t>Jones River Marshes, Gloucester, Essex County, Massachusetts, USA</t>
  </si>
  <si>
    <t>Danvers, Essex County, Massachusetts, USA</t>
  </si>
  <si>
    <t>Waters River Marshes, Danvers, Essex County, Massachusetts, USA</t>
  </si>
  <si>
    <t>Essex, Essex County, Massachusetts, USA</t>
  </si>
  <si>
    <t>Eben Creek, Essex, Essex County, Massachusetts, USA</t>
  </si>
  <si>
    <t>Manchester-by-the-Sea, Essex County, Massachusetts, USA</t>
  </si>
  <si>
    <t>Chubb Point Marshes, Manchester-by-the-Sea, Essex County, Massachusetts, USA</t>
  </si>
  <si>
    <t>Kettle Cove, Manchester-by-the-Sea, Essex County, Massachusetts, USA</t>
  </si>
  <si>
    <t>Atlantic coast of United States;Southeastern United States</t>
  </si>
  <si>
    <t>Nymph Island, Great Barrier Reef, Queensland, Australia</t>
  </si>
  <si>
    <t>Suffolk County (Massachusetts)</t>
  </si>
  <si>
    <t>Suffolk County (New York)</t>
  </si>
  <si>
    <t>Orange County (California)</t>
  </si>
  <si>
    <t>Orange County (Texas)</t>
  </si>
  <si>
    <t>Nueva Esparta</t>
  </si>
  <si>
    <t>Antigua</t>
  </si>
  <si>
    <t>Catalonia, Spain</t>
  </si>
  <si>
    <t>Catalonia</t>
  </si>
  <si>
    <t>Barcelona, Catalonia, Spain</t>
  </si>
  <si>
    <t>Barcelona</t>
  </si>
  <si>
    <t>Rubí</t>
  </si>
  <si>
    <t>Rubí, Barcelona, Catalonia, Spain</t>
  </si>
  <si>
    <t>Southern Central Java, Java, Indonesia</t>
  </si>
  <si>
    <t>Southern Central Java</t>
  </si>
  <si>
    <t>Vallarpadam, Kochi, Ernakulam District, Kerala, India</t>
  </si>
  <si>
    <t>Vypin, Kochi, Ernakulam District, Kerala, India</t>
  </si>
  <si>
    <t>Wuvulu Island, Manus Province, Papua New Guinea</t>
  </si>
  <si>
    <t>Wuvulu Island</t>
  </si>
  <si>
    <t>Newport Beach, Orange County, California, USA</t>
  </si>
  <si>
    <t>Orange County, California, USA</t>
  </si>
  <si>
    <t>Newport Bay, Newport Beach, Orange County, California, USA</t>
  </si>
  <si>
    <t>Ishigaki, Okinawa, Ryukyu Islands, Japan</t>
  </si>
  <si>
    <t>Ishigaki</t>
  </si>
  <si>
    <t>Nagura River, Ishigaki, Okinawa, Ryukyu Islands, Japan</t>
  </si>
  <si>
    <t>Nagura River</t>
  </si>
  <si>
    <t>Nakakama River, Iriomote-jima, Okinawa, Ryukyu Islands, Japan</t>
  </si>
  <si>
    <t>Nakakama River</t>
  </si>
  <si>
    <t>Haemi, Iriomote-jima, Okinawa, Ryukyu Islands, Japan</t>
  </si>
  <si>
    <t>Haemi</t>
  </si>
  <si>
    <t>Ohara River</t>
  </si>
  <si>
    <t>Ohara River, Haemi, Iriomote-jima, Okinawa, Ryukyu Islands, Japan</t>
  </si>
  <si>
    <t>Nakamazaki, Iriomote-jima, Okinawa, Ryukyu Islands, Japan</t>
  </si>
  <si>
    <t>Nakamazaki</t>
  </si>
  <si>
    <t>Shirahama, Iriomote-jima, Okinawa, Ryukyu Islands, Japan</t>
  </si>
  <si>
    <t>Shirahama</t>
  </si>
  <si>
    <t>Ohara, Haemi, Iriomote-jima, Okinawa, Ryukyu Islands, Japan</t>
  </si>
  <si>
    <t>Ohara</t>
  </si>
  <si>
    <t>Saji River, Haemi, Iriomote-jima, Okinawa, Ryukyu Islands, Japan</t>
  </si>
  <si>
    <t>Saji River</t>
  </si>
  <si>
    <t>Location usure, but flows into Ohara</t>
  </si>
  <si>
    <t>Dajia River</t>
  </si>
  <si>
    <t>TaChia River</t>
  </si>
  <si>
    <t>Taichung</t>
  </si>
  <si>
    <t>Taichung, Taiwan</t>
  </si>
  <si>
    <t>Dajia River, Taichung, Taiwan</t>
  </si>
  <si>
    <t>Gaomei Wetlands, Taichung, Taiwan</t>
  </si>
  <si>
    <t>Kaomei Wetlands</t>
  </si>
  <si>
    <t>Gaomei Wetlands</t>
  </si>
  <si>
    <t>Bahía Sucia</t>
  </si>
  <si>
    <t>Bahía Sucia, Puerto Rico</t>
  </si>
  <si>
    <t>Coroa Grande, Rio de Janeiro, Brazil</t>
  </si>
  <si>
    <t>Coroa Grande</t>
  </si>
  <si>
    <t>Yao Yai Island, Phang-nga, Thailand</t>
  </si>
  <si>
    <t>Yao Yai Island</t>
  </si>
  <si>
    <t>Krabi</t>
  </si>
  <si>
    <t>Krabi, Thailand</t>
  </si>
  <si>
    <t>Satun</t>
  </si>
  <si>
    <t>Satun, Thailand</t>
  </si>
  <si>
    <t>Chon Buri, Thailand</t>
  </si>
  <si>
    <t>Chon Buri</t>
  </si>
  <si>
    <t>Rayong, Thailand</t>
  </si>
  <si>
    <t>Rayong</t>
  </si>
  <si>
    <t>Samut Prakan, Thailand</t>
  </si>
  <si>
    <t>Samut Prakan</t>
  </si>
  <si>
    <t>Chumphon</t>
  </si>
  <si>
    <t>Chumphon, Thailand</t>
  </si>
  <si>
    <t>Pattani, Thailand</t>
  </si>
  <si>
    <t>Pattani</t>
  </si>
  <si>
    <t>Narathiwat</t>
  </si>
  <si>
    <t>Narathiwat, Thailand</t>
  </si>
  <si>
    <t>Chanthaburi, Thailand</t>
  </si>
  <si>
    <t>Chanthaburi</t>
  </si>
  <si>
    <t>Phetchaburi, Thailand</t>
  </si>
  <si>
    <t>Phetchaburi</t>
  </si>
  <si>
    <t>Nakhon Si Thammarat</t>
  </si>
  <si>
    <t>Nakhon Si Thammarat, Thailand</t>
  </si>
  <si>
    <t>San Luis Gonzaga Bay, Baja California, Mexico</t>
  </si>
  <si>
    <t>San Luis Gonzaga Bay</t>
  </si>
  <si>
    <t>Estero de Urías</t>
  </si>
  <si>
    <t>US Naval Station Coco Solo, Coco Solo, Panama</t>
  </si>
  <si>
    <t>US Naval Station Coco Solo</t>
  </si>
  <si>
    <t>Aitsu Marine Biology Station, Kami-Amakusa, Kumamoto, Kyūshū, Japan</t>
  </si>
  <si>
    <t>Florida State Marine Lab, Franklin County, Florida, USA</t>
  </si>
  <si>
    <t>Middle East;Persian Gulf</t>
  </si>
  <si>
    <t>Gulf coast of United States;Northeastern Gulf of Mexico</t>
  </si>
  <si>
    <t>West coast of Florida, USA;Northeastern Gulf of Mexico</t>
  </si>
  <si>
    <t>Gulf of California, Mexico;Northern Gulf of California, Mexico</t>
  </si>
  <si>
    <t>Roughly defined as north of the Yangtze River</t>
  </si>
  <si>
    <t>Roughly defined as south of the Yangtze River</t>
  </si>
  <si>
    <t>Eastern Australia;Western Pacific Ocean</t>
  </si>
  <si>
    <t>North America;Pacific coast of North America</t>
  </si>
  <si>
    <t>North America;Atlantic coast of North America</t>
  </si>
  <si>
    <t>Northern Australia;Western Pacific Ocean</t>
  </si>
  <si>
    <t>FOSSIL</t>
  </si>
  <si>
    <t>Ilhéus</t>
  </si>
  <si>
    <t>Ilhéus, Bahia, Brazil</t>
  </si>
  <si>
    <t>West Sumatra, Sumatra, Indonesia</t>
  </si>
  <si>
    <t>West Sumatra</t>
  </si>
  <si>
    <t>Padang, West Sumatra, Sumatra, Indonesia</t>
  </si>
  <si>
    <t>Padang</t>
  </si>
  <si>
    <t>Nosy Be, Madagascar</t>
  </si>
  <si>
    <t>Nosy Be</t>
  </si>
  <si>
    <t>Leonsberg, Paramaibo, Suriname</t>
  </si>
  <si>
    <t>Leonsberg</t>
  </si>
  <si>
    <t>Kanmaw Kyun, Mergui Archipelago, Myanmar</t>
  </si>
  <si>
    <t>Kanmaw Kyun</t>
  </si>
  <si>
    <t>Kisseraing Island</t>
  </si>
  <si>
    <t>Dixcove, Ghana</t>
  </si>
  <si>
    <t>Dixcove</t>
  </si>
  <si>
    <t>East Java, Java, Indonesia</t>
  </si>
  <si>
    <t>East Java</t>
  </si>
  <si>
    <t>Madura, East Java, Java, Indonesia</t>
  </si>
  <si>
    <t>Madura</t>
  </si>
  <si>
    <t>Southern coast of Madura</t>
  </si>
  <si>
    <t>Southern coast of Madura, Madura, East Java, Java, Indonesia</t>
  </si>
  <si>
    <t>Río Dagua, Bahia de Buenaventura, Valle del Cauca, Colombia</t>
  </si>
  <si>
    <t>Río Dagua</t>
  </si>
  <si>
    <t>Westpunt, Curaçao</t>
  </si>
  <si>
    <t>Westpunt</t>
  </si>
  <si>
    <t>Newport, Curaçao</t>
  </si>
  <si>
    <t>Newport</t>
  </si>
  <si>
    <t>Nieuwpoort</t>
  </si>
  <si>
    <t>Santa Martha Baai, Curaçao</t>
  </si>
  <si>
    <t>Santa Martha Baai</t>
  </si>
  <si>
    <t>Aruba</t>
  </si>
  <si>
    <t>Andicuri, Aruba</t>
  </si>
  <si>
    <t>Andicuri</t>
  </si>
  <si>
    <t>Balashi, Aruba</t>
  </si>
  <si>
    <t>Balashi</t>
  </si>
  <si>
    <t>Santa Cruz, Aruba</t>
  </si>
  <si>
    <t>Santa Cruz</t>
  </si>
  <si>
    <t>Daimari, Santa Cruz, Aruba</t>
  </si>
  <si>
    <t>Daimari</t>
  </si>
  <si>
    <t>Eagle Beach, Aruba</t>
  </si>
  <si>
    <t>Eagle Beach</t>
  </si>
  <si>
    <t>L'Ebranche River, Trinidad</t>
  </si>
  <si>
    <t>L'Ebranche River</t>
  </si>
  <si>
    <t>Coatzacoalcos</t>
  </si>
  <si>
    <t>Coatzacoalcos, Veracruz, Mexico</t>
  </si>
  <si>
    <t>Fort James</t>
  </si>
  <si>
    <t>Fort James, Antigua, Antigua and Barbuda</t>
  </si>
  <si>
    <t>Lambeau, Tobago</t>
  </si>
  <si>
    <t>Lambeau</t>
  </si>
  <si>
    <t>Bonaire</t>
  </si>
  <si>
    <t>ABC Islands</t>
  </si>
  <si>
    <t>Great Salt Pond</t>
  </si>
  <si>
    <t>Point Blanche, Saint Martin</t>
  </si>
  <si>
    <t>Point Blanche</t>
  </si>
  <si>
    <t>East coast of Great Salt Pond</t>
  </si>
  <si>
    <t>Little Bay Pond, Saint Martin</t>
  </si>
  <si>
    <t>Little Bay Pond</t>
  </si>
  <si>
    <t>Philipsburg, Saint Martin</t>
  </si>
  <si>
    <t>Philipsburg</t>
  </si>
  <si>
    <t>Great Salt Pond, Philipsburg, Saint Martin</t>
  </si>
  <si>
    <t>East coast of Great Salt Pond, Philipsburg, Saint Martin</t>
  </si>
  <si>
    <t>Great Bay, Saint Martin</t>
  </si>
  <si>
    <t>Eastern Great Bay, Saint Martin</t>
  </si>
  <si>
    <t>Eastern Great Bay</t>
  </si>
  <si>
    <t>Fresh Pond, Saint Martin</t>
  </si>
  <si>
    <t>Fresh Pond</t>
  </si>
  <si>
    <t>Grand Case, Saint Martin</t>
  </si>
  <si>
    <t>Grand Case</t>
  </si>
  <si>
    <t>Salines, Grand Case, Saint Martin</t>
  </si>
  <si>
    <t>Salines</t>
  </si>
  <si>
    <t>East coast of Little Bay Pond</t>
  </si>
  <si>
    <t>East coat of Little Bay Pond, Saint Martin</t>
  </si>
  <si>
    <t>Crab Hole Cistern, Saint Martin</t>
  </si>
  <si>
    <t>Crab Hole Cistern</t>
  </si>
  <si>
    <t>Location on the island unknown</t>
  </si>
  <si>
    <t>Atwell's Pond, Saint Martin</t>
  </si>
  <si>
    <t>Atwell's Pond</t>
  </si>
  <si>
    <t>Saint Kitts and Nevis</t>
  </si>
  <si>
    <t>Nevis</t>
  </si>
  <si>
    <t>Nelson's Spring, Nevis</t>
  </si>
  <si>
    <t>Nelson's Spring</t>
  </si>
  <si>
    <t>Anguilla</t>
  </si>
  <si>
    <t>Windward Islands (Society Islands)</t>
  </si>
  <si>
    <t>Windward Islands (Lesser Antilles)</t>
  </si>
  <si>
    <t>Leeward Islands (Society Islands)</t>
  </si>
  <si>
    <t>Leeward Islands (Lesser Antilles)</t>
  </si>
  <si>
    <t>Leeward Islands, Lesser Antilles</t>
  </si>
  <si>
    <t>Windward Islands, Lesser Antilles</t>
  </si>
  <si>
    <t>ABC Islands, Leeward Antilles</t>
  </si>
  <si>
    <t>Sandy Ground, Anguilla</t>
  </si>
  <si>
    <t>Sandy Ground</t>
  </si>
  <si>
    <t>Road Salt Pond, Sandy Ground, Anguilla</t>
  </si>
  <si>
    <t>Road Salt Pond</t>
  </si>
  <si>
    <t>Red Hook, Saint Thomas, U.S. Virgin Islands</t>
  </si>
  <si>
    <t>Red Hook</t>
  </si>
  <si>
    <t>Laguna Mandinga Grande, Veracruz, Mexico</t>
  </si>
  <si>
    <t>Laguna Mandinga Grande</t>
  </si>
  <si>
    <t>Hidalgo, Veracruz, Mexico</t>
  </si>
  <si>
    <t>Hidalgo</t>
  </si>
  <si>
    <t>Jamapa River, Veracruz, Mexico</t>
  </si>
  <si>
    <t>Jamapa River</t>
  </si>
  <si>
    <t>El Estsero (En La Isla Del Amor), Veracruz, Mexico</t>
  </si>
  <si>
    <t>El Estero (En La Isla Del Amor)</t>
  </si>
  <si>
    <t>Arabian Gulf</t>
  </si>
  <si>
    <t>Gulf of Oman</t>
  </si>
  <si>
    <t>Arabian Sea</t>
  </si>
  <si>
    <t>Ajman, United Arab Emirates</t>
  </si>
  <si>
    <t>Ajman</t>
  </si>
  <si>
    <t>Khor Al Beidah</t>
  </si>
  <si>
    <t>Khor Al Beidah, Umm AI Quwain, United Arab Emirates</t>
  </si>
  <si>
    <t>Persian Gulf coast of United Arab Emirates</t>
  </si>
  <si>
    <t>Gulf of Oman coast of United Arab Emirates</t>
  </si>
  <si>
    <t>Persian Gulf coast of Iran</t>
  </si>
  <si>
    <t>Gulf of Oman coast of Iran</t>
  </si>
  <si>
    <t>Southwestern India;Arabian Sea</t>
  </si>
  <si>
    <t>Africa;Indian coast of Africa;Gulf of Aden</t>
  </si>
  <si>
    <t>Sungai Sematan, Sarawak, Borneo, Malaysia</t>
  </si>
  <si>
    <t>Sungai Sematan</t>
  </si>
  <si>
    <t>Baijiao, Fujian, China</t>
  </si>
  <si>
    <t>Baijiao</t>
  </si>
  <si>
    <t>Jiulongjiang Estuary, Fujian, China</t>
  </si>
  <si>
    <t>Jiulongjiang Estuary</t>
  </si>
  <si>
    <t>Baía do São Marcos</t>
  </si>
  <si>
    <t>Baía do São Marcos, Maranhão, Brazil</t>
  </si>
  <si>
    <t>Ilha dos Caranguejos</t>
  </si>
  <si>
    <t>Ilha dos Caranguejos, Baía do São Marcos, Maranhão, Brazil</t>
  </si>
  <si>
    <t>Tronco</t>
  </si>
  <si>
    <t>Tronco, Ilha dos Caranguejos, Baía do São Marcos, Maranhão, Brazil</t>
  </si>
  <si>
    <t>Porto do Itaqui, Maranhão, Brazil</t>
  </si>
  <si>
    <t>Porto do Itaqui</t>
  </si>
  <si>
    <t>Buenos Aires, Porto do Itaqui, Maranhão, Brazil</t>
  </si>
  <si>
    <t>Buenos Aires (Brazilian River)</t>
  </si>
  <si>
    <t>Eastern Cape, South Africa</t>
  </si>
  <si>
    <t>Eastern Cape</t>
  </si>
  <si>
    <t>Kariega River, Eastern Cape, South Africa</t>
  </si>
  <si>
    <t>Kariega River</t>
  </si>
  <si>
    <t>Twin Cays</t>
  </si>
  <si>
    <t>Twin Cays, Belize</t>
  </si>
  <si>
    <t>Perak, Malaysia</t>
  </si>
  <si>
    <t>Perak</t>
  </si>
  <si>
    <t>Matang Mangrove Forest Reserve, Perak, Malaysia</t>
  </si>
  <si>
    <t>Matang Forest Mangrove Reserve</t>
  </si>
  <si>
    <t>La Salina, Guadalquivir, Andalusia, Spain</t>
  </si>
  <si>
    <t>La Salina</t>
  </si>
  <si>
    <t>El Puntal, Guadalquivir, Andalusia, Spain</t>
  </si>
  <si>
    <t>El Puntal</t>
  </si>
  <si>
    <t>Paulista, Pernambuco, Brazil</t>
  </si>
  <si>
    <t>Paulista</t>
  </si>
  <si>
    <t>Rio Timbo</t>
  </si>
  <si>
    <t>Rio Timbo, Paulista, Pernambuco, Brazil</t>
  </si>
  <si>
    <t>Littoral Cameroon, Cameroon</t>
  </si>
  <si>
    <t>Region</t>
  </si>
  <si>
    <t>Southwest Cameroon, Cameroon</t>
  </si>
  <si>
    <t>Southwest Cameroon</t>
  </si>
  <si>
    <t>Limbe, Southwest Cameroon, Cameroon</t>
  </si>
  <si>
    <t>Limbe</t>
  </si>
  <si>
    <t>Tiko, Southwest Cameroon, Cameroon</t>
  </si>
  <si>
    <t>Tiko</t>
  </si>
  <si>
    <t>Mabeta Creek, Southwest Cameroon, Cameroon</t>
  </si>
  <si>
    <t>Mabeta Creek</t>
  </si>
  <si>
    <t>Wouri, Littoral Cameroon, Cameroon</t>
  </si>
  <si>
    <t>Littoral Cameroon</t>
  </si>
  <si>
    <t>Wouri</t>
  </si>
  <si>
    <t>Sanaga River, Littoral Cameroon, Cameroon</t>
  </si>
  <si>
    <t>Sanaga River</t>
  </si>
  <si>
    <t>Mboussa Essengue, Wouri, Littoral Cameroon, Cameroon</t>
  </si>
  <si>
    <t>Mboussa Essengue</t>
  </si>
  <si>
    <t>Manoka Bay, Wouri, Littoral Cameroon, Cameroon</t>
  </si>
  <si>
    <t>Costa do Sol</t>
  </si>
  <si>
    <t>Saco, Inhaca Island, Mozambique</t>
  </si>
  <si>
    <t>Saco</t>
  </si>
  <si>
    <t>Ponta Rasa, Inhaca Island, Mozambique</t>
  </si>
  <si>
    <t>Ponta Rasa</t>
  </si>
  <si>
    <t>Costa do Sol, Maputo Bay, Mozambique</t>
  </si>
  <si>
    <t>Kukata National Park, Bangladesh</t>
  </si>
  <si>
    <t>Kukata National Park</t>
  </si>
  <si>
    <t>Laguna de La Mancha, Veracruz, Mexico</t>
  </si>
  <si>
    <t>Laguna de La Mancha</t>
  </si>
  <si>
    <t>Bahía Tortugas, Baja California Sur, Mexico</t>
  </si>
  <si>
    <t>Bahía Tortugas</t>
  </si>
  <si>
    <t>Los Bungalos, Bahía Tortugas, Baja California Sur, Mexico</t>
  </si>
  <si>
    <t>Los Bungalos</t>
  </si>
  <si>
    <t>Puertecitos, Baja California, Mexico</t>
  </si>
  <si>
    <t>Puertecitos</t>
  </si>
  <si>
    <t>Laguna Percebú, San Felipe, Baja California, Mexico</t>
  </si>
  <si>
    <t>Laguna Percebú</t>
  </si>
  <si>
    <t>Barra de la Cruz, Oaxaca, Mexico</t>
  </si>
  <si>
    <t>Barra de la Cruz</t>
  </si>
  <si>
    <t>Chacahua Lagoon, Oaxaca, Mexico</t>
  </si>
  <si>
    <t>Chiapas, Mexico</t>
  </si>
  <si>
    <t>Chiapas</t>
  </si>
  <si>
    <t>Chacahua Lagoon</t>
  </si>
  <si>
    <t>Boca del Cielo Lagoon</t>
  </si>
  <si>
    <t>Boca del Cielo Lagoon, Chiapas, Mexico</t>
  </si>
  <si>
    <t>La Encrucijada Biosphere Reserve, Chiapas, Mexico</t>
  </si>
  <si>
    <t>La Encrucijada Biosphere Reserve</t>
  </si>
  <si>
    <t>Yucatan, Mexico</t>
  </si>
  <si>
    <t>Chelem, Yucatan, Mexico</t>
  </si>
  <si>
    <t>Chelem</t>
  </si>
  <si>
    <t>Yucatan</t>
  </si>
  <si>
    <t>Nan Wan, Pingtung, Taiwan</t>
  </si>
  <si>
    <t>Nan Wan</t>
  </si>
  <si>
    <t>Homei, New Taipei City, Taiwan</t>
  </si>
  <si>
    <t>Homei</t>
  </si>
  <si>
    <t>Wanlitung, Pingtung, Taiwan</t>
  </si>
  <si>
    <t>Wanlitung</t>
  </si>
  <si>
    <t>Houwan, Pingtung, Taiwan</t>
  </si>
  <si>
    <t>Houwan</t>
  </si>
  <si>
    <t>Tai O, Hong Kong, China</t>
  </si>
  <si>
    <t>Tai O</t>
  </si>
  <si>
    <t>Zhangzhou, Fujian, China</t>
  </si>
  <si>
    <t>Zhangzhou</t>
  </si>
  <si>
    <t>Longhai</t>
  </si>
  <si>
    <t>Longhai, Zhangzhou, Fujian, China</t>
  </si>
  <si>
    <t>Yunxiao, Zhangzhou, Fujian, China</t>
  </si>
  <si>
    <t>Yunxiao</t>
  </si>
  <si>
    <t>Zhuta Mangrove Nature Reserve</t>
  </si>
  <si>
    <t>Zhuta Mangrove Nature Reserve, Yunxiao, Zhangzhou, Fujian, China</t>
  </si>
  <si>
    <t>Quanzhou, Fujian, China</t>
  </si>
  <si>
    <t>Quanzhou</t>
  </si>
  <si>
    <t>Xunpu, Quanzhou, Fujian, China</t>
  </si>
  <si>
    <t>Xunpu</t>
  </si>
  <si>
    <t>Qingdao, Shandong, China</t>
  </si>
  <si>
    <t>Qingdao</t>
  </si>
  <si>
    <t>Jimo</t>
  </si>
  <si>
    <t>Jimo, Qingdao, Shandong, China</t>
  </si>
  <si>
    <t>Chengyang, Qingdao, Shandong, China</t>
  </si>
  <si>
    <t>Chengyang</t>
  </si>
  <si>
    <t>Fengcheng River, Jimo, Qingdao, Shandong, China</t>
  </si>
  <si>
    <t>Fengcheng River</t>
  </si>
  <si>
    <t>Tuandao Bay</t>
  </si>
  <si>
    <t>Tuandao Bay, Qingdao, Shandong, China</t>
  </si>
  <si>
    <t>Huangdao, Qingdao, Shandong, China</t>
  </si>
  <si>
    <t>Huangdao</t>
  </si>
  <si>
    <t>Xuejiadao, Huangdao, Qingdao, Shandong, China</t>
  </si>
  <si>
    <t>Xuejiadao</t>
  </si>
  <si>
    <t>Lianyun Harbor, Jiangsu, China</t>
  </si>
  <si>
    <t>Lianyun Harbor</t>
  </si>
  <si>
    <t>Shanghai, China</t>
  </si>
  <si>
    <t>Shanghai</t>
  </si>
  <si>
    <t>Yueqing</t>
  </si>
  <si>
    <t>Leqing</t>
  </si>
  <si>
    <t>Yueqing, Wenzhou, Zhejiang, China</t>
  </si>
  <si>
    <t>Ximendao</t>
  </si>
  <si>
    <t>Ximendao, Yueqing, Wenzhou, Zhejiang, China</t>
  </si>
  <si>
    <t>Tung Chung, Hong Kong, China</t>
  </si>
  <si>
    <t>Tung Chung</t>
  </si>
  <si>
    <t>Yancheng, Jiangsu, China</t>
  </si>
  <si>
    <t>Yancheng</t>
  </si>
  <si>
    <t>Sheyang</t>
  </si>
  <si>
    <t>Sheyang, Yancheng, Jiangsu, China</t>
  </si>
  <si>
    <t>Nantong, Jiangsu, China</t>
  </si>
  <si>
    <t>Nantong</t>
  </si>
  <si>
    <t>Rudong, Nantong, Jiangsu, China</t>
  </si>
  <si>
    <t>Rudong</t>
  </si>
  <si>
    <t>Beikan, Rudong, Nantong, Jiangsu, China</t>
  </si>
  <si>
    <t>Beikan</t>
  </si>
  <si>
    <t>Qinzhou, Guangxi, China</t>
  </si>
  <si>
    <t>Qinzhou</t>
  </si>
  <si>
    <t>Haikou, Hainan Island, China</t>
  </si>
  <si>
    <t>Haikou</t>
  </si>
  <si>
    <t>Meilan, Haikou, Hainan Island, China</t>
  </si>
  <si>
    <t>Meilan</t>
  </si>
  <si>
    <t>Beigang, Meilan, Haikou, Hainan Island, China</t>
  </si>
  <si>
    <t>Beigang</t>
  </si>
  <si>
    <t>Qidong, Nantong, Jiangsu, China</t>
  </si>
  <si>
    <t>Qidong</t>
  </si>
  <si>
    <t>Nügukou, Chengyang, Qingdao, Shandong, China</t>
  </si>
  <si>
    <t>Precise location unknown</t>
  </si>
  <si>
    <t>Nügukou</t>
  </si>
  <si>
    <t>Xiaojiagui, Huangdao, Qingdao, Shandong, China</t>
  </si>
  <si>
    <t>Precise location unknown. Part of the former Jiaonan district.</t>
  </si>
  <si>
    <t>Xiaojiagui</t>
  </si>
  <si>
    <t>Qükou</t>
  </si>
  <si>
    <t>Qükou, Dongzhai Harbour, Hainan Island, China</t>
  </si>
  <si>
    <t>Changle, Fuzhou, Fujian, China</t>
  </si>
  <si>
    <t>Changle</t>
  </si>
  <si>
    <t>Chiyu</t>
  </si>
  <si>
    <t>Chiyu, Changle, Fuzhou, Fujian, China</t>
  </si>
  <si>
    <t>Fuqing, Fuzhou, Fujian, China</t>
  </si>
  <si>
    <t>Fuqing</t>
  </si>
  <si>
    <t>Dongshan, Zhangzhou, Fujian, China</t>
  </si>
  <si>
    <t>Dongshan</t>
  </si>
  <si>
    <t>Wenchang, Hainan Island, China</t>
  </si>
  <si>
    <t>Wenchang</t>
  </si>
  <si>
    <t>Beihai, Guangxi, China</t>
  </si>
  <si>
    <t>Beihai</t>
  </si>
  <si>
    <t>Gaode, Beihai, Guangxi, China</t>
  </si>
  <si>
    <t>Gaode</t>
  </si>
  <si>
    <t>Qinglan Harbour</t>
  </si>
  <si>
    <t>Qinglan Harbour, Wenchang, Hainan Island, China</t>
  </si>
  <si>
    <t>Cangnan, Wenzhou, Zhejiang, China</t>
  </si>
  <si>
    <t>Cangnan</t>
  </si>
  <si>
    <t>Yanpu, Cangnan, Wenzhou, Zhejiang, China</t>
  </si>
  <si>
    <t>Yanpu</t>
  </si>
  <si>
    <t>Jingjiang, Quanzhou, Fujian, China</t>
  </si>
  <si>
    <t>Jingjiang</t>
  </si>
  <si>
    <t>Yangdai</t>
  </si>
  <si>
    <t>Yangdai, Jingjiang, Quanzhou, Fujian, China</t>
  </si>
  <si>
    <t>Shantou, Guangdong, China</t>
  </si>
  <si>
    <t>Shantou</t>
  </si>
  <si>
    <t>Nan'ao Island</t>
  </si>
  <si>
    <t>Nan'ao Island, Shantou, Guangdong, China</t>
  </si>
  <si>
    <t>Yulin Harbor</t>
  </si>
  <si>
    <t>Yulin Harbor, Sanya, Hainan Island, China</t>
  </si>
  <si>
    <t>Yunxiao Mangrove Nature Reserve, Yunxiao, Zhangzhou, Fujian, China</t>
  </si>
  <si>
    <t>Yunxiao Mangrove Nature Reserve</t>
  </si>
  <si>
    <t>Changle Mangrove Nature Reserve</t>
  </si>
  <si>
    <t>Changle Mangrove Nature Reserve, Changle, Fuzhou, Fujian, China</t>
  </si>
  <si>
    <t>Quanzhou Mangrove Nature Reserve, Quanzhou, Fujian, China</t>
  </si>
  <si>
    <t>Quanzhou Mangrove Nature Reserve</t>
  </si>
  <si>
    <t>Zhanjiang, Guangdong, China</t>
  </si>
  <si>
    <t>Zhanjiang</t>
  </si>
  <si>
    <t>Zhanjiang Mangrove Nature Reserve</t>
  </si>
  <si>
    <t>Zhanjiang Mangrove Nature Reserve, Zhanjiang, Guangdong, China</t>
  </si>
  <si>
    <t>Dongzhaigang Mangrove Nature Reserve, Meilan, Haikou, Hainan Island, China</t>
  </si>
  <si>
    <t>Dongzhaigang Mangrove Nature Reserve</t>
  </si>
  <si>
    <t>Balasore, Odisha, India</t>
  </si>
  <si>
    <t>Balasore</t>
  </si>
  <si>
    <t>Budhabalanga River, Balasore, Odisha, India</t>
  </si>
  <si>
    <t>Budhabalanga River</t>
  </si>
  <si>
    <t>Subamarekha River, Balasore, Odisha, India</t>
  </si>
  <si>
    <t>Subamarekha River</t>
  </si>
  <si>
    <t>Sanlúcar de Barrameda</t>
  </si>
  <si>
    <t>Sanlúcar de Barrameda, Cádiz, Andalusia, Spain</t>
  </si>
  <si>
    <t>Miraflores Locks Spillway, Panama Canal, Panama</t>
  </si>
  <si>
    <t>Miraflorees Locks Spillway</t>
  </si>
  <si>
    <t>Panama Canal, Panama</t>
  </si>
  <si>
    <t>Panama Canal</t>
  </si>
  <si>
    <t>La Captana, Panama Canal, Panama</t>
  </si>
  <si>
    <t>Jiuduansha Mudflat</t>
  </si>
  <si>
    <t>Yangtze River Estuary</t>
  </si>
  <si>
    <t>Yangtze River Estuary, Shanghai, China</t>
  </si>
  <si>
    <t>Jiuduansha Mudflat, Yangtze River Estuary, Shanghai, China</t>
  </si>
  <si>
    <t>Magong City, Penghu, Taiwan</t>
  </si>
  <si>
    <t>Magong City</t>
  </si>
  <si>
    <t>Great Bay (Saint Martin)</t>
  </si>
  <si>
    <t>Great Bay (NJ)</t>
  </si>
  <si>
    <t>Caribbean;Leeward Islands, Lesser Antilles</t>
  </si>
  <si>
    <t>Caribbean;ABC Islands, Leeward Antilles</t>
  </si>
  <si>
    <t>Caribbean;Windward Islands, Lesser Antilles</t>
  </si>
  <si>
    <t>Korangi Creek</t>
  </si>
  <si>
    <t>Dhabeji</t>
  </si>
  <si>
    <t>Bhambore</t>
  </si>
  <si>
    <t>Phitti Creek</t>
  </si>
  <si>
    <t>Sonari</t>
  </si>
  <si>
    <t>Sonmiani</t>
  </si>
  <si>
    <t>Sindh, Pakistan</t>
  </si>
  <si>
    <t>Sindh</t>
  </si>
  <si>
    <t>Balochistan, Pakistan</t>
  </si>
  <si>
    <t>Balochistan</t>
  </si>
  <si>
    <t>Karachi, Sindh, Pakistan</t>
  </si>
  <si>
    <t>Sonmiani, Balochistan, Pakistan</t>
  </si>
  <si>
    <t>Sonari, Karachi, Sindh, Pakistan</t>
  </si>
  <si>
    <t>Phitti Creek, Sindh, Pakistan</t>
  </si>
  <si>
    <t>Bhambore, Sindh, Pakistan</t>
  </si>
  <si>
    <t>Dhabeji, Sindh, Pakistan</t>
  </si>
  <si>
    <t>Keti Bandar</t>
  </si>
  <si>
    <t>Keti Bandar, Sindh, Pakistan</t>
  </si>
  <si>
    <t>Korangi Creek, Karachi, Sindh, Pakistan</t>
  </si>
  <si>
    <t>Sandspit, Karachi, Sindh, Pakistan</t>
  </si>
  <si>
    <t>Manora, Karachi, Sindh, Pakistan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</si>
</sst>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00"/>
    <numFmt numFmtId="166" formatCode="0.0"/>
  </numFmts>
  <fonts count="4" x14ac:knownFonts="1">
    <font>
      <sz val="11"/>
      <color theme="1"/>
      <name val="Calibri"/>
      <family val="2"/>
      <scheme val="minor"/>
    </font>
    <font>
      <b/>
      <sz val="11"/>
      <color theme="1"/>
      <name val="Calibri"/>
      <family val="2"/>
      <scheme val="minor"/>
    </font>
    <font>
      <sz val="11"/>
      <color rgb="FF9C0006"/>
      <name val="Calibri"/>
      <family val="2"/>
      <scheme val="minor"/>
    </font>
    <font>
      <sz val="11"/>
      <color rgb="FF9C5700"/>
      <name val="Calibri"/>
      <family val="2"/>
      <scheme val="minor"/>
    </font>
  </fonts>
  <fills count="4">
    <fill>
      <patternFill patternType="none"/>
    </fill>
    <fill>
      <patternFill patternType="gray125"/>
    </fill>
    <fill>
      <patternFill patternType="solid">
        <fgColor rgb="FFFFC7CE"/>
      </patternFill>
    </fill>
    <fill>
      <patternFill patternType="solid">
        <fgColor rgb="FFFFEB9C"/>
      </patternFill>
    </fill>
  </fills>
  <borders count="2">
    <border>
      <left/>
      <right/>
      <top/>
      <bottom/>
      <diagonal/>
    </border>
    <border>
      <left/>
      <right/>
      <top/>
      <bottom style="thin">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cellStyleXfs>
  <cellXfs count="43">
    <xf numFmtId="0" fontId="0" fillId="0" borderId="0" xfId="0"/>
    <xf numFmtId="0" fontId="1" fillId="0" borderId="1" xfId="0" applyFont="1" applyBorder="1"/>
    <xf numFmtId="164" fontId="1" fillId="0" borderId="1" xfId="0" applyNumberFormat="1" applyFont="1" applyBorder="1"/>
    <xf numFmtId="164" fontId="0" fillId="0" borderId="0" xfId="0" applyNumberFormat="1"/>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applyFill="1"/>
    <xf numFmtId="0" fontId="0" fillId="0" borderId="0" xfId="0" applyFill="1" applyAlignment="1">
      <alignment vertical="center"/>
    </xf>
    <xf numFmtId="164" fontId="0" fillId="0" borderId="0" xfId="0" applyNumberFormat="1" applyFill="1"/>
    <xf numFmtId="0" fontId="2" fillId="2" borderId="0" xfId="1"/>
    <xf numFmtId="164" fontId="2" fillId="2" borderId="0" xfId="1" applyNumberFormat="1"/>
    <xf numFmtId="0" fontId="3" fillId="3" borderId="0" xfId="2"/>
    <xf numFmtId="164" fontId="3" fillId="3" borderId="0" xfId="2" applyNumberFormat="1"/>
    <xf numFmtId="165" fontId="2" fillId="2" borderId="0" xfId="1" applyNumberFormat="1"/>
    <xf numFmtId="165" fontId="0" fillId="0" borderId="0" xfId="0" applyNumberFormat="1"/>
    <xf numFmtId="165" fontId="0" fillId="0" borderId="0" xfId="0" applyNumberFormat="1" applyFill="1"/>
    <xf numFmtId="166" fontId="1" fillId="0" borderId="1" xfId="0" applyNumberFormat="1" applyFont="1" applyBorder="1"/>
    <xf numFmtId="166" fontId="2" fillId="2" borderId="0" xfId="1" applyNumberFormat="1"/>
    <xf numFmtId="166" fontId="0" fillId="0" borderId="0" xfId="0" applyNumberFormat="1"/>
    <xf numFmtId="0" fontId="0" fillId="0" borderId="0" xfId="0" applyAlignment="1"/>
    <xf numFmtId="165" fontId="1" fillId="0" borderId="1" xfId="0" applyNumberFormat="1" applyFont="1" applyBorder="1"/>
    <xf numFmtId="165" fontId="3" fillId="3" borderId="0" xfId="2" applyNumberFormat="1"/>
    <xf numFmtId="0" fontId="0" fillId="0" borderId="0" xfId="0"/>
    <xf numFmtId="0" fontId="0" fillId="0" borderId="0" xfId="0" applyFill="1"/>
    <xf numFmtId="164" fontId="0" fillId="0" borderId="0" xfId="0" applyNumberFormat="1"/>
    <xf numFmtId="0" fontId="0" fillId="0" borderId="0" xfId="0" applyFill="1" applyAlignment="1"/>
    <xf numFmtId="0" fontId="0" fillId="0" borderId="0" xfId="0"/>
    <xf numFmtId="0" fontId="0" fillId="0" borderId="0" xfId="0" applyAlignment="1">
      <alignment vertical="center"/>
    </xf>
    <xf numFmtId="0" fontId="0" fillId="0" borderId="0" xfId="0" applyFill="1"/>
    <xf numFmtId="164" fontId="0" fillId="0" borderId="0" xfId="0" applyNumberFormat="1"/>
    <xf numFmtId="0" fontId="0" fillId="0" borderId="0" xfId="0"/>
    <xf numFmtId="0" fontId="0" fillId="0" borderId="0" xfId="0" applyAlignment="1">
      <alignment vertical="center"/>
    </xf>
    <xf numFmtId="0" fontId="0" fillId="0" borderId="0" xfId="0" applyFill="1"/>
    <xf numFmtId="164" fontId="0" fillId="0" borderId="0" xfId="0" applyNumberFormat="1"/>
    <xf numFmtId="164" fontId="0" fillId="0" borderId="0" xfId="0" applyNumberFormat="1" applyFill="1"/>
  </cellXfs>
  <cellStyles count="4">
    <cellStyle name="Bad" xfId="1" builtinId="27"/>
    <cellStyle name="Neutral" xfId="2" builtinId="28"/>
    <cellStyle name="Neutral 2" xfId="3" xr:uid="{00000000-0005-0000-0000-000002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583"/>
  <sheetViews>
    <sheetView tabSelected="1" zoomScaleNormal="100" workbookViewId="0">
      <pane ySplit="1" topLeftCell="A564" activePane="bottomLeft" state="frozen"/>
      <selection pane="bottomLeft" activeCell="D568" sqref="D568"/>
    </sheetView>
  </sheetViews>
  <sheetFormatPr defaultColWidth="9.140625" defaultRowHeight="15" x14ac:dyDescent="0.25"/>
  <cols>
    <col min="1" max="1" width="40.140625" customWidth="1"/>
    <col min="2" max="2" width="13" style="22" customWidth="1"/>
    <col min="3" max="3" width="13.140625" style="22" customWidth="1"/>
    <col min="4" max="4" width="24.42578125" customWidth="1"/>
    <col min="5" max="5" width="20.85546875" style="13" customWidth="1"/>
    <col min="6" max="6" width="23.5703125" style="3" customWidth="1"/>
    <col min="7" max="7" width="15.5703125" style="3" customWidth="1"/>
    <col min="8" max="8" width="9.7109375" style="3" customWidth="1"/>
    <col min="9" max="9" width="13.85546875" style="32" customWidth="1"/>
    <col min="10" max="10" width="8.42578125" style="3" customWidth="1"/>
    <col min="11" max="14" width="8.42578125" style="26" customWidth="1"/>
    <col min="15" max="16384" width="9.140625" style="30"/>
  </cols>
  <sheetData>
    <row r="1" spans="1:14" x14ac:dyDescent="0.25">
      <c r="A1" s="1" t="s">
        <v>674</v>
      </c>
      <c r="B1" s="28" t="s">
        <v>0</v>
      </c>
      <c r="C1" s="28" t="s">
        <v>1</v>
      </c>
      <c r="D1" s="1" t="s">
        <v>1832</v>
      </c>
      <c r="E1" s="1" t="s">
        <v>1833</v>
      </c>
      <c r="F1" s="2" t="s">
        <v>675</v>
      </c>
      <c r="G1" s="2" t="s">
        <v>1301</v>
      </c>
      <c r="H1" s="2" t="s">
        <v>601</v>
      </c>
      <c r="I1" s="2" t="s">
        <v>2157</v>
      </c>
      <c r="J1" s="2" t="s">
        <v>1408</v>
      </c>
      <c r="K1" s="24" t="s">
        <v>1411</v>
      </c>
      <c r="L1" s="24" t="s">
        <v>1412</v>
      </c>
      <c r="M1" s="24" t="s">
        <v>1413</v>
      </c>
      <c r="N1" s="24" t="s">
        <v>1414</v>
      </c>
    </row>
    <row r="2" spans="1:14" x14ac:dyDescent="0.25">
      <c r="A2" s="19" t="s">
        <v>1585</v>
      </c>
      <c r="B2" s="29" t="s">
        <v>6</v>
      </c>
      <c r="C2" s="29" t="s">
        <v>6</v>
      </c>
      <c r="D2" s="19" t="s">
        <v>1590</v>
      </c>
      <c r="E2" s="19" t="s">
        <v>6</v>
      </c>
      <c r="F2" s="19" t="s">
        <v>1585</v>
      </c>
      <c r="G2" s="20" t="s">
        <v>6</v>
      </c>
      <c r="H2" s="20" t="s">
        <v>6</v>
      </c>
      <c r="I2" s="20" t="s">
        <v>6</v>
      </c>
      <c r="J2" s="20" t="s">
        <v>6</v>
      </c>
      <c r="K2" s="20" t="s">
        <v>6</v>
      </c>
      <c r="L2" s="20" t="s">
        <v>6</v>
      </c>
      <c r="M2" s="20" t="s">
        <v>6</v>
      </c>
      <c r="N2" s="20" t="s">
        <v>6</v>
      </c>
    </row>
    <row r="3" spans="1:14" x14ac:dyDescent="0.25">
      <c r="A3" s="17" t="s">
        <v>7</v>
      </c>
      <c r="B3" s="21">
        <v>43</v>
      </c>
      <c r="C3" s="21">
        <v>15</v>
      </c>
      <c r="D3" s="17" t="s">
        <v>1838</v>
      </c>
      <c r="E3" s="17" t="s">
        <v>6</v>
      </c>
      <c r="F3" s="17" t="s">
        <v>7</v>
      </c>
      <c r="G3" s="18" t="s">
        <v>6</v>
      </c>
      <c r="H3" s="18" t="s">
        <v>6</v>
      </c>
      <c r="I3" s="18" t="s">
        <v>1300</v>
      </c>
      <c r="J3" s="18" t="s">
        <v>1409</v>
      </c>
      <c r="K3" s="25">
        <v>46</v>
      </c>
      <c r="L3" s="25">
        <v>20</v>
      </c>
      <c r="M3" s="25">
        <v>39</v>
      </c>
      <c r="N3" s="25">
        <v>11</v>
      </c>
    </row>
    <row r="4" spans="1:14" x14ac:dyDescent="0.25">
      <c r="A4" s="36" t="s">
        <v>2158</v>
      </c>
      <c r="B4" s="22">
        <v>10.8</v>
      </c>
      <c r="C4" s="22">
        <v>19.5</v>
      </c>
      <c r="D4" t="s">
        <v>6</v>
      </c>
      <c r="E4" s="13" t="s">
        <v>6</v>
      </c>
      <c r="F4" s="37" t="s">
        <v>2158</v>
      </c>
      <c r="G4" s="37" t="s">
        <v>6</v>
      </c>
      <c r="H4" s="37" t="s">
        <v>6</v>
      </c>
      <c r="I4" s="37" t="s">
        <v>6</v>
      </c>
      <c r="J4" s="3" t="s">
        <v>6</v>
      </c>
      <c r="K4" s="37" t="s">
        <v>6</v>
      </c>
      <c r="L4" s="37" t="s">
        <v>6</v>
      </c>
      <c r="M4" s="37" t="s">
        <v>6</v>
      </c>
      <c r="N4" s="37" t="s">
        <v>6</v>
      </c>
    </row>
    <row r="5" spans="1:14" x14ac:dyDescent="0.25">
      <c r="A5" s="36" t="s">
        <v>127</v>
      </c>
      <c r="B5" s="22">
        <v>-6.1407340000000001</v>
      </c>
      <c r="C5" s="22">
        <v>12.352117</v>
      </c>
      <c r="D5" s="30" t="s">
        <v>6</v>
      </c>
      <c r="E5" s="30" t="s">
        <v>139</v>
      </c>
      <c r="F5" s="36" t="s">
        <v>127</v>
      </c>
      <c r="G5" s="37" t="s">
        <v>6</v>
      </c>
      <c r="H5" s="37" t="s">
        <v>6</v>
      </c>
      <c r="I5" s="36" t="s">
        <v>2292</v>
      </c>
      <c r="J5" s="3" t="s">
        <v>6</v>
      </c>
      <c r="K5" s="26">
        <v>-4</v>
      </c>
      <c r="L5" s="26">
        <v>25</v>
      </c>
      <c r="M5" s="26">
        <v>-18</v>
      </c>
      <c r="N5" s="26">
        <v>9.5</v>
      </c>
    </row>
    <row r="6" spans="1:14" x14ac:dyDescent="0.25">
      <c r="A6" s="36" t="s">
        <v>610</v>
      </c>
      <c r="B6" s="23">
        <v>17.385287000000002</v>
      </c>
      <c r="C6" s="23">
        <v>-61.786239999999999</v>
      </c>
      <c r="D6" s="36" t="s">
        <v>6</v>
      </c>
      <c r="E6" s="36" t="s">
        <v>6</v>
      </c>
      <c r="F6" s="36" t="s">
        <v>610</v>
      </c>
      <c r="G6" s="16" t="s">
        <v>6</v>
      </c>
      <c r="H6" s="16" t="s">
        <v>6</v>
      </c>
      <c r="I6" s="34" t="s">
        <v>3290</v>
      </c>
      <c r="J6" s="3" t="s">
        <v>6</v>
      </c>
      <c r="K6" s="26">
        <v>21</v>
      </c>
      <c r="L6" s="26">
        <v>-59</v>
      </c>
      <c r="M6" s="26">
        <v>10.4</v>
      </c>
      <c r="N6" s="26">
        <v>-69</v>
      </c>
    </row>
    <row r="7" spans="1:14" x14ac:dyDescent="0.25">
      <c r="A7" s="30" t="s">
        <v>368</v>
      </c>
      <c r="B7" s="22">
        <v>19.067360999999998</v>
      </c>
      <c r="C7" s="22">
        <v>-72.798456999999999</v>
      </c>
      <c r="D7" s="30" t="s">
        <v>6</v>
      </c>
      <c r="E7" s="30" t="s">
        <v>370</v>
      </c>
      <c r="F7" s="36" t="s">
        <v>368</v>
      </c>
      <c r="G7" s="32" t="s">
        <v>6</v>
      </c>
      <c r="H7" s="30" t="s">
        <v>502</v>
      </c>
      <c r="I7" s="37" t="s">
        <v>6</v>
      </c>
      <c r="J7" s="32" t="s">
        <v>6</v>
      </c>
      <c r="K7" s="26">
        <v>30</v>
      </c>
      <c r="L7" s="26">
        <v>-55</v>
      </c>
      <c r="M7" s="26">
        <v>8.5</v>
      </c>
      <c r="N7" s="26">
        <v>-86</v>
      </c>
    </row>
    <row r="8" spans="1:14" x14ac:dyDescent="0.25">
      <c r="A8" s="30" t="s">
        <v>1418</v>
      </c>
      <c r="B8" s="22">
        <v>-34.591310999999997</v>
      </c>
      <c r="C8" s="22">
        <v>-58.366439</v>
      </c>
      <c r="D8" t="s">
        <v>6</v>
      </c>
      <c r="E8" s="13" t="s">
        <v>1420</v>
      </c>
      <c r="F8" s="34" t="s">
        <v>1418</v>
      </c>
      <c r="G8" s="3" t="s">
        <v>6</v>
      </c>
      <c r="H8" s="37" t="s">
        <v>6</v>
      </c>
      <c r="I8" s="36" t="s">
        <v>547</v>
      </c>
      <c r="J8" s="3" t="s">
        <v>6</v>
      </c>
      <c r="K8" s="26">
        <v>-21.5</v>
      </c>
      <c r="L8" s="26">
        <v>-51.3</v>
      </c>
      <c r="M8" s="26">
        <v>-55.6</v>
      </c>
      <c r="N8" s="26">
        <v>-75</v>
      </c>
    </row>
    <row r="9" spans="1:14" x14ac:dyDescent="0.25">
      <c r="A9" s="36" t="s">
        <v>2167</v>
      </c>
      <c r="B9" s="22">
        <v>16.7</v>
      </c>
      <c r="C9" s="22">
        <v>-41</v>
      </c>
      <c r="D9" t="s">
        <v>6</v>
      </c>
      <c r="E9" s="13" t="s">
        <v>6</v>
      </c>
      <c r="F9" s="37" t="s">
        <v>2167</v>
      </c>
      <c r="G9" s="3" t="s">
        <v>6</v>
      </c>
      <c r="H9" s="37" t="s">
        <v>6</v>
      </c>
      <c r="I9" s="37" t="s">
        <v>6</v>
      </c>
      <c r="J9" s="3" t="s">
        <v>6</v>
      </c>
      <c r="K9" s="37" t="s">
        <v>6</v>
      </c>
      <c r="L9" s="37" t="s">
        <v>6</v>
      </c>
      <c r="M9" s="37" t="s">
        <v>6</v>
      </c>
      <c r="N9" s="37" t="s">
        <v>6</v>
      </c>
    </row>
    <row r="10" spans="1:14" x14ac:dyDescent="0.25">
      <c r="A10" s="36" t="s">
        <v>542</v>
      </c>
      <c r="B10" s="22">
        <v>-38.107483000000002</v>
      </c>
      <c r="C10" s="22">
        <v>160.54427699999999</v>
      </c>
      <c r="D10" t="s">
        <v>6</v>
      </c>
      <c r="E10" s="13" t="s">
        <v>6</v>
      </c>
      <c r="F10" s="36" t="s">
        <v>542</v>
      </c>
      <c r="G10" s="37" t="s">
        <v>6</v>
      </c>
      <c r="H10" s="34" t="s">
        <v>2347</v>
      </c>
      <c r="I10" s="37" t="s">
        <v>6</v>
      </c>
      <c r="J10" s="3" t="s">
        <v>6</v>
      </c>
      <c r="K10" s="26">
        <v>8</v>
      </c>
      <c r="L10" s="26">
        <v>179.99</v>
      </c>
      <c r="M10" s="26">
        <v>-48.5</v>
      </c>
      <c r="N10" s="26">
        <v>106</v>
      </c>
    </row>
    <row r="11" spans="1:14" x14ac:dyDescent="0.25">
      <c r="A11" s="36" t="s">
        <v>541</v>
      </c>
      <c r="B11" s="22">
        <v>-17.578723</v>
      </c>
      <c r="C11" s="22">
        <v>140.21963700000001</v>
      </c>
      <c r="D11" s="34" t="s">
        <v>6</v>
      </c>
      <c r="E11" s="34" t="s">
        <v>6</v>
      </c>
      <c r="F11" s="36" t="s">
        <v>541</v>
      </c>
      <c r="G11" s="37" t="s">
        <v>6</v>
      </c>
      <c r="H11" s="37" t="s">
        <v>6</v>
      </c>
      <c r="I11" s="36" t="s">
        <v>542</v>
      </c>
      <c r="J11" s="37" t="s">
        <v>6</v>
      </c>
      <c r="K11" s="26">
        <v>-9</v>
      </c>
      <c r="L11" s="26">
        <v>157</v>
      </c>
      <c r="M11" s="26">
        <v>-45</v>
      </c>
      <c r="N11" s="26">
        <v>111</v>
      </c>
    </row>
    <row r="12" spans="1:14" x14ac:dyDescent="0.25">
      <c r="A12" s="36" t="s">
        <v>615</v>
      </c>
      <c r="B12" s="23">
        <v>22.653715999999999</v>
      </c>
      <c r="C12" s="23">
        <v>90.782038999999997</v>
      </c>
      <c r="D12" s="36" t="s">
        <v>6</v>
      </c>
      <c r="E12" s="36" t="s">
        <v>6</v>
      </c>
      <c r="F12" s="36" t="s">
        <v>615</v>
      </c>
      <c r="G12" s="16" t="s">
        <v>6</v>
      </c>
      <c r="H12" s="16" t="s">
        <v>6</v>
      </c>
      <c r="I12" s="37" t="s">
        <v>241</v>
      </c>
      <c r="J12" s="37" t="s">
        <v>6</v>
      </c>
      <c r="K12" s="26">
        <v>25.5</v>
      </c>
      <c r="L12" s="26">
        <v>94.3</v>
      </c>
      <c r="M12" s="26">
        <v>20.2</v>
      </c>
      <c r="N12" s="26">
        <v>86.8</v>
      </c>
    </row>
    <row r="13" spans="1:14" x14ac:dyDescent="0.25">
      <c r="A13" s="30" t="s">
        <v>301</v>
      </c>
      <c r="B13" s="22">
        <v>13.177047999999999</v>
      </c>
      <c r="C13" s="22">
        <v>-59.536211000000002</v>
      </c>
      <c r="D13" s="13" t="s">
        <v>6</v>
      </c>
      <c r="E13" s="13" t="s">
        <v>6</v>
      </c>
      <c r="F13" s="30" t="s">
        <v>301</v>
      </c>
      <c r="G13" s="32" t="s">
        <v>6</v>
      </c>
      <c r="H13" s="37" t="s">
        <v>6</v>
      </c>
      <c r="I13" s="34" t="s">
        <v>2196</v>
      </c>
      <c r="J13" s="3" t="s">
        <v>6</v>
      </c>
      <c r="K13" s="26">
        <v>17.7</v>
      </c>
      <c r="L13" s="26">
        <v>-57.5</v>
      </c>
      <c r="M13" s="26">
        <v>9.8000000000000007</v>
      </c>
      <c r="N13" s="26">
        <v>-69.3</v>
      </c>
    </row>
    <row r="14" spans="1:14" x14ac:dyDescent="0.25">
      <c r="A14" s="31" t="s">
        <v>241</v>
      </c>
      <c r="B14" s="22">
        <v>13.772651</v>
      </c>
      <c r="C14" s="22">
        <v>87.320970000000003</v>
      </c>
      <c r="D14" t="s">
        <v>6</v>
      </c>
      <c r="E14" s="13" t="s">
        <v>6</v>
      </c>
      <c r="F14" s="36" t="s">
        <v>241</v>
      </c>
      <c r="G14" s="3" t="s">
        <v>6</v>
      </c>
      <c r="H14" s="36" t="s">
        <v>179</v>
      </c>
      <c r="I14" s="36" t="s">
        <v>6</v>
      </c>
      <c r="J14" s="3" t="s">
        <v>6</v>
      </c>
      <c r="K14" s="26">
        <v>23</v>
      </c>
      <c r="L14" s="26">
        <v>96.3</v>
      </c>
      <c r="M14" s="26">
        <v>4.2</v>
      </c>
      <c r="N14" s="26">
        <v>76.7</v>
      </c>
    </row>
    <row r="15" spans="1:14" x14ac:dyDescent="0.25">
      <c r="A15" s="34" t="s">
        <v>289</v>
      </c>
      <c r="B15" s="22">
        <v>17.190844999999999</v>
      </c>
      <c r="C15" s="22">
        <v>-88.318568999999997</v>
      </c>
      <c r="D15" s="34" t="s">
        <v>6</v>
      </c>
      <c r="E15" s="34" t="s">
        <v>6</v>
      </c>
      <c r="F15" s="34" t="s">
        <v>289</v>
      </c>
      <c r="G15" s="37" t="s">
        <v>6</v>
      </c>
      <c r="H15" s="37" t="s">
        <v>6</v>
      </c>
      <c r="I15" s="37" t="s">
        <v>2190</v>
      </c>
      <c r="J15" s="3" t="s">
        <v>6</v>
      </c>
      <c r="K15" s="26">
        <v>19.5</v>
      </c>
      <c r="L15" s="26">
        <v>-86.6</v>
      </c>
      <c r="M15" s="26">
        <v>15</v>
      </c>
      <c r="N15" s="26">
        <v>-90.4</v>
      </c>
    </row>
    <row r="16" spans="1:14" x14ac:dyDescent="0.25">
      <c r="A16" s="13" t="s">
        <v>210</v>
      </c>
      <c r="B16" s="22">
        <v>1</v>
      </c>
      <c r="C16" s="22">
        <v>114</v>
      </c>
      <c r="D16" t="s">
        <v>2323</v>
      </c>
      <c r="E16" s="13" t="s">
        <v>6</v>
      </c>
      <c r="F16" s="36" t="s">
        <v>210</v>
      </c>
      <c r="G16" s="3" t="s">
        <v>6</v>
      </c>
      <c r="H16" s="37" t="s">
        <v>6</v>
      </c>
      <c r="I16" s="37" t="s">
        <v>2328</v>
      </c>
      <c r="J16" s="3" t="s">
        <v>6</v>
      </c>
      <c r="K16" s="26">
        <v>8.65</v>
      </c>
      <c r="L16" s="26">
        <v>120.2</v>
      </c>
      <c r="M16" s="26">
        <v>-5</v>
      </c>
      <c r="N16" s="26">
        <v>107.8</v>
      </c>
    </row>
    <row r="17" spans="1:14" x14ac:dyDescent="0.25">
      <c r="A17" s="13" t="s">
        <v>335</v>
      </c>
      <c r="B17" s="22">
        <v>-5.7739390000000004</v>
      </c>
      <c r="C17" s="22">
        <v>-35.205500000000001</v>
      </c>
      <c r="D17" t="s">
        <v>6</v>
      </c>
      <c r="E17" s="13" t="s">
        <v>363</v>
      </c>
      <c r="F17" s="34" t="s">
        <v>335</v>
      </c>
      <c r="G17" s="3" t="s">
        <v>6</v>
      </c>
      <c r="H17" s="37" t="s">
        <v>6</v>
      </c>
      <c r="I17" s="36" t="s">
        <v>547</v>
      </c>
      <c r="J17" s="3" t="s">
        <v>6</v>
      </c>
      <c r="K17" s="26">
        <v>9.6</v>
      </c>
      <c r="L17" s="26">
        <v>-31</v>
      </c>
      <c r="M17" s="26">
        <v>-35.700000000000003</v>
      </c>
      <c r="N17" s="26">
        <v>-65.5</v>
      </c>
    </row>
    <row r="18" spans="1:14" x14ac:dyDescent="0.25">
      <c r="A18" s="34" t="s">
        <v>1786</v>
      </c>
      <c r="B18" s="22">
        <v>18.431000999999998</v>
      </c>
      <c r="C18" s="22">
        <v>-64.626969000000003</v>
      </c>
      <c r="D18" t="s">
        <v>6</v>
      </c>
      <c r="E18" s="13" t="s">
        <v>6</v>
      </c>
      <c r="F18" s="34" t="s">
        <v>1786</v>
      </c>
      <c r="G18" s="3" t="s">
        <v>6</v>
      </c>
      <c r="H18" s="32" t="s">
        <v>6</v>
      </c>
      <c r="I18" s="38" t="s">
        <v>3290</v>
      </c>
      <c r="J18" s="3" t="s">
        <v>6</v>
      </c>
      <c r="K18" s="26">
        <v>25</v>
      </c>
      <c r="L18" s="26">
        <v>-59</v>
      </c>
      <c r="M18" s="26">
        <v>10</v>
      </c>
      <c r="N18" s="26">
        <v>-77</v>
      </c>
    </row>
    <row r="19" spans="1:14" x14ac:dyDescent="0.25">
      <c r="A19" s="34" t="s">
        <v>130</v>
      </c>
      <c r="B19" s="22">
        <v>4.0518280000000004</v>
      </c>
      <c r="C19" s="22">
        <v>9.7673819999999996</v>
      </c>
      <c r="D19" s="30" t="s">
        <v>6</v>
      </c>
      <c r="E19" s="30" t="s">
        <v>6</v>
      </c>
      <c r="F19" s="34" t="s">
        <v>130</v>
      </c>
      <c r="G19" s="32" t="s">
        <v>6</v>
      </c>
      <c r="H19" s="37" t="s">
        <v>6</v>
      </c>
      <c r="I19" s="36" t="s">
        <v>2292</v>
      </c>
      <c r="J19" s="32" t="s">
        <v>6</v>
      </c>
      <c r="K19" s="26">
        <v>7.6</v>
      </c>
      <c r="L19" s="26">
        <v>12.2</v>
      </c>
      <c r="M19" s="26">
        <v>0.8</v>
      </c>
      <c r="N19" s="26">
        <v>7.1</v>
      </c>
    </row>
    <row r="20" spans="1:14" x14ac:dyDescent="0.25">
      <c r="A20" s="17" t="s">
        <v>670</v>
      </c>
      <c r="B20" s="21">
        <v>48.428196999999997</v>
      </c>
      <c r="C20" s="21">
        <v>-123.466956</v>
      </c>
      <c r="D20" s="17" t="s">
        <v>6</v>
      </c>
      <c r="E20" s="17" t="s">
        <v>1398</v>
      </c>
      <c r="F20" s="17" t="s">
        <v>670</v>
      </c>
      <c r="G20" s="18" t="s">
        <v>6</v>
      </c>
      <c r="H20" s="18" t="s">
        <v>6</v>
      </c>
      <c r="I20" s="18" t="s">
        <v>2163</v>
      </c>
      <c r="J20" s="18" t="s">
        <v>1409</v>
      </c>
      <c r="K20" s="25">
        <v>60</v>
      </c>
      <c r="L20" s="25">
        <v>-121</v>
      </c>
      <c r="M20" s="25">
        <v>47.2</v>
      </c>
      <c r="N20" s="25">
        <v>-137</v>
      </c>
    </row>
    <row r="21" spans="1:14" x14ac:dyDescent="0.25">
      <c r="A21" s="34" t="s">
        <v>2191</v>
      </c>
      <c r="B21" s="22">
        <v>19.067360999999998</v>
      </c>
      <c r="C21" s="22">
        <v>-72.798456999999999</v>
      </c>
      <c r="D21" s="30" t="s">
        <v>6</v>
      </c>
      <c r="E21" s="30" t="s">
        <v>370</v>
      </c>
      <c r="F21" s="34" t="s">
        <v>2191</v>
      </c>
      <c r="G21" s="32" t="s">
        <v>6</v>
      </c>
      <c r="H21" s="37" t="s">
        <v>6</v>
      </c>
      <c r="I21" s="36" t="s">
        <v>2185</v>
      </c>
      <c r="J21" s="3" t="s">
        <v>6</v>
      </c>
      <c r="K21" s="26">
        <v>25</v>
      </c>
      <c r="L21" s="26">
        <v>-61</v>
      </c>
      <c r="M21" s="26">
        <v>4.7</v>
      </c>
      <c r="N21" s="26">
        <v>-90</v>
      </c>
    </row>
    <row r="22" spans="1:14" x14ac:dyDescent="0.25">
      <c r="A22" s="34" t="s">
        <v>2162</v>
      </c>
      <c r="B22" s="22">
        <v>13</v>
      </c>
      <c r="C22" s="22">
        <v>-85.3</v>
      </c>
      <c r="D22" s="13" t="s">
        <v>6</v>
      </c>
      <c r="E22" s="13" t="s">
        <v>6</v>
      </c>
      <c r="F22" s="34" t="s">
        <v>2162</v>
      </c>
      <c r="G22" s="3" t="s">
        <v>6</v>
      </c>
      <c r="H22" s="3" t="s">
        <v>6</v>
      </c>
      <c r="I22" s="32" t="s">
        <v>6</v>
      </c>
      <c r="J22" s="3" t="s">
        <v>6</v>
      </c>
      <c r="K22" s="37" t="s">
        <v>6</v>
      </c>
      <c r="L22" s="37" t="s">
        <v>6</v>
      </c>
      <c r="M22" s="37" t="s">
        <v>6</v>
      </c>
      <c r="N22" s="37" t="s">
        <v>6</v>
      </c>
    </row>
    <row r="23" spans="1:14" x14ac:dyDescent="0.25">
      <c r="A23" s="36" t="s">
        <v>620</v>
      </c>
      <c r="B23" s="23">
        <v>-5.9984099999999998</v>
      </c>
      <c r="C23" s="23">
        <v>71.503033000000002</v>
      </c>
      <c r="D23" s="36" t="s">
        <v>6</v>
      </c>
      <c r="E23" s="36" t="s">
        <v>6</v>
      </c>
      <c r="F23" s="36" t="s">
        <v>620</v>
      </c>
      <c r="G23" s="16" t="s">
        <v>6</v>
      </c>
      <c r="H23" s="16" t="s">
        <v>6</v>
      </c>
      <c r="I23" s="36" t="s">
        <v>179</v>
      </c>
      <c r="J23" s="3" t="s">
        <v>6</v>
      </c>
      <c r="K23" s="26">
        <v>9.6999999999999993</v>
      </c>
      <c r="L23" s="26">
        <v>84.4</v>
      </c>
      <c r="M23" s="26">
        <v>-14</v>
      </c>
      <c r="N23" s="26">
        <v>47</v>
      </c>
    </row>
    <row r="24" spans="1:14" x14ac:dyDescent="0.25">
      <c r="A24" s="36" t="s">
        <v>413</v>
      </c>
      <c r="B24" s="22">
        <v>-25.335190999999998</v>
      </c>
      <c r="C24" s="22">
        <v>-70.505536000000006</v>
      </c>
      <c r="D24" s="13" t="s">
        <v>6</v>
      </c>
      <c r="E24" s="13" t="s">
        <v>415</v>
      </c>
      <c r="F24" s="36" t="s">
        <v>413</v>
      </c>
      <c r="G24" s="3" t="s">
        <v>6</v>
      </c>
      <c r="H24" s="32" t="s">
        <v>6</v>
      </c>
      <c r="I24" s="34" t="s">
        <v>2164</v>
      </c>
      <c r="J24" s="3" t="s">
        <v>6</v>
      </c>
      <c r="K24" s="26">
        <v>-16.7</v>
      </c>
      <c r="L24" s="26">
        <v>-66.5</v>
      </c>
      <c r="M24" s="26">
        <v>-56</v>
      </c>
      <c r="N24" s="26">
        <v>-78</v>
      </c>
    </row>
    <row r="25" spans="1:14" x14ac:dyDescent="0.25">
      <c r="A25" s="36" t="s">
        <v>243</v>
      </c>
      <c r="B25" s="22">
        <v>29.817896000000001</v>
      </c>
      <c r="C25" s="22">
        <v>121.86854200000001</v>
      </c>
      <c r="D25" t="s">
        <v>6</v>
      </c>
      <c r="E25" s="13" t="s">
        <v>6</v>
      </c>
      <c r="F25" s="36" t="s">
        <v>243</v>
      </c>
      <c r="G25" s="3" t="s">
        <v>6</v>
      </c>
      <c r="H25" s="37" t="s">
        <v>6</v>
      </c>
      <c r="I25" s="37" t="s">
        <v>2171</v>
      </c>
      <c r="J25" s="3" t="s">
        <v>6</v>
      </c>
      <c r="K25" s="26">
        <v>42.4</v>
      </c>
      <c r="L25" s="26">
        <v>126.4</v>
      </c>
      <c r="M25" s="26">
        <v>17.399999999999999</v>
      </c>
      <c r="N25" s="26">
        <v>104.6</v>
      </c>
    </row>
    <row r="26" spans="1:14" x14ac:dyDescent="0.25">
      <c r="A26" s="36" t="s">
        <v>176</v>
      </c>
      <c r="B26" s="22">
        <v>-12.116666666666667</v>
      </c>
      <c r="C26" s="22">
        <v>96.9</v>
      </c>
      <c r="D26" s="30" t="s">
        <v>6</v>
      </c>
      <c r="E26" s="30" t="s">
        <v>6</v>
      </c>
      <c r="F26" s="36" t="s">
        <v>176</v>
      </c>
      <c r="G26" s="32" t="s">
        <v>6</v>
      </c>
      <c r="H26" s="32" t="s">
        <v>6</v>
      </c>
      <c r="I26" s="36" t="s">
        <v>179</v>
      </c>
      <c r="J26" s="3" t="s">
        <v>6</v>
      </c>
      <c r="K26" s="26">
        <v>1.9</v>
      </c>
      <c r="L26" s="26">
        <v>113.5</v>
      </c>
      <c r="M26" s="26">
        <v>-25</v>
      </c>
      <c r="N26" s="26">
        <v>79.5</v>
      </c>
    </row>
    <row r="27" spans="1:14" x14ac:dyDescent="0.25">
      <c r="A27" s="34" t="s">
        <v>145</v>
      </c>
      <c r="B27" s="22">
        <v>7.7383360000000003</v>
      </c>
      <c r="C27" s="22">
        <v>-77.312599000000006</v>
      </c>
      <c r="D27" s="34" t="s">
        <v>6</v>
      </c>
      <c r="E27" s="34" t="s">
        <v>149</v>
      </c>
      <c r="F27" s="36" t="s">
        <v>145</v>
      </c>
      <c r="G27" s="37" t="s">
        <v>6</v>
      </c>
      <c r="H27" s="37" t="s">
        <v>6</v>
      </c>
      <c r="I27" s="37" t="s">
        <v>2161</v>
      </c>
      <c r="J27" s="3" t="s">
        <v>6</v>
      </c>
      <c r="K27" s="26">
        <v>14.5</v>
      </c>
      <c r="L27" s="26">
        <v>-67</v>
      </c>
      <c r="M27" s="26">
        <v>-5</v>
      </c>
      <c r="N27" s="26">
        <v>-80</v>
      </c>
    </row>
    <row r="28" spans="1:14" x14ac:dyDescent="0.25">
      <c r="A28" s="37" t="s">
        <v>2096</v>
      </c>
      <c r="B28" s="22">
        <f>-(21+12/60)</f>
        <v>-21.2</v>
      </c>
      <c r="C28" s="22">
        <f>-(159+46/60)</f>
        <v>-159.76666666666668</v>
      </c>
      <c r="D28" s="13" t="s">
        <v>6</v>
      </c>
      <c r="E28" s="13" t="s">
        <v>6</v>
      </c>
      <c r="F28" s="37" t="s">
        <v>2096</v>
      </c>
      <c r="G28" s="3" t="s">
        <v>6</v>
      </c>
      <c r="H28" s="32" t="s">
        <v>6</v>
      </c>
      <c r="I28" s="32" t="s">
        <v>2339</v>
      </c>
      <c r="J28" s="3" t="s">
        <v>6</v>
      </c>
      <c r="K28" s="26" t="s">
        <v>6</v>
      </c>
      <c r="L28" s="26" t="s">
        <v>6</v>
      </c>
      <c r="M28" s="26" t="s">
        <v>6</v>
      </c>
      <c r="N28" s="26" t="s">
        <v>6</v>
      </c>
    </row>
    <row r="29" spans="1:14" x14ac:dyDescent="0.25">
      <c r="A29" s="36" t="s">
        <v>604</v>
      </c>
      <c r="B29" s="23">
        <v>9.907572</v>
      </c>
      <c r="C29" s="23">
        <v>-83.925783999999993</v>
      </c>
      <c r="D29" s="36" t="s">
        <v>6</v>
      </c>
      <c r="E29" s="36" t="s">
        <v>6</v>
      </c>
      <c r="F29" s="16" t="s">
        <v>604</v>
      </c>
      <c r="G29" s="16" t="s">
        <v>6</v>
      </c>
      <c r="H29" s="16" t="s">
        <v>6</v>
      </c>
      <c r="I29" s="37" t="s">
        <v>2162</v>
      </c>
      <c r="J29" s="3" t="s">
        <v>6</v>
      </c>
      <c r="K29" s="26">
        <v>11.4</v>
      </c>
      <c r="L29" s="26">
        <v>-82</v>
      </c>
      <c r="M29" s="26">
        <v>7.8</v>
      </c>
      <c r="N29" s="26">
        <v>-86</v>
      </c>
    </row>
    <row r="30" spans="1:14" x14ac:dyDescent="0.25">
      <c r="A30" s="34" t="s">
        <v>314</v>
      </c>
      <c r="B30" s="22">
        <v>22.064378999999999</v>
      </c>
      <c r="C30" s="22">
        <v>-79.476363000000006</v>
      </c>
      <c r="D30" s="30" t="s">
        <v>6</v>
      </c>
      <c r="E30" s="30" t="s">
        <v>6</v>
      </c>
      <c r="F30" s="31" t="s">
        <v>314</v>
      </c>
      <c r="G30" s="37" t="s">
        <v>6</v>
      </c>
      <c r="H30" s="32" t="s">
        <v>6</v>
      </c>
      <c r="I30" s="34" t="s">
        <v>2195</v>
      </c>
      <c r="J30" s="32" t="s">
        <v>6</v>
      </c>
      <c r="K30" s="26">
        <v>23.6</v>
      </c>
      <c r="L30" s="26">
        <v>-73</v>
      </c>
      <c r="M30" s="26">
        <v>19.5</v>
      </c>
      <c r="N30" s="26">
        <v>-86</v>
      </c>
    </row>
    <row r="31" spans="1:14" x14ac:dyDescent="0.25">
      <c r="A31" s="34" t="s">
        <v>297</v>
      </c>
      <c r="B31" s="22">
        <v>12.183333333333334</v>
      </c>
      <c r="C31" s="22">
        <v>-69</v>
      </c>
      <c r="D31" t="s">
        <v>6</v>
      </c>
      <c r="E31" s="13" t="s">
        <v>6</v>
      </c>
      <c r="F31" s="34" t="s">
        <v>297</v>
      </c>
      <c r="G31" s="3" t="s">
        <v>6</v>
      </c>
      <c r="H31" s="32" t="s">
        <v>6</v>
      </c>
      <c r="I31" s="34" t="s">
        <v>3291</v>
      </c>
      <c r="J31" s="3" t="s">
        <v>6</v>
      </c>
      <c r="K31" s="26">
        <v>12.5</v>
      </c>
      <c r="L31" s="26">
        <v>-68.7</v>
      </c>
      <c r="M31" s="26">
        <v>12</v>
      </c>
      <c r="N31" s="26">
        <v>-69.3</v>
      </c>
    </row>
    <row r="32" spans="1:14" x14ac:dyDescent="0.25">
      <c r="A32" s="31" t="s">
        <v>129</v>
      </c>
      <c r="B32" s="22">
        <v>-6.0283189999999998</v>
      </c>
      <c r="C32" s="22">
        <v>12.459611000000001</v>
      </c>
      <c r="D32" t="s">
        <v>6</v>
      </c>
      <c r="E32" s="13" t="s">
        <v>135</v>
      </c>
      <c r="F32" s="36" t="s">
        <v>129</v>
      </c>
      <c r="G32" s="3" t="s">
        <v>6</v>
      </c>
      <c r="H32" s="37" t="s">
        <v>6</v>
      </c>
      <c r="I32" s="36" t="s">
        <v>2292</v>
      </c>
      <c r="J32" s="3" t="s">
        <v>6</v>
      </c>
      <c r="K32" s="26">
        <v>6.5</v>
      </c>
      <c r="L32" s="26">
        <v>32.5</v>
      </c>
      <c r="M32" s="26">
        <v>-14</v>
      </c>
      <c r="N32" s="26">
        <v>10</v>
      </c>
    </row>
    <row r="33" spans="1:14" x14ac:dyDescent="0.25">
      <c r="A33" s="19" t="s">
        <v>1586</v>
      </c>
      <c r="B33" s="29" t="s">
        <v>6</v>
      </c>
      <c r="C33" s="29" t="s">
        <v>6</v>
      </c>
      <c r="D33" s="19" t="s">
        <v>2287</v>
      </c>
      <c r="E33" s="19" t="s">
        <v>6</v>
      </c>
      <c r="F33" s="19" t="s">
        <v>1586</v>
      </c>
      <c r="G33" s="20" t="s">
        <v>6</v>
      </c>
      <c r="H33" s="20" t="s">
        <v>6</v>
      </c>
      <c r="I33" s="20" t="s">
        <v>6</v>
      </c>
      <c r="J33" s="20" t="s">
        <v>6</v>
      </c>
      <c r="K33" s="20" t="s">
        <v>6</v>
      </c>
      <c r="L33" s="20" t="s">
        <v>6</v>
      </c>
      <c r="M33" s="20" t="s">
        <v>6</v>
      </c>
      <c r="N33" s="20" t="s">
        <v>6</v>
      </c>
    </row>
    <row r="34" spans="1:14" x14ac:dyDescent="0.25">
      <c r="A34" s="34" t="s">
        <v>100</v>
      </c>
      <c r="B34" s="22">
        <v>11.588333333333335</v>
      </c>
      <c r="C34" s="22">
        <v>43.144999999999996</v>
      </c>
      <c r="D34" s="13" t="s">
        <v>6</v>
      </c>
      <c r="E34" s="13" t="s">
        <v>6</v>
      </c>
      <c r="F34" s="36" t="s">
        <v>100</v>
      </c>
      <c r="G34" s="3" t="s">
        <v>6</v>
      </c>
      <c r="H34" s="37" t="s">
        <v>6</v>
      </c>
      <c r="I34" s="37" t="s">
        <v>3067</v>
      </c>
      <c r="J34" s="3" t="s">
        <v>6</v>
      </c>
      <c r="K34" s="26">
        <v>12.5</v>
      </c>
      <c r="L34" s="26">
        <v>43.6</v>
      </c>
      <c r="M34" s="26">
        <v>11</v>
      </c>
      <c r="N34" s="26">
        <v>41.5</v>
      </c>
    </row>
    <row r="35" spans="1:14" x14ac:dyDescent="0.25">
      <c r="A35" s="34" t="s">
        <v>302</v>
      </c>
      <c r="B35" s="22">
        <v>15.429909</v>
      </c>
      <c r="C35" s="22">
        <v>-61.338678999999999</v>
      </c>
      <c r="D35" t="s">
        <v>6</v>
      </c>
      <c r="E35" s="13" t="s">
        <v>6</v>
      </c>
      <c r="F35" s="34" t="s">
        <v>302</v>
      </c>
      <c r="G35" s="3" t="s">
        <v>6</v>
      </c>
      <c r="H35" s="37" t="s">
        <v>6</v>
      </c>
      <c r="I35" s="34" t="s">
        <v>3292</v>
      </c>
      <c r="J35" s="3" t="s">
        <v>6</v>
      </c>
      <c r="K35" s="26">
        <v>19.3</v>
      </c>
      <c r="L35" s="26">
        <v>-58.3</v>
      </c>
      <c r="M35" s="26">
        <v>10</v>
      </c>
      <c r="N35" s="26">
        <v>-66.7</v>
      </c>
    </row>
    <row r="36" spans="1:14" x14ac:dyDescent="0.25">
      <c r="A36" s="34" t="s">
        <v>2288</v>
      </c>
      <c r="B36" s="22">
        <v>-6.8</v>
      </c>
      <c r="C36" s="22">
        <v>39.283333333333331</v>
      </c>
      <c r="D36" s="34" t="s">
        <v>6</v>
      </c>
      <c r="E36" s="13" t="s">
        <v>487</v>
      </c>
      <c r="F36" s="34" t="s">
        <v>2288</v>
      </c>
      <c r="G36" s="3" t="s">
        <v>6</v>
      </c>
      <c r="H36" s="32" t="s">
        <v>2158</v>
      </c>
      <c r="I36" s="3" t="s">
        <v>179</v>
      </c>
      <c r="J36" s="3" t="s">
        <v>6</v>
      </c>
      <c r="K36" s="26" t="s">
        <v>6</v>
      </c>
      <c r="L36" s="26" t="s">
        <v>6</v>
      </c>
      <c r="M36" s="26" t="s">
        <v>6</v>
      </c>
      <c r="N36" s="26" t="s">
        <v>6</v>
      </c>
    </row>
    <row r="37" spans="1:14" x14ac:dyDescent="0.25">
      <c r="A37" s="36" t="s">
        <v>140</v>
      </c>
      <c r="B37" s="22">
        <v>-0.96779499999999996</v>
      </c>
      <c r="C37" s="22">
        <v>-80.707970000000003</v>
      </c>
      <c r="D37" s="30" t="s">
        <v>6</v>
      </c>
      <c r="E37" s="30" t="s">
        <v>144</v>
      </c>
      <c r="F37" s="36" t="s">
        <v>140</v>
      </c>
      <c r="G37" s="32" t="s">
        <v>6</v>
      </c>
      <c r="H37" s="37" t="s">
        <v>6</v>
      </c>
      <c r="I37" s="34" t="s">
        <v>2164</v>
      </c>
      <c r="J37" s="32" t="s">
        <v>6</v>
      </c>
      <c r="K37" s="26">
        <v>2.5</v>
      </c>
      <c r="L37" s="26">
        <v>-75</v>
      </c>
      <c r="M37" s="26">
        <v>-5</v>
      </c>
      <c r="N37" s="26">
        <v>-81.5</v>
      </c>
    </row>
    <row r="38" spans="1:14" x14ac:dyDescent="0.25">
      <c r="A38" s="36" t="s">
        <v>616</v>
      </c>
      <c r="B38" s="23">
        <v>25.967296999999999</v>
      </c>
      <c r="C38" s="23">
        <v>34.357588</v>
      </c>
      <c r="D38" s="36" t="s">
        <v>6</v>
      </c>
      <c r="E38" s="36" t="s">
        <v>6</v>
      </c>
      <c r="F38" s="36" t="s">
        <v>616</v>
      </c>
      <c r="G38" s="16" t="s">
        <v>6</v>
      </c>
      <c r="H38" s="16" t="s">
        <v>6</v>
      </c>
      <c r="I38" s="37" t="s">
        <v>2291</v>
      </c>
      <c r="J38" s="3" t="s">
        <v>6</v>
      </c>
      <c r="K38" s="26">
        <v>32</v>
      </c>
      <c r="L38" s="26">
        <v>37.5</v>
      </c>
      <c r="M38" s="26">
        <v>22</v>
      </c>
      <c r="N38" s="26">
        <v>24.5</v>
      </c>
    </row>
    <row r="39" spans="1:14" x14ac:dyDescent="0.25">
      <c r="A39" s="34" t="s">
        <v>283</v>
      </c>
      <c r="B39" s="22">
        <v>13.355677999999999</v>
      </c>
      <c r="C39" s="22">
        <v>-89.03622</v>
      </c>
      <c r="D39" s="13" t="s">
        <v>6</v>
      </c>
      <c r="E39" s="13" t="s">
        <v>6</v>
      </c>
      <c r="F39" s="36" t="s">
        <v>283</v>
      </c>
      <c r="G39" s="3" t="s">
        <v>6</v>
      </c>
      <c r="H39" s="37" t="s">
        <v>6</v>
      </c>
      <c r="I39" s="37" t="s">
        <v>2189</v>
      </c>
      <c r="J39" s="3" t="s">
        <v>6</v>
      </c>
      <c r="K39" s="26">
        <v>14.7</v>
      </c>
      <c r="L39" s="26">
        <v>-87.4</v>
      </c>
      <c r="M39" s="26">
        <v>12.8</v>
      </c>
      <c r="N39" s="26">
        <v>-90.3</v>
      </c>
    </row>
    <row r="40" spans="1:14" x14ac:dyDescent="0.25">
      <c r="A40" s="17" t="s">
        <v>622</v>
      </c>
      <c r="B40" s="21">
        <v>51.541387999999998</v>
      </c>
      <c r="C40" s="21">
        <v>0.58085600000000004</v>
      </c>
      <c r="D40" s="17" t="s">
        <v>1839</v>
      </c>
      <c r="E40" s="17" t="s">
        <v>6</v>
      </c>
      <c r="F40" s="17" t="s">
        <v>622</v>
      </c>
      <c r="G40" s="18" t="s">
        <v>6</v>
      </c>
      <c r="H40" s="18" t="s">
        <v>6</v>
      </c>
      <c r="I40" s="18" t="s">
        <v>1300</v>
      </c>
      <c r="J40" s="18" t="s">
        <v>1409</v>
      </c>
      <c r="K40" s="25" t="s">
        <v>6</v>
      </c>
      <c r="L40" s="25" t="s">
        <v>6</v>
      </c>
      <c r="M40" s="25" t="s">
        <v>6</v>
      </c>
      <c r="N40" s="25" t="s">
        <v>6</v>
      </c>
    </row>
    <row r="41" spans="1:14" x14ac:dyDescent="0.25">
      <c r="A41" s="34" t="s">
        <v>123</v>
      </c>
      <c r="B41" s="22">
        <v>1.8537920000000001</v>
      </c>
      <c r="C41" s="22">
        <v>9.7787009999999999</v>
      </c>
      <c r="D41" t="s">
        <v>6</v>
      </c>
      <c r="E41" s="13" t="s">
        <v>126</v>
      </c>
      <c r="F41" s="34" t="s">
        <v>123</v>
      </c>
      <c r="G41" s="3" t="s">
        <v>6</v>
      </c>
      <c r="H41" s="37" t="s">
        <v>6</v>
      </c>
      <c r="I41" s="36" t="s">
        <v>2292</v>
      </c>
      <c r="J41" s="3" t="s">
        <v>6</v>
      </c>
      <c r="K41" s="26">
        <v>2.5</v>
      </c>
      <c r="L41" s="26">
        <v>11.5</v>
      </c>
      <c r="M41" s="26">
        <v>0.5</v>
      </c>
      <c r="N41" s="26">
        <v>9</v>
      </c>
    </row>
    <row r="42" spans="1:14" x14ac:dyDescent="0.25">
      <c r="A42" s="34" t="s">
        <v>165</v>
      </c>
      <c r="B42" s="22">
        <v>15.609722222222222</v>
      </c>
      <c r="C42" s="22">
        <v>39.450000000000003</v>
      </c>
      <c r="D42" s="30" t="s">
        <v>6</v>
      </c>
      <c r="E42" s="30" t="s">
        <v>473</v>
      </c>
      <c r="F42" s="34" t="s">
        <v>165</v>
      </c>
      <c r="G42" s="32" t="s">
        <v>6</v>
      </c>
      <c r="H42" s="37" t="s">
        <v>6</v>
      </c>
      <c r="I42" s="37" t="s">
        <v>2290</v>
      </c>
      <c r="J42" s="3" t="s">
        <v>6</v>
      </c>
      <c r="K42" s="26">
        <v>18</v>
      </c>
      <c r="L42" s="26">
        <v>44</v>
      </c>
      <c r="M42" s="26">
        <v>12.5</v>
      </c>
      <c r="N42" s="26">
        <v>36</v>
      </c>
    </row>
    <row r="43" spans="1:14" x14ac:dyDescent="0.25">
      <c r="A43" s="34" t="s">
        <v>1300</v>
      </c>
      <c r="B43" s="22">
        <v>36.022658999999997</v>
      </c>
      <c r="C43" s="22">
        <v>-5.6071960000000001</v>
      </c>
      <c r="D43" s="13" t="s">
        <v>6</v>
      </c>
      <c r="E43" s="13" t="s">
        <v>513</v>
      </c>
      <c r="F43" s="34" t="s">
        <v>1300</v>
      </c>
      <c r="G43" s="3" t="s">
        <v>6</v>
      </c>
      <c r="H43" s="34" t="s">
        <v>6</v>
      </c>
      <c r="I43" s="34" t="s">
        <v>2159</v>
      </c>
      <c r="J43" s="3" t="s">
        <v>6</v>
      </c>
      <c r="K43" s="26" t="s">
        <v>6</v>
      </c>
      <c r="L43" s="26" t="s">
        <v>6</v>
      </c>
      <c r="M43" s="26" t="s">
        <v>6</v>
      </c>
      <c r="N43" s="26" t="s">
        <v>6</v>
      </c>
    </row>
    <row r="44" spans="1:14" x14ac:dyDescent="0.25">
      <c r="A44" s="34" t="s">
        <v>255</v>
      </c>
      <c r="B44" s="22">
        <v>-18</v>
      </c>
      <c r="C44" s="22">
        <v>179</v>
      </c>
      <c r="D44" s="13" t="s">
        <v>6</v>
      </c>
      <c r="E44" s="13" t="s">
        <v>6</v>
      </c>
      <c r="F44" s="34" t="s">
        <v>255</v>
      </c>
      <c r="G44" s="37" t="s">
        <v>6</v>
      </c>
      <c r="H44" s="37" t="s">
        <v>6</v>
      </c>
      <c r="I44" s="34" t="s">
        <v>2340</v>
      </c>
      <c r="J44" s="3" t="s">
        <v>6</v>
      </c>
      <c r="K44" s="26">
        <v>-15</v>
      </c>
      <c r="L44" s="26">
        <v>179.999</v>
      </c>
      <c r="M44" s="26">
        <v>-21</v>
      </c>
      <c r="N44" s="26">
        <v>176</v>
      </c>
    </row>
    <row r="45" spans="1:14" x14ac:dyDescent="0.25">
      <c r="A45" s="36" t="s">
        <v>612</v>
      </c>
      <c r="B45" s="23">
        <v>5.1980950000000004</v>
      </c>
      <c r="C45" s="23">
        <v>-52.694248000000002</v>
      </c>
      <c r="D45" s="36" t="s">
        <v>6</v>
      </c>
      <c r="E45" s="36" t="s">
        <v>6</v>
      </c>
      <c r="F45" s="36" t="s">
        <v>612</v>
      </c>
      <c r="G45" s="16" t="s">
        <v>6</v>
      </c>
      <c r="H45" s="16" t="s">
        <v>6</v>
      </c>
      <c r="I45" s="36" t="s">
        <v>547</v>
      </c>
      <c r="J45" s="3" t="s">
        <v>6</v>
      </c>
      <c r="K45" s="26">
        <v>6.2</v>
      </c>
      <c r="L45" s="26">
        <v>-51</v>
      </c>
      <c r="M45" s="26">
        <v>1.8</v>
      </c>
      <c r="N45" s="26">
        <v>-55</v>
      </c>
    </row>
    <row r="46" spans="1:14" x14ac:dyDescent="0.25">
      <c r="A46" s="34" t="s">
        <v>264</v>
      </c>
      <c r="B46" s="22">
        <v>-17.533333333333335</v>
      </c>
      <c r="C46" s="22">
        <v>-149.56666666666666</v>
      </c>
      <c r="D46" t="s">
        <v>6</v>
      </c>
      <c r="E46" s="13" t="s">
        <v>6</v>
      </c>
      <c r="F46" s="34" t="s">
        <v>264</v>
      </c>
      <c r="G46" s="3" t="s">
        <v>6</v>
      </c>
      <c r="H46" s="37" t="s">
        <v>6</v>
      </c>
      <c r="I46" s="32" t="s">
        <v>2339</v>
      </c>
      <c r="J46" s="3" t="s">
        <v>6</v>
      </c>
      <c r="K46" s="26">
        <v>-13.65</v>
      </c>
      <c r="L46" s="26">
        <v>-145.1</v>
      </c>
      <c r="M46" s="26">
        <v>-21.3</v>
      </c>
      <c r="N46" s="26">
        <v>-154</v>
      </c>
    </row>
    <row r="47" spans="1:14" x14ac:dyDescent="0.25">
      <c r="A47" s="34" t="s">
        <v>128</v>
      </c>
      <c r="B47" s="22">
        <v>0.41689399999999999</v>
      </c>
      <c r="C47" s="22">
        <v>9.4730799999999995</v>
      </c>
      <c r="D47" s="34" t="s">
        <v>6</v>
      </c>
      <c r="E47" s="34" t="s">
        <v>134</v>
      </c>
      <c r="F47" s="34" t="s">
        <v>128</v>
      </c>
      <c r="G47" s="37" t="s">
        <v>6</v>
      </c>
      <c r="H47" s="37" t="s">
        <v>6</v>
      </c>
      <c r="I47" s="36" t="s">
        <v>2292</v>
      </c>
      <c r="J47" s="37" t="s">
        <v>6</v>
      </c>
      <c r="K47" s="26">
        <v>3</v>
      </c>
      <c r="L47" s="26">
        <v>15</v>
      </c>
      <c r="M47" s="26">
        <v>-4</v>
      </c>
      <c r="N47" s="26">
        <v>8</v>
      </c>
    </row>
    <row r="48" spans="1:14" x14ac:dyDescent="0.25">
      <c r="A48" s="34" t="s">
        <v>14</v>
      </c>
      <c r="B48" s="22">
        <v>-0.66666666666666663</v>
      </c>
      <c r="C48" s="22">
        <v>-90.55</v>
      </c>
      <c r="D48" s="34" t="s">
        <v>6</v>
      </c>
      <c r="E48" s="34" t="s">
        <v>6</v>
      </c>
      <c r="F48" s="34" t="s">
        <v>14</v>
      </c>
      <c r="G48" s="37" t="s">
        <v>6</v>
      </c>
      <c r="H48" s="37" t="s">
        <v>6</v>
      </c>
      <c r="I48" s="37" t="s">
        <v>2165</v>
      </c>
      <c r="J48" s="37" t="s">
        <v>6</v>
      </c>
      <c r="K48" s="26">
        <v>1.2</v>
      </c>
      <c r="L48" s="26">
        <v>-88.7</v>
      </c>
      <c r="M48" s="26">
        <v>-2</v>
      </c>
      <c r="N48" s="26">
        <v>-93</v>
      </c>
    </row>
    <row r="49" spans="1:14" x14ac:dyDescent="0.25">
      <c r="A49" s="36" t="s">
        <v>475</v>
      </c>
      <c r="B49" s="22">
        <v>5.2033759999999996</v>
      </c>
      <c r="C49" s="22">
        <v>-1.074352</v>
      </c>
      <c r="D49" s="34" t="s">
        <v>6</v>
      </c>
      <c r="E49" s="34" t="s">
        <v>6</v>
      </c>
      <c r="F49" s="36" t="s">
        <v>475</v>
      </c>
      <c r="G49" s="37" t="s">
        <v>1342</v>
      </c>
      <c r="H49" s="37" t="s">
        <v>6</v>
      </c>
      <c r="I49" s="36" t="s">
        <v>2292</v>
      </c>
      <c r="J49" s="37" t="s">
        <v>6</v>
      </c>
      <c r="K49" s="26">
        <v>12</v>
      </c>
      <c r="L49" s="26">
        <v>2</v>
      </c>
      <c r="M49" s="26">
        <v>4</v>
      </c>
      <c r="N49" s="26">
        <v>-4</v>
      </c>
    </row>
    <row r="50" spans="1:14" x14ac:dyDescent="0.25">
      <c r="A50" s="34" t="s">
        <v>303</v>
      </c>
      <c r="B50" s="22">
        <v>16.245455</v>
      </c>
      <c r="C50" s="22">
        <v>-61.548555</v>
      </c>
      <c r="D50" s="34" t="s">
        <v>6</v>
      </c>
      <c r="E50" s="34" t="s">
        <v>6</v>
      </c>
      <c r="F50" s="34" t="s">
        <v>303</v>
      </c>
      <c r="G50" s="37" t="s">
        <v>6</v>
      </c>
      <c r="H50" s="37" t="s">
        <v>6</v>
      </c>
      <c r="I50" s="38" t="s">
        <v>3290</v>
      </c>
      <c r="J50" s="37" t="s">
        <v>6</v>
      </c>
      <c r="K50" s="26">
        <v>21</v>
      </c>
      <c r="L50" s="26">
        <v>-59</v>
      </c>
      <c r="M50" s="26">
        <v>10.4</v>
      </c>
      <c r="N50" s="26">
        <v>-69</v>
      </c>
    </row>
    <row r="51" spans="1:14" x14ac:dyDescent="0.25">
      <c r="A51" s="34" t="s">
        <v>25</v>
      </c>
      <c r="B51" s="22">
        <v>13.451943999999999</v>
      </c>
      <c r="C51" s="22">
        <v>144.765478</v>
      </c>
      <c r="D51" s="34" t="s">
        <v>6</v>
      </c>
      <c r="E51" s="34" t="s">
        <v>6</v>
      </c>
      <c r="F51" s="34" t="s">
        <v>25</v>
      </c>
      <c r="G51" s="37" t="s">
        <v>6</v>
      </c>
      <c r="H51" s="37" t="s">
        <v>6</v>
      </c>
      <c r="I51" s="34" t="s">
        <v>2171</v>
      </c>
      <c r="J51" s="37" t="s">
        <v>6</v>
      </c>
      <c r="K51" s="26" t="s">
        <v>6</v>
      </c>
      <c r="L51" s="26" t="s">
        <v>6</v>
      </c>
      <c r="M51" s="26" t="s">
        <v>6</v>
      </c>
      <c r="N51" s="26" t="s">
        <v>6</v>
      </c>
    </row>
    <row r="52" spans="1:14" x14ac:dyDescent="0.25">
      <c r="A52" s="34" t="s">
        <v>288</v>
      </c>
      <c r="B52" s="22">
        <v>14.023968</v>
      </c>
      <c r="C52" s="22">
        <v>-91.335410999999993</v>
      </c>
      <c r="D52" s="34" t="s">
        <v>6</v>
      </c>
      <c r="E52" s="34" t="s">
        <v>290</v>
      </c>
      <c r="F52" s="34" t="s">
        <v>288</v>
      </c>
      <c r="G52" s="37" t="s">
        <v>6</v>
      </c>
      <c r="H52" s="37" t="s">
        <v>6</v>
      </c>
      <c r="I52" s="37" t="s">
        <v>2162</v>
      </c>
      <c r="J52" s="37" t="s">
        <v>6</v>
      </c>
      <c r="K52" s="26" t="s">
        <v>6</v>
      </c>
      <c r="L52" s="26" t="s">
        <v>6</v>
      </c>
      <c r="M52" s="26" t="s">
        <v>6</v>
      </c>
      <c r="N52" s="26" t="s">
        <v>6</v>
      </c>
    </row>
    <row r="53" spans="1:14" x14ac:dyDescent="0.25">
      <c r="A53" s="36" t="s">
        <v>121</v>
      </c>
      <c r="B53" s="22">
        <v>9.5091666666666672</v>
      </c>
      <c r="C53" s="22">
        <v>-13.712222222222222</v>
      </c>
      <c r="D53" s="34" t="s">
        <v>6</v>
      </c>
      <c r="E53" s="34" t="s">
        <v>122</v>
      </c>
      <c r="F53" s="36" t="s">
        <v>121</v>
      </c>
      <c r="G53" s="37" t="s">
        <v>6</v>
      </c>
      <c r="H53" s="37" t="s">
        <v>6</v>
      </c>
      <c r="I53" s="36" t="s">
        <v>2292</v>
      </c>
      <c r="J53" s="37" t="s">
        <v>6</v>
      </c>
      <c r="K53" s="26">
        <v>13</v>
      </c>
      <c r="L53" s="26">
        <v>-7</v>
      </c>
      <c r="M53" s="26">
        <v>6</v>
      </c>
      <c r="N53" s="26">
        <v>-16</v>
      </c>
    </row>
    <row r="54" spans="1:14" x14ac:dyDescent="0.25">
      <c r="A54" s="36" t="s">
        <v>594</v>
      </c>
      <c r="B54" s="22">
        <v>11.85</v>
      </c>
      <c r="C54" s="22">
        <v>-15.566666666666666</v>
      </c>
      <c r="D54" s="34" t="s">
        <v>6</v>
      </c>
      <c r="E54" s="34" t="s">
        <v>593</v>
      </c>
      <c r="F54" s="36" t="s">
        <v>594</v>
      </c>
      <c r="G54" s="37" t="s">
        <v>6</v>
      </c>
      <c r="H54" s="37" t="s">
        <v>6</v>
      </c>
      <c r="I54" s="36" t="s">
        <v>2292</v>
      </c>
      <c r="J54" s="37" t="s">
        <v>6</v>
      </c>
      <c r="K54" s="26">
        <v>13</v>
      </c>
      <c r="L54" s="26">
        <v>-13</v>
      </c>
      <c r="M54" s="26">
        <v>10.5</v>
      </c>
      <c r="N54" s="26">
        <v>-17</v>
      </c>
    </row>
    <row r="55" spans="1:14" x14ac:dyDescent="0.25">
      <c r="A55" s="31" t="s">
        <v>168</v>
      </c>
      <c r="B55" s="22">
        <v>12.565854</v>
      </c>
      <c r="C55" s="22">
        <v>47.752915000000002</v>
      </c>
      <c r="D55" t="s">
        <v>6</v>
      </c>
      <c r="E55" s="13" t="s">
        <v>163</v>
      </c>
      <c r="F55" s="36" t="s">
        <v>168</v>
      </c>
      <c r="G55" s="3" t="s">
        <v>6</v>
      </c>
      <c r="H55" s="37" t="s">
        <v>6</v>
      </c>
      <c r="I55" s="37" t="s">
        <v>3057</v>
      </c>
      <c r="J55" s="3" t="s">
        <v>6</v>
      </c>
      <c r="K55" s="26" t="s">
        <v>6</v>
      </c>
      <c r="L55" s="26" t="s">
        <v>6</v>
      </c>
      <c r="M55" s="26" t="s">
        <v>6</v>
      </c>
      <c r="N55" s="26" t="s">
        <v>6</v>
      </c>
    </row>
    <row r="56" spans="1:14" x14ac:dyDescent="0.25">
      <c r="A56" s="36" t="s">
        <v>292</v>
      </c>
      <c r="B56" s="22">
        <v>6.8430859999999996</v>
      </c>
      <c r="C56" s="22">
        <v>-58.147570000000002</v>
      </c>
      <c r="D56" t="s">
        <v>6</v>
      </c>
      <c r="E56" s="13" t="s">
        <v>6</v>
      </c>
      <c r="F56" s="36" t="s">
        <v>292</v>
      </c>
      <c r="G56" s="34" t="s">
        <v>1336</v>
      </c>
      <c r="H56" s="37" t="s">
        <v>6</v>
      </c>
      <c r="I56" s="36" t="s">
        <v>547</v>
      </c>
      <c r="J56" s="3" t="s">
        <v>6</v>
      </c>
      <c r="K56" s="26">
        <v>8.8000000000000007</v>
      </c>
      <c r="L56" s="26">
        <v>-56.2</v>
      </c>
      <c r="M56" s="26">
        <v>0.6</v>
      </c>
      <c r="N56" s="26">
        <v>-61.6</v>
      </c>
    </row>
    <row r="57" spans="1:14" x14ac:dyDescent="0.25">
      <c r="A57" s="34" t="s">
        <v>310</v>
      </c>
      <c r="B57" s="22">
        <v>18.956123000000002</v>
      </c>
      <c r="C57" s="22">
        <v>-71.345056999999997</v>
      </c>
      <c r="D57" t="s">
        <v>6</v>
      </c>
      <c r="E57" s="13" t="s">
        <v>6</v>
      </c>
      <c r="F57" s="36" t="s">
        <v>310</v>
      </c>
      <c r="G57" s="3" t="s">
        <v>6</v>
      </c>
      <c r="H57" s="37" t="s">
        <v>2193</v>
      </c>
      <c r="I57" s="37" t="s">
        <v>2191</v>
      </c>
      <c r="J57" s="3" t="s">
        <v>6</v>
      </c>
      <c r="K57" s="26">
        <v>20.5</v>
      </c>
      <c r="L57" s="26">
        <v>-68</v>
      </c>
      <c r="M57" s="26">
        <v>17.399999999999999</v>
      </c>
      <c r="N57" s="26">
        <v>-75</v>
      </c>
    </row>
    <row r="58" spans="1:14" x14ac:dyDescent="0.25">
      <c r="A58" s="34" t="s">
        <v>284</v>
      </c>
      <c r="B58" s="22">
        <v>14.729723999999999</v>
      </c>
      <c r="C58" s="22">
        <v>-86.984274999999997</v>
      </c>
      <c r="D58" t="s">
        <v>6</v>
      </c>
      <c r="E58" s="13" t="s">
        <v>286</v>
      </c>
      <c r="F58" s="36" t="s">
        <v>284</v>
      </c>
      <c r="G58" s="3" t="s">
        <v>6</v>
      </c>
      <c r="H58" s="37" t="s">
        <v>6</v>
      </c>
      <c r="I58" s="37" t="s">
        <v>2162</v>
      </c>
      <c r="J58" s="3" t="s">
        <v>6</v>
      </c>
      <c r="K58" s="26" t="s">
        <v>6</v>
      </c>
      <c r="L58" s="26" t="s">
        <v>6</v>
      </c>
      <c r="M58" s="26" t="s">
        <v>6</v>
      </c>
      <c r="N58" s="26" t="s">
        <v>6</v>
      </c>
    </row>
    <row r="59" spans="1:14" x14ac:dyDescent="0.25">
      <c r="A59" s="34" t="s">
        <v>180</v>
      </c>
      <c r="B59" s="22">
        <v>8.1188500000000001</v>
      </c>
      <c r="C59" s="22">
        <v>77.528184999999993</v>
      </c>
      <c r="D59" s="30" t="s">
        <v>6</v>
      </c>
      <c r="E59" s="30" t="s">
        <v>185</v>
      </c>
      <c r="F59" s="34" t="s">
        <v>180</v>
      </c>
      <c r="G59" s="3" t="s">
        <v>6</v>
      </c>
      <c r="H59" s="32" t="s">
        <v>6</v>
      </c>
      <c r="I59" s="32" t="s">
        <v>179</v>
      </c>
      <c r="J59" s="3" t="s">
        <v>6</v>
      </c>
      <c r="K59" s="26" t="s">
        <v>6</v>
      </c>
      <c r="L59" s="26" t="s">
        <v>6</v>
      </c>
      <c r="M59" s="26" t="s">
        <v>6</v>
      </c>
      <c r="N59" s="26" t="s">
        <v>6</v>
      </c>
    </row>
    <row r="60" spans="1:14" x14ac:dyDescent="0.25">
      <c r="A60" s="34" t="s">
        <v>179</v>
      </c>
      <c r="B60" s="22">
        <v>8.1188500000000001</v>
      </c>
      <c r="C60" s="22">
        <v>77.528184999999993</v>
      </c>
      <c r="D60" s="34" t="s">
        <v>6</v>
      </c>
      <c r="E60" s="34" t="s">
        <v>186</v>
      </c>
      <c r="F60" s="34" t="s">
        <v>179</v>
      </c>
      <c r="G60" s="37" t="s">
        <v>6</v>
      </c>
      <c r="H60" s="37" t="s">
        <v>6</v>
      </c>
      <c r="I60" s="34" t="s">
        <v>2160</v>
      </c>
      <c r="J60" s="3" t="s">
        <v>6</v>
      </c>
      <c r="K60" s="26" t="s">
        <v>6</v>
      </c>
      <c r="L60" s="26" t="s">
        <v>6</v>
      </c>
      <c r="M60" s="26" t="s">
        <v>6</v>
      </c>
      <c r="N60" s="26" t="s">
        <v>6</v>
      </c>
    </row>
    <row r="61" spans="1:14" x14ac:dyDescent="0.25">
      <c r="A61" s="34" t="s">
        <v>190</v>
      </c>
      <c r="B61" s="22">
        <v>-5.1159179999999997</v>
      </c>
      <c r="C61" s="22">
        <v>119.41079999999999</v>
      </c>
      <c r="D61" s="30" t="s">
        <v>6</v>
      </c>
      <c r="E61" s="30" t="s">
        <v>207</v>
      </c>
      <c r="F61" s="34" t="s">
        <v>190</v>
      </c>
      <c r="G61" s="37" t="s">
        <v>6</v>
      </c>
      <c r="H61" s="37" t="s">
        <v>6</v>
      </c>
      <c r="I61" s="37" t="s">
        <v>539</v>
      </c>
      <c r="J61" s="32" t="s">
        <v>6</v>
      </c>
      <c r="K61" s="26" t="s">
        <v>6</v>
      </c>
      <c r="L61" s="26" t="s">
        <v>6</v>
      </c>
      <c r="M61" s="26" t="s">
        <v>6</v>
      </c>
      <c r="N61" s="26" t="s">
        <v>6</v>
      </c>
    </row>
    <row r="62" spans="1:14" x14ac:dyDescent="0.25">
      <c r="A62" s="36" t="s">
        <v>2160</v>
      </c>
      <c r="B62" s="22">
        <v>-2.9333333333333336</v>
      </c>
      <c r="C62" s="22">
        <v>107.91666666666667</v>
      </c>
      <c r="D62" s="30" t="s">
        <v>6</v>
      </c>
      <c r="E62" s="30" t="s">
        <v>6</v>
      </c>
      <c r="F62" s="36" t="s">
        <v>2160</v>
      </c>
      <c r="G62" s="32" t="s">
        <v>6</v>
      </c>
      <c r="H62" s="32" t="s">
        <v>6</v>
      </c>
      <c r="I62" s="32" t="s">
        <v>6</v>
      </c>
      <c r="J62" s="32" t="s">
        <v>6</v>
      </c>
      <c r="K62" s="26" t="s">
        <v>6</v>
      </c>
      <c r="L62" s="26" t="s">
        <v>6</v>
      </c>
      <c r="M62" s="26" t="s">
        <v>6</v>
      </c>
      <c r="N62" s="26" t="s">
        <v>6</v>
      </c>
    </row>
    <row r="63" spans="1:14" x14ac:dyDescent="0.25">
      <c r="A63" s="36" t="s">
        <v>608</v>
      </c>
      <c r="B63" s="23">
        <v>26.560002999999998</v>
      </c>
      <c r="C63" s="23">
        <v>54.551290000000002</v>
      </c>
      <c r="D63" s="36" t="s">
        <v>6</v>
      </c>
      <c r="E63" s="36" t="s">
        <v>6</v>
      </c>
      <c r="F63" s="36" t="s">
        <v>608</v>
      </c>
      <c r="G63" s="16" t="s">
        <v>6</v>
      </c>
      <c r="H63" s="16" t="s">
        <v>6</v>
      </c>
      <c r="I63" s="37" t="s">
        <v>2168</v>
      </c>
      <c r="J63" s="3" t="s">
        <v>6</v>
      </c>
      <c r="K63" s="26">
        <v>40.299999999999997</v>
      </c>
      <c r="L63" s="26">
        <v>63.5</v>
      </c>
      <c r="M63" s="26">
        <v>24.7</v>
      </c>
      <c r="N63" s="26">
        <v>43.7</v>
      </c>
    </row>
    <row r="64" spans="1:14" x14ac:dyDescent="0.25">
      <c r="A64" s="34" t="s">
        <v>1752</v>
      </c>
      <c r="B64" s="22">
        <v>29.906593000000001</v>
      </c>
      <c r="C64" s="22">
        <v>48.453944</v>
      </c>
      <c r="D64" s="34" t="s">
        <v>6</v>
      </c>
      <c r="E64" s="34" t="s">
        <v>6</v>
      </c>
      <c r="F64" s="32" t="s">
        <v>1752</v>
      </c>
      <c r="G64" s="3" t="s">
        <v>6</v>
      </c>
      <c r="H64" s="37" t="s">
        <v>6</v>
      </c>
      <c r="I64" s="32" t="s">
        <v>2941</v>
      </c>
      <c r="J64" s="3" t="s">
        <v>6</v>
      </c>
      <c r="K64" s="32" t="s">
        <v>6</v>
      </c>
      <c r="L64" s="32" t="s">
        <v>6</v>
      </c>
      <c r="M64" s="32" t="s">
        <v>6</v>
      </c>
      <c r="N64" s="32" t="s">
        <v>6</v>
      </c>
    </row>
    <row r="65" spans="1:14" x14ac:dyDescent="0.25">
      <c r="A65" s="19" t="s">
        <v>1587</v>
      </c>
      <c r="B65" s="29" t="s">
        <v>6</v>
      </c>
      <c r="C65" s="29" t="s">
        <v>6</v>
      </c>
      <c r="D65" s="19" t="s">
        <v>1593</v>
      </c>
      <c r="E65" s="19" t="s">
        <v>6</v>
      </c>
      <c r="F65" s="19" t="s">
        <v>1587</v>
      </c>
      <c r="G65" s="20" t="s">
        <v>6</v>
      </c>
      <c r="H65" s="20" t="s">
        <v>6</v>
      </c>
      <c r="I65" s="20" t="s">
        <v>6</v>
      </c>
      <c r="J65" s="20" t="s">
        <v>6</v>
      </c>
      <c r="K65" s="20" t="s">
        <v>6</v>
      </c>
      <c r="L65" s="20" t="s">
        <v>6</v>
      </c>
      <c r="M65" s="20" t="s">
        <v>6</v>
      </c>
      <c r="N65" s="20" t="s">
        <v>6</v>
      </c>
    </row>
    <row r="66" spans="1:14" x14ac:dyDescent="0.25">
      <c r="A66" s="19" t="s">
        <v>1588</v>
      </c>
      <c r="B66" s="29" t="s">
        <v>6</v>
      </c>
      <c r="C66" s="29" t="s">
        <v>6</v>
      </c>
      <c r="D66" s="19" t="s">
        <v>1591</v>
      </c>
      <c r="E66" s="19" t="s">
        <v>6</v>
      </c>
      <c r="F66" s="19" t="s">
        <v>1588</v>
      </c>
      <c r="G66" s="20" t="s">
        <v>6</v>
      </c>
      <c r="H66" s="20" t="s">
        <v>6</v>
      </c>
      <c r="I66" s="20" t="s">
        <v>6</v>
      </c>
      <c r="J66" s="20" t="s">
        <v>6</v>
      </c>
      <c r="K66" s="20" t="s">
        <v>6</v>
      </c>
      <c r="L66" s="20" t="s">
        <v>6</v>
      </c>
      <c r="M66" s="20" t="s">
        <v>6</v>
      </c>
      <c r="N66" s="20" t="s">
        <v>6</v>
      </c>
    </row>
    <row r="67" spans="1:14" x14ac:dyDescent="0.25">
      <c r="A67" s="34" t="s">
        <v>647</v>
      </c>
      <c r="B67" s="22">
        <v>5.3575229999999996</v>
      </c>
      <c r="C67" s="22">
        <v>-4.0128240000000002</v>
      </c>
      <c r="D67" s="34" t="s">
        <v>6</v>
      </c>
      <c r="E67" s="34" t="s">
        <v>133</v>
      </c>
      <c r="F67" s="34" t="s">
        <v>647</v>
      </c>
      <c r="G67" s="37" t="s">
        <v>6</v>
      </c>
      <c r="H67" s="37" t="s">
        <v>6</v>
      </c>
      <c r="I67" s="36" t="s">
        <v>2292</v>
      </c>
      <c r="J67" s="3" t="s">
        <v>6</v>
      </c>
      <c r="K67" s="26" t="s">
        <v>6</v>
      </c>
      <c r="L67" s="26" t="s">
        <v>6</v>
      </c>
      <c r="M67" s="26" t="s">
        <v>6</v>
      </c>
      <c r="N67" s="26" t="s">
        <v>6</v>
      </c>
    </row>
    <row r="68" spans="1:14" x14ac:dyDescent="0.25">
      <c r="A68" s="34" t="s">
        <v>311</v>
      </c>
      <c r="B68" s="22">
        <v>18.188113000000001</v>
      </c>
      <c r="C68" s="22">
        <v>-77.361858999999995</v>
      </c>
      <c r="D68" s="13" t="s">
        <v>6</v>
      </c>
      <c r="E68" s="13" t="s">
        <v>6</v>
      </c>
      <c r="F68" s="36" t="s">
        <v>311</v>
      </c>
      <c r="G68" s="3" t="s">
        <v>6</v>
      </c>
      <c r="H68" s="37" t="s">
        <v>6</v>
      </c>
      <c r="I68" s="34" t="s">
        <v>2195</v>
      </c>
      <c r="J68" s="3" t="s">
        <v>6</v>
      </c>
      <c r="K68" s="26" t="s">
        <v>6</v>
      </c>
      <c r="L68" s="26" t="s">
        <v>6</v>
      </c>
      <c r="M68" s="26" t="s">
        <v>6</v>
      </c>
      <c r="N68" s="26" t="s">
        <v>6</v>
      </c>
    </row>
    <row r="69" spans="1:14" x14ac:dyDescent="0.25">
      <c r="A69" s="34" t="s">
        <v>250</v>
      </c>
      <c r="B69" s="22">
        <v>34.221423000000001</v>
      </c>
      <c r="C69" s="22">
        <v>135.13875899999999</v>
      </c>
      <c r="D69" s="34" t="s">
        <v>6</v>
      </c>
      <c r="E69" s="34" t="s">
        <v>253</v>
      </c>
      <c r="F69" s="36" t="s">
        <v>250</v>
      </c>
      <c r="G69" s="37" t="s">
        <v>6</v>
      </c>
      <c r="H69" s="37" t="s">
        <v>6</v>
      </c>
      <c r="I69" s="37" t="s">
        <v>2171</v>
      </c>
      <c r="J69" s="3" t="s">
        <v>6</v>
      </c>
      <c r="K69" s="26" t="s">
        <v>6</v>
      </c>
      <c r="L69" s="26" t="s">
        <v>6</v>
      </c>
      <c r="M69" s="26" t="s">
        <v>6</v>
      </c>
      <c r="N69" s="26" t="s">
        <v>6</v>
      </c>
    </row>
    <row r="70" spans="1:14" x14ac:dyDescent="0.25">
      <c r="A70" s="36" t="s">
        <v>605</v>
      </c>
      <c r="B70" s="23">
        <v>-2.6791309999999999</v>
      </c>
      <c r="C70" s="23">
        <v>40.226365999999999</v>
      </c>
      <c r="D70" s="36" t="s">
        <v>6</v>
      </c>
      <c r="E70" s="36" t="s">
        <v>6</v>
      </c>
      <c r="F70" s="36" t="s">
        <v>605</v>
      </c>
      <c r="G70" s="16" t="s">
        <v>6</v>
      </c>
      <c r="H70" s="16" t="s">
        <v>6</v>
      </c>
      <c r="I70" s="37" t="s">
        <v>2294</v>
      </c>
      <c r="J70" s="32" t="s">
        <v>6</v>
      </c>
      <c r="K70" s="26">
        <v>5</v>
      </c>
      <c r="L70" s="26">
        <v>42.5</v>
      </c>
      <c r="M70" s="26">
        <v>-5.5</v>
      </c>
      <c r="N70" s="26">
        <v>33.5</v>
      </c>
    </row>
    <row r="71" spans="1:14" x14ac:dyDescent="0.25">
      <c r="A71" s="36" t="s">
        <v>617</v>
      </c>
      <c r="B71" s="23">
        <v>1.857194</v>
      </c>
      <c r="C71" s="23">
        <v>-157.38485900000001</v>
      </c>
      <c r="D71" s="36" t="s">
        <v>6</v>
      </c>
      <c r="E71" s="36" t="s">
        <v>6</v>
      </c>
      <c r="F71" s="36" t="s">
        <v>617</v>
      </c>
      <c r="G71" s="16" t="s">
        <v>6</v>
      </c>
      <c r="H71" s="16" t="s">
        <v>6</v>
      </c>
      <c r="I71" s="34" t="s">
        <v>254</v>
      </c>
      <c r="J71" s="3" t="s">
        <v>6</v>
      </c>
      <c r="K71" s="26" t="s">
        <v>6</v>
      </c>
      <c r="L71" s="26" t="s">
        <v>6</v>
      </c>
      <c r="M71" s="26" t="s">
        <v>6</v>
      </c>
      <c r="N71" s="26" t="s">
        <v>6</v>
      </c>
    </row>
    <row r="72" spans="1:14" x14ac:dyDescent="0.25">
      <c r="A72" s="34" t="s">
        <v>235</v>
      </c>
      <c r="B72" s="22">
        <v>34.765422000000001</v>
      </c>
      <c r="C72" s="22">
        <v>127.687029</v>
      </c>
      <c r="D72" t="s">
        <v>2015</v>
      </c>
      <c r="E72" s="13" t="s">
        <v>6</v>
      </c>
      <c r="F72" s="36" t="s">
        <v>235</v>
      </c>
      <c r="G72" s="3" t="s">
        <v>6</v>
      </c>
      <c r="H72" s="37" t="s">
        <v>6</v>
      </c>
      <c r="I72" s="37" t="s">
        <v>2171</v>
      </c>
      <c r="J72" s="3" t="s">
        <v>6</v>
      </c>
      <c r="K72" s="26" t="s">
        <v>6</v>
      </c>
      <c r="L72" s="26" t="s">
        <v>6</v>
      </c>
      <c r="M72" s="26" t="s">
        <v>6</v>
      </c>
      <c r="N72" s="26" t="s">
        <v>6</v>
      </c>
    </row>
    <row r="73" spans="1:14" x14ac:dyDescent="0.25">
      <c r="A73" s="34" t="s">
        <v>87</v>
      </c>
      <c r="B73" s="22">
        <v>29.376214000000001</v>
      </c>
      <c r="C73" s="22">
        <v>47.977851000000001</v>
      </c>
      <c r="D73" t="s">
        <v>6</v>
      </c>
      <c r="E73" s="13" t="s">
        <v>6</v>
      </c>
      <c r="F73" s="34" t="s">
        <v>87</v>
      </c>
      <c r="G73" s="3" t="s">
        <v>6</v>
      </c>
      <c r="H73" s="37" t="s">
        <v>6</v>
      </c>
      <c r="I73" s="32" t="s">
        <v>2941</v>
      </c>
      <c r="J73" s="3" t="s">
        <v>6</v>
      </c>
      <c r="K73" s="26">
        <v>30</v>
      </c>
      <c r="L73" s="26">
        <v>47</v>
      </c>
      <c r="M73" s="26">
        <v>28.5</v>
      </c>
      <c r="N73" s="26">
        <v>46</v>
      </c>
    </row>
    <row r="74" spans="1:14" x14ac:dyDescent="0.25">
      <c r="A74" s="19" t="s">
        <v>1589</v>
      </c>
      <c r="B74" s="29" t="s">
        <v>6</v>
      </c>
      <c r="C74" s="29" t="s">
        <v>6</v>
      </c>
      <c r="D74" s="19" t="s">
        <v>1592</v>
      </c>
      <c r="E74" s="19" t="s">
        <v>6</v>
      </c>
      <c r="F74" s="19" t="s">
        <v>1589</v>
      </c>
      <c r="G74" s="20" t="s">
        <v>6</v>
      </c>
      <c r="H74" s="20" t="s">
        <v>6</v>
      </c>
      <c r="I74" s="20" t="s">
        <v>6</v>
      </c>
      <c r="J74" s="20" t="s">
        <v>6</v>
      </c>
      <c r="K74" s="20" t="s">
        <v>6</v>
      </c>
      <c r="L74" s="20" t="s">
        <v>6</v>
      </c>
      <c r="M74" s="20" t="s">
        <v>6</v>
      </c>
      <c r="N74" s="20" t="s">
        <v>6</v>
      </c>
    </row>
    <row r="75" spans="1:14" x14ac:dyDescent="0.25">
      <c r="A75" s="34" t="s">
        <v>86</v>
      </c>
      <c r="B75" s="22">
        <v>6.3133333333333335</v>
      </c>
      <c r="C75" s="22">
        <v>-10.801388888888889</v>
      </c>
      <c r="D75" s="13" t="s">
        <v>6</v>
      </c>
      <c r="E75" s="13" t="s">
        <v>6</v>
      </c>
      <c r="F75" s="34" t="s">
        <v>86</v>
      </c>
      <c r="G75" s="3" t="s">
        <v>6</v>
      </c>
      <c r="H75" s="37" t="s">
        <v>6</v>
      </c>
      <c r="I75" s="36" t="s">
        <v>2292</v>
      </c>
      <c r="J75" s="3" t="s">
        <v>6</v>
      </c>
      <c r="K75" s="26">
        <v>9</v>
      </c>
      <c r="L75" s="26">
        <v>-6</v>
      </c>
      <c r="M75" s="26">
        <v>3</v>
      </c>
      <c r="N75" s="26">
        <v>-13</v>
      </c>
    </row>
    <row r="76" spans="1:14" x14ac:dyDescent="0.25">
      <c r="A76" s="34" t="s">
        <v>173</v>
      </c>
      <c r="B76" s="22">
        <v>-16.185357</v>
      </c>
      <c r="C76" s="22">
        <v>44.458806000000003</v>
      </c>
      <c r="D76" s="30" t="s">
        <v>6</v>
      </c>
      <c r="E76" s="30" t="s">
        <v>6</v>
      </c>
      <c r="F76" s="36" t="s">
        <v>173</v>
      </c>
      <c r="G76" s="32" t="s">
        <v>6</v>
      </c>
      <c r="H76" s="37" t="s">
        <v>6</v>
      </c>
      <c r="I76" s="37" t="s">
        <v>2169</v>
      </c>
      <c r="J76" s="3" t="s">
        <v>6</v>
      </c>
      <c r="K76" s="26" t="s">
        <v>6</v>
      </c>
      <c r="L76" s="26" t="s">
        <v>6</v>
      </c>
      <c r="M76" s="26" t="s">
        <v>6</v>
      </c>
      <c r="N76" s="26" t="s">
        <v>6</v>
      </c>
    </row>
    <row r="77" spans="1:14" x14ac:dyDescent="0.25">
      <c r="A77" s="36" t="s">
        <v>539</v>
      </c>
      <c r="B77" s="22">
        <v>-2.9333333333333336</v>
      </c>
      <c r="C77" s="22">
        <v>107.91666666666667</v>
      </c>
      <c r="D77" t="s">
        <v>6</v>
      </c>
      <c r="E77" s="13" t="s">
        <v>6</v>
      </c>
      <c r="F77" s="36" t="s">
        <v>539</v>
      </c>
      <c r="G77" s="37" t="s">
        <v>2346</v>
      </c>
      <c r="H77" s="37" t="s">
        <v>6</v>
      </c>
      <c r="I77" s="37" t="s">
        <v>6</v>
      </c>
      <c r="J77" s="37" t="s">
        <v>6</v>
      </c>
      <c r="K77" s="26" t="s">
        <v>6</v>
      </c>
      <c r="L77" s="26" t="s">
        <v>6</v>
      </c>
      <c r="M77" s="26" t="s">
        <v>6</v>
      </c>
      <c r="N77" s="26" t="s">
        <v>6</v>
      </c>
    </row>
    <row r="78" spans="1:14" x14ac:dyDescent="0.25">
      <c r="A78" s="36" t="s">
        <v>209</v>
      </c>
      <c r="B78" s="22">
        <v>2.2931789999999999</v>
      </c>
      <c r="C78" s="22">
        <v>103.942086</v>
      </c>
      <c r="D78" t="s">
        <v>6</v>
      </c>
      <c r="E78" s="13" t="s">
        <v>6</v>
      </c>
      <c r="F78" s="36" t="s">
        <v>209</v>
      </c>
      <c r="G78" s="3" t="s">
        <v>6</v>
      </c>
      <c r="H78" s="37" t="s">
        <v>6</v>
      </c>
      <c r="I78" s="32" t="s">
        <v>6</v>
      </c>
      <c r="J78" s="3" t="s">
        <v>6</v>
      </c>
      <c r="K78" s="26" t="s">
        <v>6</v>
      </c>
      <c r="L78" s="26" t="s">
        <v>6</v>
      </c>
      <c r="M78" s="26" t="s">
        <v>6</v>
      </c>
      <c r="N78" s="26" t="s">
        <v>6</v>
      </c>
    </row>
    <row r="79" spans="1:14" x14ac:dyDescent="0.25">
      <c r="A79" s="36" t="s">
        <v>175</v>
      </c>
      <c r="B79" s="22">
        <v>3.3333333333333335</v>
      </c>
      <c r="C79" s="22">
        <v>73.36666666666666</v>
      </c>
      <c r="D79" t="s">
        <v>6</v>
      </c>
      <c r="E79" s="13" t="s">
        <v>6</v>
      </c>
      <c r="F79" s="36" t="s">
        <v>175</v>
      </c>
      <c r="G79" s="37" t="s">
        <v>6</v>
      </c>
      <c r="H79" s="37" t="s">
        <v>6</v>
      </c>
      <c r="I79" s="36" t="s">
        <v>179</v>
      </c>
      <c r="J79" s="3" t="s">
        <v>6</v>
      </c>
      <c r="K79" s="26" t="s">
        <v>6</v>
      </c>
      <c r="L79" s="26" t="s">
        <v>6</v>
      </c>
      <c r="M79" s="26" t="s">
        <v>6</v>
      </c>
      <c r="N79" s="26" t="s">
        <v>6</v>
      </c>
    </row>
    <row r="80" spans="1:14" x14ac:dyDescent="0.25">
      <c r="A80" s="36" t="s">
        <v>263</v>
      </c>
      <c r="B80" s="22">
        <v>16.616666666666667</v>
      </c>
      <c r="C80" s="22">
        <v>145.61666666666667</v>
      </c>
      <c r="D80" t="s">
        <v>6</v>
      </c>
      <c r="E80" s="13" t="s">
        <v>6</v>
      </c>
      <c r="F80" s="36" t="s">
        <v>263</v>
      </c>
      <c r="G80" s="3" t="s">
        <v>6</v>
      </c>
      <c r="H80" s="37" t="s">
        <v>6</v>
      </c>
      <c r="I80" s="34" t="s">
        <v>254</v>
      </c>
      <c r="J80" s="3" t="s">
        <v>6</v>
      </c>
      <c r="K80" s="26" t="s">
        <v>6</v>
      </c>
      <c r="L80" s="26" t="s">
        <v>6</v>
      </c>
      <c r="M80" s="26" t="s">
        <v>6</v>
      </c>
      <c r="N80" s="26" t="s">
        <v>6</v>
      </c>
    </row>
    <row r="81" spans="1:14" x14ac:dyDescent="0.25">
      <c r="A81" s="34" t="s">
        <v>260</v>
      </c>
      <c r="B81" s="22">
        <v>7.1166666666666663</v>
      </c>
      <c r="C81" s="22">
        <v>171.06666666666666</v>
      </c>
      <c r="D81" s="13" t="s">
        <v>6</v>
      </c>
      <c r="E81" s="13" t="s">
        <v>6</v>
      </c>
      <c r="F81" s="34" t="s">
        <v>260</v>
      </c>
      <c r="G81" s="3" t="s">
        <v>6</v>
      </c>
      <c r="H81" s="37" t="s">
        <v>6</v>
      </c>
      <c r="I81" s="34" t="s">
        <v>254</v>
      </c>
      <c r="J81" s="3" t="s">
        <v>6</v>
      </c>
      <c r="K81" s="26" t="s">
        <v>6</v>
      </c>
      <c r="L81" s="26" t="s">
        <v>6</v>
      </c>
      <c r="M81" s="26" t="s">
        <v>6</v>
      </c>
      <c r="N81" s="26" t="s">
        <v>6</v>
      </c>
    </row>
    <row r="82" spans="1:14" x14ac:dyDescent="0.25">
      <c r="A82" s="34" t="s">
        <v>509</v>
      </c>
      <c r="B82" s="22">
        <v>-20.716666666666665</v>
      </c>
      <c r="C82" s="22">
        <v>56.616666666666667</v>
      </c>
      <c r="D82" s="30" t="s">
        <v>6</v>
      </c>
      <c r="E82" s="30" t="s">
        <v>6</v>
      </c>
      <c r="F82" s="34" t="s">
        <v>509</v>
      </c>
      <c r="G82" s="32" t="s">
        <v>6</v>
      </c>
      <c r="H82" s="37" t="s">
        <v>6</v>
      </c>
      <c r="I82" s="34" t="s">
        <v>179</v>
      </c>
      <c r="J82" s="3" t="s">
        <v>6</v>
      </c>
      <c r="K82" s="26">
        <v>-18</v>
      </c>
      <c r="L82" s="26">
        <v>64</v>
      </c>
      <c r="M82" s="26">
        <v>-22</v>
      </c>
      <c r="N82" s="26">
        <v>54</v>
      </c>
    </row>
    <row r="83" spans="1:14" x14ac:dyDescent="0.25">
      <c r="A83" s="34" t="s">
        <v>115</v>
      </c>
      <c r="B83" s="22">
        <v>18.075317999999999</v>
      </c>
      <c r="C83" s="22">
        <v>-15.961116000000001</v>
      </c>
      <c r="D83" s="13" t="s">
        <v>6</v>
      </c>
      <c r="E83" s="13" t="s">
        <v>117</v>
      </c>
      <c r="F83" s="36" t="s">
        <v>115</v>
      </c>
      <c r="G83" s="37" t="s">
        <v>6</v>
      </c>
      <c r="H83" s="37" t="s">
        <v>6</v>
      </c>
      <c r="I83" s="36" t="s">
        <v>2292</v>
      </c>
      <c r="J83" s="3" t="s">
        <v>6</v>
      </c>
      <c r="K83" s="26">
        <v>28</v>
      </c>
      <c r="L83" s="26">
        <v>-4</v>
      </c>
      <c r="M83" s="26">
        <v>14</v>
      </c>
      <c r="N83" s="26">
        <v>-18.5</v>
      </c>
    </row>
    <row r="84" spans="1:14" x14ac:dyDescent="0.25">
      <c r="A84" s="36" t="s">
        <v>2331</v>
      </c>
      <c r="B84" s="22">
        <v>-20.2</v>
      </c>
      <c r="C84" s="22">
        <v>57.5</v>
      </c>
      <c r="D84" s="34" t="s">
        <v>6</v>
      </c>
      <c r="E84" s="34" t="s">
        <v>6</v>
      </c>
      <c r="F84" s="36" t="s">
        <v>114</v>
      </c>
      <c r="G84" s="3" t="s">
        <v>1305</v>
      </c>
      <c r="H84" s="36" t="s">
        <v>2329</v>
      </c>
      <c r="I84" s="36" t="s">
        <v>6</v>
      </c>
      <c r="J84" s="3" t="s">
        <v>6</v>
      </c>
      <c r="K84" s="26">
        <v>-19.399999999999999</v>
      </c>
      <c r="L84" s="26">
        <v>63.5</v>
      </c>
      <c r="M84" s="26">
        <v>-20.5</v>
      </c>
      <c r="N84" s="26">
        <v>57</v>
      </c>
    </row>
    <row r="85" spans="1:14" x14ac:dyDescent="0.25">
      <c r="A85" s="34" t="s">
        <v>1421</v>
      </c>
      <c r="B85" s="22">
        <v>-12.819304000000001</v>
      </c>
      <c r="C85" s="22">
        <v>45.157893999999999</v>
      </c>
      <c r="D85" t="s">
        <v>6</v>
      </c>
      <c r="E85" s="13" t="s">
        <v>6</v>
      </c>
      <c r="F85" s="37" t="s">
        <v>1421</v>
      </c>
      <c r="G85" s="3" t="s">
        <v>6</v>
      </c>
      <c r="H85" s="37" t="s">
        <v>6</v>
      </c>
      <c r="I85" s="36" t="s">
        <v>179</v>
      </c>
      <c r="J85" s="3" t="s">
        <v>6</v>
      </c>
      <c r="K85" s="26">
        <v>-7.7</v>
      </c>
      <c r="L85" s="26">
        <v>51</v>
      </c>
      <c r="M85" s="26">
        <v>-17.3</v>
      </c>
      <c r="N85" s="26">
        <v>37</v>
      </c>
    </row>
    <row r="86" spans="1:14" x14ac:dyDescent="0.25">
      <c r="A86" s="31" t="s">
        <v>603</v>
      </c>
      <c r="B86" s="23">
        <v>20.192504</v>
      </c>
      <c r="C86" s="23">
        <v>-99.950468999999998</v>
      </c>
      <c r="D86" s="36" t="s">
        <v>6</v>
      </c>
      <c r="E86" s="36" t="s">
        <v>6</v>
      </c>
      <c r="F86" s="36" t="s">
        <v>603</v>
      </c>
      <c r="G86" s="16" t="s">
        <v>6</v>
      </c>
      <c r="H86" s="16" t="s">
        <v>6</v>
      </c>
      <c r="I86" s="16" t="s">
        <v>2163</v>
      </c>
      <c r="J86" s="3" t="s">
        <v>6</v>
      </c>
      <c r="K86" s="26" t="s">
        <v>6</v>
      </c>
      <c r="L86" s="26" t="s">
        <v>6</v>
      </c>
      <c r="M86" s="26" t="s">
        <v>6</v>
      </c>
      <c r="N86" s="26" t="s">
        <v>6</v>
      </c>
    </row>
    <row r="87" spans="1:14" x14ac:dyDescent="0.25">
      <c r="A87" s="36" t="s">
        <v>254</v>
      </c>
      <c r="B87" s="22">
        <v>13.051349999999999</v>
      </c>
      <c r="C87" s="22">
        <v>156.627579</v>
      </c>
      <c r="D87" t="s">
        <v>2341</v>
      </c>
      <c r="E87" s="13" t="s">
        <v>6</v>
      </c>
      <c r="F87" s="36" t="s">
        <v>254</v>
      </c>
      <c r="G87" s="3" t="s">
        <v>6</v>
      </c>
      <c r="H87" s="37" t="s">
        <v>2347</v>
      </c>
      <c r="I87" s="37" t="s">
        <v>2171</v>
      </c>
      <c r="J87" s="3" t="s">
        <v>6</v>
      </c>
      <c r="K87" s="26" t="s">
        <v>6</v>
      </c>
      <c r="L87" s="26" t="s">
        <v>6</v>
      </c>
      <c r="M87" s="26" t="s">
        <v>6</v>
      </c>
      <c r="N87" s="26" t="s">
        <v>6</v>
      </c>
    </row>
    <row r="88" spans="1:14" x14ac:dyDescent="0.25">
      <c r="A88" s="37" t="s">
        <v>2168</v>
      </c>
      <c r="B88" s="22">
        <v>22.8</v>
      </c>
      <c r="C88" s="22">
        <v>47.7</v>
      </c>
      <c r="D88" s="13" t="s">
        <v>6</v>
      </c>
      <c r="E88" s="13" t="s">
        <v>6</v>
      </c>
      <c r="F88" s="37" t="s">
        <v>2168</v>
      </c>
      <c r="G88" s="37" t="s">
        <v>6</v>
      </c>
      <c r="H88" s="37" t="s">
        <v>6</v>
      </c>
      <c r="I88" s="36" t="s">
        <v>179</v>
      </c>
      <c r="J88" s="3" t="s">
        <v>6</v>
      </c>
      <c r="K88" s="37" t="s">
        <v>6</v>
      </c>
      <c r="L88" s="37" t="s">
        <v>6</v>
      </c>
      <c r="M88" s="37" t="s">
        <v>6</v>
      </c>
      <c r="N88" s="37" t="s">
        <v>6</v>
      </c>
    </row>
    <row r="89" spans="1:14" x14ac:dyDescent="0.25">
      <c r="A89" s="34" t="s">
        <v>119</v>
      </c>
      <c r="B89" s="22">
        <v>35.766666666666666</v>
      </c>
      <c r="C89" s="22">
        <v>-5.8</v>
      </c>
      <c r="D89" s="30" t="s">
        <v>6</v>
      </c>
      <c r="E89" s="30" t="s">
        <v>120</v>
      </c>
      <c r="F89" s="36" t="s">
        <v>119</v>
      </c>
      <c r="G89" s="32" t="s">
        <v>6</v>
      </c>
      <c r="H89" s="37" t="s">
        <v>6</v>
      </c>
      <c r="I89" s="37" t="s">
        <v>2293</v>
      </c>
      <c r="J89" s="37" t="s">
        <v>6</v>
      </c>
      <c r="K89" s="26">
        <v>36.5</v>
      </c>
      <c r="L89" s="26">
        <v>0</v>
      </c>
      <c r="M89" s="26">
        <v>27</v>
      </c>
      <c r="N89" s="26">
        <v>-14</v>
      </c>
    </row>
    <row r="90" spans="1:14" x14ac:dyDescent="0.25">
      <c r="A90" s="36" t="s">
        <v>107</v>
      </c>
      <c r="B90" s="22">
        <v>-19.795776</v>
      </c>
      <c r="C90" s="22">
        <v>34.882171</v>
      </c>
      <c r="D90" s="34" t="s">
        <v>6</v>
      </c>
      <c r="E90" s="34" t="s">
        <v>110</v>
      </c>
      <c r="F90" s="36" t="s">
        <v>107</v>
      </c>
      <c r="G90" s="37" t="s">
        <v>6</v>
      </c>
      <c r="H90" s="37" t="s">
        <v>6</v>
      </c>
      <c r="I90" s="37" t="s">
        <v>2295</v>
      </c>
      <c r="J90" s="3" t="s">
        <v>6</v>
      </c>
      <c r="K90" s="26">
        <v>-9</v>
      </c>
      <c r="L90" s="26">
        <v>41</v>
      </c>
      <c r="M90" s="26">
        <v>-27.5</v>
      </c>
      <c r="N90" s="26">
        <v>28</v>
      </c>
    </row>
    <row r="91" spans="1:14" x14ac:dyDescent="0.25">
      <c r="A91" s="31" t="s">
        <v>606</v>
      </c>
      <c r="B91" s="23">
        <v>16.132363000000002</v>
      </c>
      <c r="C91" s="23">
        <v>94.552243000000004</v>
      </c>
      <c r="D91" s="36" t="s">
        <v>6</v>
      </c>
      <c r="E91" s="36" t="s">
        <v>6</v>
      </c>
      <c r="F91" s="36" t="s">
        <v>606</v>
      </c>
      <c r="G91" s="16" t="s">
        <v>1397</v>
      </c>
      <c r="H91" s="16" t="s">
        <v>6</v>
      </c>
      <c r="I91" s="37" t="s">
        <v>241</v>
      </c>
      <c r="J91" s="3" t="s">
        <v>6</v>
      </c>
      <c r="K91" s="26" t="s">
        <v>6</v>
      </c>
      <c r="L91" s="26" t="s">
        <v>6</v>
      </c>
      <c r="M91" s="26" t="s">
        <v>6</v>
      </c>
      <c r="N91" s="26" t="s">
        <v>6</v>
      </c>
    </row>
    <row r="92" spans="1:14" x14ac:dyDescent="0.25">
      <c r="A92" s="34" t="s">
        <v>265</v>
      </c>
      <c r="B92" s="22">
        <v>-21.25</v>
      </c>
      <c r="C92" s="22">
        <v>165.3</v>
      </c>
      <c r="D92" s="13" t="s">
        <v>6</v>
      </c>
      <c r="E92" s="13" t="s">
        <v>6</v>
      </c>
      <c r="F92" s="34" t="s">
        <v>265</v>
      </c>
      <c r="G92" s="3" t="s">
        <v>6</v>
      </c>
      <c r="H92" s="37" t="s">
        <v>6</v>
      </c>
      <c r="I92" s="34" t="s">
        <v>2340</v>
      </c>
      <c r="J92" s="3" t="s">
        <v>6</v>
      </c>
      <c r="K92" s="26" t="s">
        <v>6</v>
      </c>
      <c r="L92" s="26" t="s">
        <v>6</v>
      </c>
      <c r="M92" s="26" t="s">
        <v>6</v>
      </c>
      <c r="N92" s="26" t="s">
        <v>6</v>
      </c>
    </row>
    <row r="93" spans="1:14" x14ac:dyDescent="0.25">
      <c r="A93" s="34" t="s">
        <v>385</v>
      </c>
      <c r="B93" s="22">
        <v>-5.4013989999999996</v>
      </c>
      <c r="C93" s="22">
        <v>140.96595099999999</v>
      </c>
      <c r="D93" t="s">
        <v>6</v>
      </c>
      <c r="E93" s="13" t="s">
        <v>386</v>
      </c>
      <c r="F93" s="34" t="s">
        <v>385</v>
      </c>
      <c r="G93" s="3" t="s">
        <v>6</v>
      </c>
      <c r="H93" s="37" t="s">
        <v>6</v>
      </c>
      <c r="I93" s="34" t="s">
        <v>2340</v>
      </c>
      <c r="J93" s="3" t="s">
        <v>6</v>
      </c>
      <c r="K93" s="26" t="s">
        <v>6</v>
      </c>
      <c r="L93" s="26" t="s">
        <v>6</v>
      </c>
      <c r="M93" s="26" t="s">
        <v>6</v>
      </c>
      <c r="N93" s="26" t="s">
        <v>6</v>
      </c>
    </row>
    <row r="94" spans="1:14" x14ac:dyDescent="0.25">
      <c r="A94" s="17" t="s">
        <v>99</v>
      </c>
      <c r="B94" s="21">
        <v>-42</v>
      </c>
      <c r="C94" s="21">
        <v>174</v>
      </c>
      <c r="D94" s="17" t="s">
        <v>1840</v>
      </c>
      <c r="E94" s="17" t="s">
        <v>6</v>
      </c>
      <c r="F94" s="17" t="s">
        <v>99</v>
      </c>
      <c r="G94" s="18" t="s">
        <v>6</v>
      </c>
      <c r="H94" s="18" t="s">
        <v>6</v>
      </c>
      <c r="I94" s="18" t="s">
        <v>2348</v>
      </c>
      <c r="J94" s="18" t="s">
        <v>6</v>
      </c>
      <c r="K94" s="25">
        <v>-32</v>
      </c>
      <c r="L94" s="25">
        <v>180</v>
      </c>
      <c r="M94" s="25">
        <v>-48</v>
      </c>
      <c r="N94" s="25">
        <v>165</v>
      </c>
    </row>
    <row r="95" spans="1:14" x14ac:dyDescent="0.25">
      <c r="A95" s="31" t="s">
        <v>609</v>
      </c>
      <c r="B95" s="23">
        <v>13.009537</v>
      </c>
      <c r="C95" s="23">
        <v>-85.088324999999998</v>
      </c>
      <c r="D95" s="36" t="s">
        <v>6</v>
      </c>
      <c r="E95" s="36" t="s">
        <v>6</v>
      </c>
      <c r="F95" s="31" t="s">
        <v>609</v>
      </c>
      <c r="G95" s="16" t="s">
        <v>6</v>
      </c>
      <c r="H95" s="16" t="s">
        <v>6</v>
      </c>
      <c r="I95" s="37" t="s">
        <v>2162</v>
      </c>
      <c r="J95" s="37" t="s">
        <v>6</v>
      </c>
      <c r="K95" s="26" t="s">
        <v>6</v>
      </c>
      <c r="L95" s="26" t="s">
        <v>6</v>
      </c>
      <c r="M95" s="26" t="s">
        <v>6</v>
      </c>
      <c r="N95" s="26" t="s">
        <v>6</v>
      </c>
    </row>
    <row r="96" spans="1:14" x14ac:dyDescent="0.25">
      <c r="A96" s="34" t="s">
        <v>132</v>
      </c>
      <c r="B96" s="22">
        <v>4.7122130000000002</v>
      </c>
      <c r="C96" s="22">
        <v>5.6517270000000002</v>
      </c>
      <c r="D96" t="s">
        <v>6</v>
      </c>
      <c r="E96" s="13" t="s">
        <v>138</v>
      </c>
      <c r="F96" s="36" t="s">
        <v>132</v>
      </c>
      <c r="G96" s="3" t="s">
        <v>6</v>
      </c>
      <c r="H96" s="37" t="s">
        <v>6</v>
      </c>
      <c r="I96" s="37" t="s">
        <v>2292</v>
      </c>
      <c r="J96" s="3" t="s">
        <v>6</v>
      </c>
      <c r="K96" s="26">
        <v>14.5</v>
      </c>
      <c r="L96" s="26">
        <v>15.5</v>
      </c>
      <c r="M96" s="26">
        <v>3</v>
      </c>
      <c r="N96" s="26">
        <v>2</v>
      </c>
    </row>
    <row r="97" spans="1:14" x14ac:dyDescent="0.25">
      <c r="A97" s="34" t="s">
        <v>2163</v>
      </c>
      <c r="B97" s="22">
        <v>37</v>
      </c>
      <c r="C97" s="22">
        <v>-100</v>
      </c>
      <c r="D97" t="s">
        <v>6</v>
      </c>
      <c r="E97" s="13" t="s">
        <v>6</v>
      </c>
      <c r="F97" s="34" t="s">
        <v>2163</v>
      </c>
      <c r="G97" s="3" t="s">
        <v>6</v>
      </c>
      <c r="H97" s="37" t="s">
        <v>6</v>
      </c>
      <c r="I97" s="37" t="s">
        <v>6</v>
      </c>
      <c r="J97" s="3" t="s">
        <v>6</v>
      </c>
      <c r="K97" s="37" t="s">
        <v>6</v>
      </c>
      <c r="L97" s="37" t="s">
        <v>6</v>
      </c>
      <c r="M97" s="37" t="s">
        <v>6</v>
      </c>
      <c r="N97" s="37" t="s">
        <v>6</v>
      </c>
    </row>
    <row r="98" spans="1:14" x14ac:dyDescent="0.25">
      <c r="A98" s="36" t="s">
        <v>485</v>
      </c>
      <c r="B98" s="22">
        <v>35.766666666666666</v>
      </c>
      <c r="C98" s="22">
        <v>-5.8</v>
      </c>
      <c r="D98" s="30" t="s">
        <v>6</v>
      </c>
      <c r="E98" s="30" t="s">
        <v>120</v>
      </c>
      <c r="F98" s="36" t="s">
        <v>485</v>
      </c>
      <c r="G98" s="32" t="s">
        <v>6</v>
      </c>
      <c r="H98" s="37" t="s">
        <v>2158</v>
      </c>
      <c r="I98" s="37" t="s">
        <v>6</v>
      </c>
      <c r="J98" s="3" t="s">
        <v>6</v>
      </c>
      <c r="K98" s="26" t="s">
        <v>6</v>
      </c>
      <c r="L98" s="26" t="s">
        <v>6</v>
      </c>
      <c r="M98" s="26" t="s">
        <v>6</v>
      </c>
      <c r="N98" s="26" t="s">
        <v>6</v>
      </c>
    </row>
    <row r="99" spans="1:14" x14ac:dyDescent="0.25">
      <c r="A99" s="34" t="s">
        <v>2165</v>
      </c>
      <c r="B99" s="22">
        <v>11.125208000000001</v>
      </c>
      <c r="C99" s="22">
        <v>-85.805853999999997</v>
      </c>
      <c r="D99" s="13" t="s">
        <v>6</v>
      </c>
      <c r="E99" s="13" t="s">
        <v>506</v>
      </c>
      <c r="F99" s="34" t="s">
        <v>2165</v>
      </c>
      <c r="G99" s="34" t="s">
        <v>546</v>
      </c>
      <c r="H99" s="34" t="s">
        <v>2170</v>
      </c>
      <c r="I99" s="37" t="s">
        <v>6</v>
      </c>
      <c r="J99" s="3" t="s">
        <v>6</v>
      </c>
      <c r="K99" s="26" t="s">
        <v>6</v>
      </c>
      <c r="L99" s="26" t="s">
        <v>6</v>
      </c>
      <c r="M99" s="26" t="s">
        <v>6</v>
      </c>
      <c r="N99" s="26" t="s">
        <v>6</v>
      </c>
    </row>
    <row r="100" spans="1:14" x14ac:dyDescent="0.25">
      <c r="A100" s="34" t="s">
        <v>157</v>
      </c>
      <c r="B100" s="22">
        <v>24.826332000000001</v>
      </c>
      <c r="C100" s="22">
        <v>66.995130000000003</v>
      </c>
      <c r="D100" t="s">
        <v>6</v>
      </c>
      <c r="E100" s="13" t="s">
        <v>158</v>
      </c>
      <c r="F100" s="36" t="s">
        <v>157</v>
      </c>
      <c r="G100" s="3" t="s">
        <v>6</v>
      </c>
      <c r="H100" s="37" t="s">
        <v>6</v>
      </c>
      <c r="I100" s="3" t="s">
        <v>3057</v>
      </c>
      <c r="J100" s="3" t="s">
        <v>6</v>
      </c>
      <c r="K100" s="26" t="s">
        <v>6</v>
      </c>
      <c r="L100" s="26" t="s">
        <v>6</v>
      </c>
      <c r="M100" s="26" t="s">
        <v>6</v>
      </c>
      <c r="N100" s="26" t="s">
        <v>6</v>
      </c>
    </row>
    <row r="101" spans="1:14" x14ac:dyDescent="0.25">
      <c r="A101" s="34" t="s">
        <v>259</v>
      </c>
      <c r="B101" s="22">
        <v>7.5</v>
      </c>
      <c r="C101" s="22">
        <v>134.61666666666667</v>
      </c>
      <c r="D101" s="13" t="s">
        <v>6</v>
      </c>
      <c r="E101" s="13" t="s">
        <v>6</v>
      </c>
      <c r="F101" s="34" t="s">
        <v>259</v>
      </c>
      <c r="G101" s="34" t="s">
        <v>1328</v>
      </c>
      <c r="H101" s="37" t="s">
        <v>6</v>
      </c>
      <c r="I101" s="32" t="s">
        <v>581</v>
      </c>
      <c r="J101" s="3" t="s">
        <v>6</v>
      </c>
      <c r="K101" s="26" t="s">
        <v>6</v>
      </c>
      <c r="L101" s="26" t="s">
        <v>6</v>
      </c>
      <c r="M101" s="26" t="s">
        <v>6</v>
      </c>
      <c r="N101" s="26" t="s">
        <v>6</v>
      </c>
    </row>
    <row r="102" spans="1:14" x14ac:dyDescent="0.25">
      <c r="A102" s="34" t="s">
        <v>491</v>
      </c>
      <c r="B102" s="22">
        <v>5.8833333333333329</v>
      </c>
      <c r="C102" s="22">
        <v>-162.08333333333334</v>
      </c>
      <c r="D102" t="s">
        <v>6</v>
      </c>
      <c r="E102" s="13" t="s">
        <v>6</v>
      </c>
      <c r="F102" s="34" t="s">
        <v>491</v>
      </c>
      <c r="G102" s="3" t="s">
        <v>6</v>
      </c>
      <c r="H102" s="37" t="s">
        <v>6</v>
      </c>
      <c r="I102" s="37" t="s">
        <v>2334</v>
      </c>
      <c r="J102" s="3" t="s">
        <v>6</v>
      </c>
      <c r="K102" s="26" t="s">
        <v>6</v>
      </c>
      <c r="L102" s="26" t="s">
        <v>6</v>
      </c>
      <c r="M102" s="26" t="s">
        <v>6</v>
      </c>
      <c r="N102" s="26" t="s">
        <v>6</v>
      </c>
    </row>
    <row r="103" spans="1:14" x14ac:dyDescent="0.25">
      <c r="A103" s="34" t="s">
        <v>393</v>
      </c>
      <c r="B103" s="22">
        <v>9.1259150000000009</v>
      </c>
      <c r="C103" s="22">
        <v>-79.882526999999996</v>
      </c>
      <c r="D103" t="s">
        <v>6</v>
      </c>
      <c r="E103" s="13" t="s">
        <v>407</v>
      </c>
      <c r="F103" s="34" t="s">
        <v>393</v>
      </c>
      <c r="G103" s="3" t="s">
        <v>6</v>
      </c>
      <c r="H103" s="37" t="s">
        <v>6</v>
      </c>
      <c r="I103" s="37" t="s">
        <v>2162</v>
      </c>
      <c r="J103" s="3" t="s">
        <v>6</v>
      </c>
      <c r="K103" s="26">
        <v>10.4</v>
      </c>
      <c r="L103" s="26">
        <v>-76.7</v>
      </c>
      <c r="M103" s="26">
        <v>6</v>
      </c>
      <c r="N103" s="26">
        <v>-83.4</v>
      </c>
    </row>
    <row r="104" spans="1:14" x14ac:dyDescent="0.25">
      <c r="A104" s="36" t="s">
        <v>614</v>
      </c>
      <c r="B104" s="23">
        <v>-6.1383470000000004</v>
      </c>
      <c r="C104" s="23">
        <v>144.02025399999999</v>
      </c>
      <c r="D104" s="36" t="s">
        <v>6</v>
      </c>
      <c r="E104" s="36" t="s">
        <v>6</v>
      </c>
      <c r="F104" s="36" t="s">
        <v>614</v>
      </c>
      <c r="G104" s="16" t="s">
        <v>6</v>
      </c>
      <c r="H104" s="16" t="s">
        <v>6</v>
      </c>
      <c r="I104" s="16" t="s">
        <v>2322</v>
      </c>
      <c r="J104" s="3" t="s">
        <v>6</v>
      </c>
      <c r="K104" s="26" t="s">
        <v>6</v>
      </c>
      <c r="L104" s="26" t="s">
        <v>6</v>
      </c>
      <c r="M104" s="26" t="s">
        <v>6</v>
      </c>
      <c r="N104" s="26" t="s">
        <v>6</v>
      </c>
    </row>
    <row r="105" spans="1:14" x14ac:dyDescent="0.25">
      <c r="A105" s="14" t="s">
        <v>2338</v>
      </c>
      <c r="B105" s="22">
        <v>-9.0055555555555564</v>
      </c>
      <c r="C105" s="22">
        <v>-157.96944444444443</v>
      </c>
      <c r="D105" t="s">
        <v>6</v>
      </c>
      <c r="E105" s="13" t="s">
        <v>6</v>
      </c>
      <c r="F105" s="36" t="s">
        <v>536</v>
      </c>
      <c r="G105" s="3" t="s">
        <v>6</v>
      </c>
      <c r="H105" s="37" t="s">
        <v>2096</v>
      </c>
      <c r="I105" s="37" t="s">
        <v>6</v>
      </c>
      <c r="J105" s="3" t="s">
        <v>6</v>
      </c>
      <c r="K105" s="26" t="s">
        <v>6</v>
      </c>
      <c r="L105" s="26" t="s">
        <v>6</v>
      </c>
      <c r="M105" s="26" t="s">
        <v>6</v>
      </c>
      <c r="N105" s="26" t="s">
        <v>6</v>
      </c>
    </row>
    <row r="106" spans="1:14" x14ac:dyDescent="0.25">
      <c r="A106" s="34" t="s">
        <v>162</v>
      </c>
      <c r="B106" s="22">
        <v>27.082272</v>
      </c>
      <c r="C106" s="22">
        <v>51.398814999999999</v>
      </c>
      <c r="D106" t="s">
        <v>6</v>
      </c>
      <c r="E106" s="13" t="s">
        <v>163</v>
      </c>
      <c r="F106" s="34" t="s">
        <v>162</v>
      </c>
      <c r="G106" s="3" t="s">
        <v>3055</v>
      </c>
      <c r="H106" s="37" t="s">
        <v>6</v>
      </c>
      <c r="I106" s="32" t="s">
        <v>2168</v>
      </c>
      <c r="J106" s="3" t="s">
        <v>6</v>
      </c>
      <c r="K106" s="26" t="s">
        <v>6</v>
      </c>
      <c r="L106" s="26" t="s">
        <v>6</v>
      </c>
      <c r="M106" s="26" t="s">
        <v>6</v>
      </c>
      <c r="N106" s="26" t="s">
        <v>6</v>
      </c>
    </row>
    <row r="107" spans="1:14" x14ac:dyDescent="0.25">
      <c r="A107" s="34" t="s">
        <v>414</v>
      </c>
      <c r="B107" s="22">
        <v>-12.065965</v>
      </c>
      <c r="C107" s="22">
        <v>-77.160179999999997</v>
      </c>
      <c r="D107" t="s">
        <v>6</v>
      </c>
      <c r="E107" s="13" t="s">
        <v>416</v>
      </c>
      <c r="F107" s="36" t="s">
        <v>414</v>
      </c>
      <c r="G107" s="3" t="s">
        <v>6</v>
      </c>
      <c r="H107" s="37" t="s">
        <v>6</v>
      </c>
      <c r="I107" s="34" t="s">
        <v>2164</v>
      </c>
      <c r="J107" s="3" t="s">
        <v>6</v>
      </c>
      <c r="K107" s="26">
        <v>1.5</v>
      </c>
      <c r="L107" s="26">
        <v>-68</v>
      </c>
      <c r="M107" s="26">
        <v>-18.5</v>
      </c>
      <c r="N107" s="26">
        <v>-82</v>
      </c>
    </row>
    <row r="108" spans="1:14" x14ac:dyDescent="0.25">
      <c r="A108" s="31" t="s">
        <v>267</v>
      </c>
      <c r="B108" s="22">
        <v>12.054183</v>
      </c>
      <c r="C108" s="22">
        <v>123.13964799999999</v>
      </c>
      <c r="D108" t="s">
        <v>6</v>
      </c>
      <c r="E108" s="13" t="s">
        <v>6</v>
      </c>
      <c r="F108" s="36" t="s">
        <v>267</v>
      </c>
      <c r="G108" s="3" t="s">
        <v>6</v>
      </c>
      <c r="H108" s="37" t="s">
        <v>6</v>
      </c>
      <c r="I108" s="37" t="s">
        <v>2328</v>
      </c>
      <c r="J108" s="3" t="s">
        <v>6</v>
      </c>
      <c r="K108" s="26" t="s">
        <v>6</v>
      </c>
      <c r="L108" s="26" t="s">
        <v>6</v>
      </c>
      <c r="M108" s="26" t="s">
        <v>6</v>
      </c>
      <c r="N108" s="26" t="s">
        <v>6</v>
      </c>
    </row>
    <row r="109" spans="1:14" x14ac:dyDescent="0.25">
      <c r="A109" s="34" t="s">
        <v>91</v>
      </c>
      <c r="B109" s="22">
        <v>37.116666666666667</v>
      </c>
      <c r="C109" s="22">
        <v>-7.65</v>
      </c>
      <c r="D109" s="34" t="s">
        <v>6</v>
      </c>
      <c r="E109" s="34" t="s">
        <v>92</v>
      </c>
      <c r="F109" s="36" t="s">
        <v>91</v>
      </c>
      <c r="G109" s="37" t="s">
        <v>6</v>
      </c>
      <c r="H109" s="37" t="s">
        <v>6</v>
      </c>
      <c r="I109" s="37" t="s">
        <v>1300</v>
      </c>
      <c r="J109" s="3" t="s">
        <v>6</v>
      </c>
      <c r="K109" s="26">
        <v>43</v>
      </c>
      <c r="L109" s="26">
        <v>-5.5</v>
      </c>
      <c r="M109" s="26">
        <v>36</v>
      </c>
      <c r="N109" s="26">
        <v>-10</v>
      </c>
    </row>
    <row r="110" spans="1:14" x14ac:dyDescent="0.25">
      <c r="A110" s="34" t="s">
        <v>306</v>
      </c>
      <c r="B110" s="22">
        <v>18.240438999999999</v>
      </c>
      <c r="C110" s="22">
        <v>-66.499656999999999</v>
      </c>
      <c r="D110" s="30" t="s">
        <v>6</v>
      </c>
      <c r="E110" s="30" t="s">
        <v>6</v>
      </c>
      <c r="F110" s="36" t="s">
        <v>306</v>
      </c>
      <c r="G110" s="32" t="s">
        <v>6</v>
      </c>
      <c r="H110" s="37" t="s">
        <v>6</v>
      </c>
      <c r="I110" s="34" t="s">
        <v>2195</v>
      </c>
      <c r="J110" s="3" t="s">
        <v>6</v>
      </c>
      <c r="K110" s="26" t="s">
        <v>6</v>
      </c>
      <c r="L110" s="26" t="s">
        <v>6</v>
      </c>
      <c r="M110" s="26" t="s">
        <v>6</v>
      </c>
      <c r="N110" s="26" t="s">
        <v>6</v>
      </c>
    </row>
    <row r="111" spans="1:14" x14ac:dyDescent="0.25">
      <c r="A111" s="36" t="s">
        <v>28</v>
      </c>
      <c r="B111" s="22">
        <v>20.250230999999999</v>
      </c>
      <c r="C111" s="22">
        <v>38.641593</v>
      </c>
      <c r="D111" t="s">
        <v>6</v>
      </c>
      <c r="E111" s="13" t="s">
        <v>167</v>
      </c>
      <c r="F111" s="36" t="s">
        <v>28</v>
      </c>
      <c r="G111" s="3" t="s">
        <v>6</v>
      </c>
      <c r="H111" s="37" t="s">
        <v>6</v>
      </c>
      <c r="I111" s="37" t="s">
        <v>179</v>
      </c>
      <c r="J111" s="3" t="s">
        <v>6</v>
      </c>
      <c r="K111" s="26" t="s">
        <v>6</v>
      </c>
      <c r="L111" s="26" t="s">
        <v>6</v>
      </c>
      <c r="M111" s="26" t="s">
        <v>6</v>
      </c>
      <c r="N111" s="26" t="s">
        <v>6</v>
      </c>
    </row>
    <row r="112" spans="1:14" x14ac:dyDescent="0.25">
      <c r="A112" s="34" t="s">
        <v>137</v>
      </c>
      <c r="B112" s="22">
        <v>-4.7694960000000002</v>
      </c>
      <c r="C112" s="22">
        <v>11.86223</v>
      </c>
      <c r="D112" s="13" t="s">
        <v>6</v>
      </c>
      <c r="E112" s="13" t="s">
        <v>136</v>
      </c>
      <c r="F112" s="34" t="s">
        <v>137</v>
      </c>
      <c r="G112" s="3" t="s">
        <v>6</v>
      </c>
      <c r="H112" s="37" t="s">
        <v>6</v>
      </c>
      <c r="I112" s="37" t="s">
        <v>2292</v>
      </c>
      <c r="J112" s="3" t="s">
        <v>6</v>
      </c>
      <c r="K112" s="26">
        <v>4.5</v>
      </c>
      <c r="L112" s="26">
        <v>19.5</v>
      </c>
      <c r="M112" s="26">
        <v>-5</v>
      </c>
      <c r="N112" s="26">
        <v>10</v>
      </c>
    </row>
    <row r="113" spans="1:14" x14ac:dyDescent="0.25">
      <c r="A113" s="34" t="s">
        <v>418</v>
      </c>
      <c r="B113" s="22">
        <v>-21.123586</v>
      </c>
      <c r="C113" s="22">
        <v>55.529218999999998</v>
      </c>
      <c r="D113" t="s">
        <v>6</v>
      </c>
      <c r="E113" s="13" t="s">
        <v>6</v>
      </c>
      <c r="F113" s="36" t="s">
        <v>418</v>
      </c>
      <c r="G113" s="3" t="s">
        <v>6</v>
      </c>
      <c r="H113" s="37" t="s">
        <v>6</v>
      </c>
      <c r="I113" s="31" t="s">
        <v>509</v>
      </c>
      <c r="J113" s="3" t="s">
        <v>6</v>
      </c>
      <c r="K113" s="26">
        <v>-20.7</v>
      </c>
      <c r="L113" s="26">
        <v>55.9</v>
      </c>
      <c r="M113" s="26">
        <v>-21.4</v>
      </c>
      <c r="N113" s="26">
        <v>55</v>
      </c>
    </row>
    <row r="114" spans="1:14" x14ac:dyDescent="0.25">
      <c r="A114" s="31" t="s">
        <v>371</v>
      </c>
      <c r="B114" s="22">
        <v>17.899999999999999</v>
      </c>
      <c r="C114" s="22">
        <v>-62.833333333333336</v>
      </c>
      <c r="D114" t="s">
        <v>6</v>
      </c>
      <c r="E114" s="13" t="s">
        <v>6</v>
      </c>
      <c r="F114" s="36" t="s">
        <v>371</v>
      </c>
      <c r="G114" s="3" t="s">
        <v>6</v>
      </c>
      <c r="H114" s="37" t="s">
        <v>6</v>
      </c>
      <c r="I114" s="38" t="s">
        <v>3290</v>
      </c>
      <c r="J114" s="3" t="s">
        <v>6</v>
      </c>
      <c r="K114" s="26" t="s">
        <v>6</v>
      </c>
      <c r="L114" s="26" t="s">
        <v>6</v>
      </c>
      <c r="M114" s="26" t="s">
        <v>6</v>
      </c>
      <c r="N114" s="26" t="s">
        <v>6</v>
      </c>
    </row>
    <row r="115" spans="1:14" x14ac:dyDescent="0.25">
      <c r="A115" s="34" t="s">
        <v>382</v>
      </c>
      <c r="B115" s="22">
        <v>18.066666666666666</v>
      </c>
      <c r="C115" s="22">
        <v>-63.05</v>
      </c>
      <c r="D115" s="34" t="s">
        <v>6</v>
      </c>
      <c r="E115" s="34" t="s">
        <v>6</v>
      </c>
      <c r="F115" s="36" t="s">
        <v>382</v>
      </c>
      <c r="G115" s="37" t="s">
        <v>6</v>
      </c>
      <c r="H115" s="37" t="s">
        <v>6</v>
      </c>
      <c r="I115" s="38" t="s">
        <v>3290</v>
      </c>
      <c r="J115" s="3" t="s">
        <v>6</v>
      </c>
      <c r="K115" s="26" t="s">
        <v>6</v>
      </c>
      <c r="L115" s="26" t="s">
        <v>6</v>
      </c>
      <c r="M115" s="26" t="s">
        <v>6</v>
      </c>
      <c r="N115" s="26" t="s">
        <v>6</v>
      </c>
    </row>
    <row r="116" spans="1:14" x14ac:dyDescent="0.25">
      <c r="A116" s="34" t="s">
        <v>256</v>
      </c>
      <c r="B116" s="22">
        <v>-13.833333333333334</v>
      </c>
      <c r="C116" s="22">
        <v>-171.75</v>
      </c>
      <c r="D116" s="34" t="s">
        <v>6</v>
      </c>
      <c r="E116" s="34" t="s">
        <v>6</v>
      </c>
      <c r="F116" s="34" t="s">
        <v>256</v>
      </c>
      <c r="G116" s="34" t="s">
        <v>1329</v>
      </c>
      <c r="H116" s="37" t="s">
        <v>6</v>
      </c>
      <c r="I116" s="37" t="s">
        <v>2339</v>
      </c>
      <c r="J116" s="3" t="s">
        <v>6</v>
      </c>
      <c r="K116" s="26" t="s">
        <v>6</v>
      </c>
      <c r="L116" s="26" t="s">
        <v>6</v>
      </c>
      <c r="M116" s="26" t="s">
        <v>6</v>
      </c>
      <c r="N116" s="26" t="s">
        <v>6</v>
      </c>
    </row>
    <row r="117" spans="1:14" x14ac:dyDescent="0.25">
      <c r="A117" s="34" t="s">
        <v>378</v>
      </c>
      <c r="B117" s="22">
        <v>1</v>
      </c>
      <c r="C117" s="22">
        <v>7</v>
      </c>
      <c r="D117" s="30" t="s">
        <v>6</v>
      </c>
      <c r="E117" s="30" t="s">
        <v>6</v>
      </c>
      <c r="F117" s="36" t="s">
        <v>378</v>
      </c>
      <c r="G117" s="3" t="s">
        <v>6</v>
      </c>
      <c r="H117" s="37" t="s">
        <v>6</v>
      </c>
      <c r="I117" s="37" t="s">
        <v>2292</v>
      </c>
      <c r="J117" s="3" t="s">
        <v>6</v>
      </c>
      <c r="K117" s="26">
        <v>1.8</v>
      </c>
      <c r="L117" s="26">
        <v>7.5</v>
      </c>
      <c r="M117" s="26">
        <v>-0.5</v>
      </c>
      <c r="N117" s="26">
        <v>6.5</v>
      </c>
    </row>
    <row r="118" spans="1:14" x14ac:dyDescent="0.25">
      <c r="A118" s="34" t="s">
        <v>1600</v>
      </c>
      <c r="B118" s="22">
        <v>24.267513999999998</v>
      </c>
      <c r="C118" s="22">
        <v>46.019311000000002</v>
      </c>
      <c r="D118" t="s">
        <v>6</v>
      </c>
      <c r="E118" s="13" t="s">
        <v>6</v>
      </c>
      <c r="F118" s="37" t="s">
        <v>1600</v>
      </c>
      <c r="G118" s="32" t="s">
        <v>6</v>
      </c>
      <c r="H118" s="37" t="s">
        <v>6</v>
      </c>
      <c r="I118" s="37" t="s">
        <v>2168</v>
      </c>
      <c r="J118" s="3" t="s">
        <v>6</v>
      </c>
      <c r="K118" s="37" t="s">
        <v>6</v>
      </c>
      <c r="L118" s="37" t="s">
        <v>6</v>
      </c>
      <c r="M118" s="37" t="s">
        <v>6</v>
      </c>
      <c r="N118" s="37" t="s">
        <v>6</v>
      </c>
    </row>
    <row r="119" spans="1:14" x14ac:dyDescent="0.25">
      <c r="A119" s="34" t="s">
        <v>239</v>
      </c>
      <c r="B119" s="22">
        <v>39.895519999999998</v>
      </c>
      <c r="C119" s="22">
        <v>133.78524300000001</v>
      </c>
      <c r="D119" s="34" t="s">
        <v>6</v>
      </c>
      <c r="E119" s="34" t="s">
        <v>6</v>
      </c>
      <c r="F119" s="36" t="s">
        <v>239</v>
      </c>
      <c r="G119" s="3" t="s">
        <v>6</v>
      </c>
      <c r="H119" s="37" t="s">
        <v>6</v>
      </c>
      <c r="I119" s="37" t="s">
        <v>2171</v>
      </c>
      <c r="J119" s="3" t="s">
        <v>6</v>
      </c>
      <c r="K119" s="26" t="s">
        <v>6</v>
      </c>
      <c r="L119" s="26" t="s">
        <v>6</v>
      </c>
      <c r="M119" s="26" t="s">
        <v>6</v>
      </c>
      <c r="N119" s="26" t="s">
        <v>6</v>
      </c>
    </row>
    <row r="120" spans="1:14" x14ac:dyDescent="0.25">
      <c r="A120" s="36" t="s">
        <v>108</v>
      </c>
      <c r="B120" s="22">
        <v>14.763933</v>
      </c>
      <c r="C120" s="22">
        <v>-17.364775000000002</v>
      </c>
      <c r="D120" t="s">
        <v>6</v>
      </c>
      <c r="E120" s="13" t="s">
        <v>109</v>
      </c>
      <c r="F120" s="36" t="s">
        <v>108</v>
      </c>
      <c r="G120" s="3" t="s">
        <v>6</v>
      </c>
      <c r="H120" s="37" t="s">
        <v>6</v>
      </c>
      <c r="I120" s="37" t="s">
        <v>2292</v>
      </c>
      <c r="J120" s="3" t="s">
        <v>6</v>
      </c>
      <c r="K120" s="26">
        <v>17</v>
      </c>
      <c r="L120" s="26">
        <v>-10</v>
      </c>
      <c r="M120" s="26">
        <v>12</v>
      </c>
      <c r="N120" s="26">
        <v>-18</v>
      </c>
    </row>
    <row r="121" spans="1:14" x14ac:dyDescent="0.25">
      <c r="A121" s="31" t="s">
        <v>169</v>
      </c>
      <c r="B121" s="22">
        <v>-4.6166666666666671</v>
      </c>
      <c r="C121" s="22">
        <v>55.45</v>
      </c>
      <c r="D121" t="s">
        <v>6</v>
      </c>
      <c r="E121" s="13" t="s">
        <v>170</v>
      </c>
      <c r="F121" s="36" t="s">
        <v>169</v>
      </c>
      <c r="G121" s="3" t="s">
        <v>6</v>
      </c>
      <c r="H121" s="37" t="s">
        <v>6</v>
      </c>
      <c r="I121" s="36" t="s">
        <v>179</v>
      </c>
      <c r="J121" s="3" t="s">
        <v>6</v>
      </c>
      <c r="K121" s="26" t="s">
        <v>6</v>
      </c>
      <c r="L121" s="26" t="s">
        <v>6</v>
      </c>
      <c r="M121" s="26" t="s">
        <v>6</v>
      </c>
      <c r="N121" s="26" t="s">
        <v>6</v>
      </c>
    </row>
    <row r="122" spans="1:14" x14ac:dyDescent="0.25">
      <c r="A122" s="34" t="s">
        <v>384</v>
      </c>
      <c r="B122" s="22">
        <v>7.9980130000000003</v>
      </c>
      <c r="C122" s="22">
        <v>-12.901691</v>
      </c>
      <c r="D122" s="34" t="s">
        <v>6</v>
      </c>
      <c r="E122" s="34" t="s">
        <v>6</v>
      </c>
      <c r="F122" s="36" t="s">
        <v>384</v>
      </c>
      <c r="G122" s="37" t="s">
        <v>6</v>
      </c>
      <c r="H122" s="37" t="s">
        <v>6</v>
      </c>
      <c r="I122" s="37" t="s">
        <v>2292</v>
      </c>
      <c r="J122" s="3" t="s">
        <v>6</v>
      </c>
      <c r="K122" s="26">
        <v>10.5</v>
      </c>
      <c r="L122" s="26">
        <v>-10</v>
      </c>
      <c r="M122" s="26">
        <v>6.5</v>
      </c>
      <c r="N122" s="26">
        <v>-14</v>
      </c>
    </row>
    <row r="123" spans="1:14" x14ac:dyDescent="0.25">
      <c r="A123" s="34" t="s">
        <v>240</v>
      </c>
      <c r="B123" s="22">
        <v>1.285933</v>
      </c>
      <c r="C123" s="22">
        <v>103.86903100000001</v>
      </c>
      <c r="D123" t="s">
        <v>6</v>
      </c>
      <c r="E123" s="13" t="s">
        <v>6</v>
      </c>
      <c r="F123" s="36" t="s">
        <v>240</v>
      </c>
      <c r="G123" s="3" t="s">
        <v>6</v>
      </c>
      <c r="H123" s="37" t="s">
        <v>6</v>
      </c>
      <c r="I123" s="37" t="s">
        <v>2328</v>
      </c>
      <c r="J123" s="3" t="s">
        <v>6</v>
      </c>
      <c r="K123" s="26" t="s">
        <v>6</v>
      </c>
      <c r="L123" s="26" t="s">
        <v>6</v>
      </c>
      <c r="M123" s="26" t="s">
        <v>6</v>
      </c>
      <c r="N123" s="26" t="s">
        <v>6</v>
      </c>
    </row>
    <row r="124" spans="1:14" x14ac:dyDescent="0.25">
      <c r="A124" s="34" t="s">
        <v>480</v>
      </c>
      <c r="B124" s="22">
        <v>-8</v>
      </c>
      <c r="C124" s="22">
        <v>159</v>
      </c>
      <c r="D124" t="s">
        <v>6</v>
      </c>
      <c r="E124" s="13" t="s">
        <v>6</v>
      </c>
      <c r="F124" s="36" t="s">
        <v>480</v>
      </c>
      <c r="G124" s="34" t="s">
        <v>6</v>
      </c>
      <c r="H124" s="37" t="s">
        <v>6</v>
      </c>
      <c r="I124" s="34" t="s">
        <v>2340</v>
      </c>
      <c r="J124" s="3" t="s">
        <v>6</v>
      </c>
      <c r="K124" s="26" t="s">
        <v>6</v>
      </c>
      <c r="L124" s="26" t="s">
        <v>6</v>
      </c>
      <c r="M124" s="26" t="s">
        <v>6</v>
      </c>
      <c r="N124" s="26" t="s">
        <v>6</v>
      </c>
    </row>
    <row r="125" spans="1:14" x14ac:dyDescent="0.25">
      <c r="A125" s="34" t="s">
        <v>111</v>
      </c>
      <c r="B125" s="22">
        <v>2.0487359999999999</v>
      </c>
      <c r="C125" s="22">
        <v>45.320912</v>
      </c>
      <c r="D125" t="s">
        <v>6</v>
      </c>
      <c r="E125" s="13" t="s">
        <v>112</v>
      </c>
      <c r="F125" s="36" t="s">
        <v>111</v>
      </c>
      <c r="G125" s="3" t="s">
        <v>6</v>
      </c>
      <c r="H125" s="32" t="s">
        <v>6</v>
      </c>
      <c r="I125" s="32" t="s">
        <v>2294</v>
      </c>
      <c r="J125" s="3" t="s">
        <v>6</v>
      </c>
      <c r="K125" s="26">
        <v>12.5</v>
      </c>
      <c r="L125" s="26">
        <v>52</v>
      </c>
      <c r="M125" s="26">
        <v>-2.5</v>
      </c>
      <c r="N125" s="26">
        <v>40.5</v>
      </c>
    </row>
    <row r="126" spans="1:14" x14ac:dyDescent="0.25">
      <c r="A126" s="34" t="s">
        <v>374</v>
      </c>
      <c r="B126" s="22">
        <v>-29.876944999999999</v>
      </c>
      <c r="C126" s="22">
        <v>31.039842</v>
      </c>
      <c r="D126" s="34" t="s">
        <v>6</v>
      </c>
      <c r="E126" s="34" t="s">
        <v>376</v>
      </c>
      <c r="F126" s="36" t="s">
        <v>374</v>
      </c>
      <c r="G126" s="37" t="s">
        <v>6</v>
      </c>
      <c r="H126" s="37" t="s">
        <v>6</v>
      </c>
      <c r="I126" s="37" t="s">
        <v>2295</v>
      </c>
      <c r="J126" s="3" t="s">
        <v>6</v>
      </c>
      <c r="K126" s="26">
        <v>-21</v>
      </c>
      <c r="L126" s="26">
        <v>34</v>
      </c>
      <c r="M126" s="26">
        <v>-35</v>
      </c>
      <c r="N126" s="26">
        <v>16</v>
      </c>
    </row>
    <row r="127" spans="1:14" x14ac:dyDescent="0.25">
      <c r="A127" s="34" t="s">
        <v>2161</v>
      </c>
      <c r="B127" s="22">
        <v>-5.9</v>
      </c>
      <c r="C127" s="22">
        <v>-60.6</v>
      </c>
      <c r="D127" t="s">
        <v>6</v>
      </c>
      <c r="E127" s="13" t="s">
        <v>6</v>
      </c>
      <c r="F127" s="34" t="s">
        <v>2161</v>
      </c>
      <c r="G127" s="3" t="s">
        <v>6</v>
      </c>
      <c r="H127" s="3" t="s">
        <v>6</v>
      </c>
      <c r="I127" s="32" t="s">
        <v>6</v>
      </c>
      <c r="J127" s="3" t="s">
        <v>6</v>
      </c>
      <c r="K127" s="37" t="s">
        <v>6</v>
      </c>
      <c r="L127" s="37" t="s">
        <v>6</v>
      </c>
      <c r="M127" s="37" t="s">
        <v>6</v>
      </c>
      <c r="N127" s="37" t="s">
        <v>6</v>
      </c>
    </row>
    <row r="128" spans="1:14" x14ac:dyDescent="0.25">
      <c r="A128" s="36" t="s">
        <v>489</v>
      </c>
      <c r="B128" s="22">
        <v>-25.983333333333334</v>
      </c>
      <c r="C128" s="22">
        <v>32.700000000000003</v>
      </c>
      <c r="D128" t="s">
        <v>6</v>
      </c>
      <c r="E128" s="13" t="s">
        <v>488</v>
      </c>
      <c r="F128" s="36" t="s">
        <v>489</v>
      </c>
      <c r="G128" s="3" t="s">
        <v>6</v>
      </c>
      <c r="H128" s="37" t="s">
        <v>2158</v>
      </c>
      <c r="I128" s="37" t="s">
        <v>2288</v>
      </c>
      <c r="J128" s="3" t="s">
        <v>6</v>
      </c>
      <c r="K128" s="26" t="s">
        <v>6</v>
      </c>
      <c r="L128" s="26" t="s">
        <v>6</v>
      </c>
      <c r="M128" s="26" t="s">
        <v>6</v>
      </c>
      <c r="N128" s="26" t="s">
        <v>6</v>
      </c>
    </row>
    <row r="129" spans="1:14" x14ac:dyDescent="0.25">
      <c r="A129" s="34" t="s">
        <v>93</v>
      </c>
      <c r="B129" s="22">
        <v>36.529166666666669</v>
      </c>
      <c r="C129" s="22">
        <v>-6.1919444444444443</v>
      </c>
      <c r="D129" t="s">
        <v>6</v>
      </c>
      <c r="E129" s="13" t="s">
        <v>95</v>
      </c>
      <c r="F129" s="36" t="s">
        <v>93</v>
      </c>
      <c r="G129" s="3" t="s">
        <v>6</v>
      </c>
      <c r="H129" s="32" t="s">
        <v>6</v>
      </c>
      <c r="I129" s="37" t="s">
        <v>1300</v>
      </c>
      <c r="J129" s="3" t="s">
        <v>6</v>
      </c>
      <c r="K129" s="26">
        <v>45</v>
      </c>
      <c r="L129" s="26">
        <v>4</v>
      </c>
      <c r="M129" s="26">
        <v>35</v>
      </c>
      <c r="N129" s="26">
        <v>-11</v>
      </c>
    </row>
    <row r="130" spans="1:14" x14ac:dyDescent="0.25">
      <c r="A130" s="14" t="s">
        <v>177</v>
      </c>
      <c r="B130" s="22">
        <v>6.9229419999999999</v>
      </c>
      <c r="C130" s="22">
        <v>79.846626999999998</v>
      </c>
      <c r="D130" s="34" t="s">
        <v>6</v>
      </c>
      <c r="E130" s="34" t="s">
        <v>2175</v>
      </c>
      <c r="F130" s="36" t="s">
        <v>177</v>
      </c>
      <c r="G130" s="37" t="s">
        <v>1310</v>
      </c>
      <c r="H130" s="32" t="s">
        <v>6</v>
      </c>
      <c r="I130" s="37" t="s">
        <v>241</v>
      </c>
      <c r="J130" s="3" t="s">
        <v>6</v>
      </c>
      <c r="K130" s="26" t="s">
        <v>6</v>
      </c>
      <c r="L130" s="26" t="s">
        <v>6</v>
      </c>
      <c r="M130" s="26" t="s">
        <v>6</v>
      </c>
      <c r="N130" s="26" t="s">
        <v>6</v>
      </c>
    </row>
    <row r="131" spans="1:14" x14ac:dyDescent="0.25">
      <c r="A131" s="36" t="s">
        <v>164</v>
      </c>
      <c r="B131" s="22">
        <v>19.606494999999999</v>
      </c>
      <c r="C131" s="22">
        <v>37.228945000000003</v>
      </c>
      <c r="D131" s="34" t="s">
        <v>6</v>
      </c>
      <c r="E131" s="34" t="s">
        <v>166</v>
      </c>
      <c r="F131" s="36" t="s">
        <v>164</v>
      </c>
      <c r="G131" s="37" t="s">
        <v>6</v>
      </c>
      <c r="H131" s="37" t="s">
        <v>6</v>
      </c>
      <c r="I131" s="37" t="s">
        <v>2290</v>
      </c>
      <c r="J131" s="37" t="s">
        <v>6</v>
      </c>
      <c r="K131" s="26">
        <v>22</v>
      </c>
      <c r="L131" s="26">
        <v>39</v>
      </c>
      <c r="M131" s="26">
        <v>9.5</v>
      </c>
      <c r="N131" s="26">
        <v>21.5</v>
      </c>
    </row>
    <row r="132" spans="1:14" x14ac:dyDescent="0.25">
      <c r="A132" s="34" t="s">
        <v>226</v>
      </c>
      <c r="B132" s="22">
        <v>5.8998340000000002</v>
      </c>
      <c r="C132" s="22">
        <v>-55.203947999999997</v>
      </c>
      <c r="D132" t="s">
        <v>6</v>
      </c>
      <c r="E132" s="13" t="s">
        <v>229</v>
      </c>
      <c r="F132" s="36" t="s">
        <v>226</v>
      </c>
      <c r="G132" s="32" t="s">
        <v>6</v>
      </c>
      <c r="H132" s="37" t="s">
        <v>6</v>
      </c>
      <c r="I132" s="36" t="s">
        <v>547</v>
      </c>
      <c r="J132" s="3" t="s">
        <v>6</v>
      </c>
      <c r="K132" s="26">
        <v>6.6</v>
      </c>
      <c r="L132" s="26">
        <v>-53.3</v>
      </c>
      <c r="M132" s="26">
        <v>1.2</v>
      </c>
      <c r="N132" s="26">
        <v>-58.5</v>
      </c>
    </row>
    <row r="133" spans="1:14" x14ac:dyDescent="0.25">
      <c r="A133" s="34" t="s">
        <v>236</v>
      </c>
      <c r="B133" s="22">
        <v>23.830100999999999</v>
      </c>
      <c r="C133" s="22">
        <v>120.891862</v>
      </c>
      <c r="D133" s="34" t="s">
        <v>6</v>
      </c>
      <c r="E133" s="34" t="s">
        <v>6</v>
      </c>
      <c r="F133" s="34" t="s">
        <v>236</v>
      </c>
      <c r="G133" s="37" t="s">
        <v>1323</v>
      </c>
      <c r="H133" s="37" t="s">
        <v>6</v>
      </c>
      <c r="I133" s="30" t="s">
        <v>2171</v>
      </c>
      <c r="J133" s="3" t="s">
        <v>6</v>
      </c>
      <c r="K133" s="26">
        <v>25.6</v>
      </c>
      <c r="L133" s="26">
        <v>122.2</v>
      </c>
      <c r="M133" s="26">
        <v>21.7</v>
      </c>
      <c r="N133" s="26">
        <v>119</v>
      </c>
    </row>
    <row r="134" spans="1:14" x14ac:dyDescent="0.25">
      <c r="A134" s="31" t="s">
        <v>102</v>
      </c>
      <c r="B134" s="22">
        <v>-6.8</v>
      </c>
      <c r="C134" s="22">
        <v>39.283333333333331</v>
      </c>
      <c r="D134" s="34" t="s">
        <v>6</v>
      </c>
      <c r="E134" s="34" t="s">
        <v>104</v>
      </c>
      <c r="F134" s="36" t="s">
        <v>102</v>
      </c>
      <c r="G134" s="3" t="s">
        <v>1304</v>
      </c>
      <c r="H134" s="3" t="s">
        <v>6</v>
      </c>
      <c r="I134" s="32" t="s">
        <v>2294</v>
      </c>
      <c r="J134" s="3" t="s">
        <v>6</v>
      </c>
      <c r="K134" s="26">
        <v>-0.5</v>
      </c>
      <c r="L134" s="26">
        <v>40.5</v>
      </c>
      <c r="M134" s="26">
        <v>-12</v>
      </c>
      <c r="N134" s="26">
        <v>28.5</v>
      </c>
    </row>
    <row r="135" spans="1:14" x14ac:dyDescent="0.25">
      <c r="A135" s="36" t="s">
        <v>224</v>
      </c>
      <c r="B135" s="22">
        <v>8.3623820000000002</v>
      </c>
      <c r="C135" s="22">
        <v>99.291911999999996</v>
      </c>
      <c r="D135" t="s">
        <v>6</v>
      </c>
      <c r="E135" s="13" t="s">
        <v>228</v>
      </c>
      <c r="F135" s="36" t="s">
        <v>224</v>
      </c>
      <c r="G135" s="3" t="s">
        <v>1485</v>
      </c>
      <c r="H135" s="37" t="s">
        <v>6</v>
      </c>
      <c r="I135" s="37" t="s">
        <v>6</v>
      </c>
      <c r="J135" s="3" t="s">
        <v>6</v>
      </c>
      <c r="K135" s="26" t="s">
        <v>6</v>
      </c>
      <c r="L135" s="26" t="s">
        <v>6</v>
      </c>
      <c r="M135" s="26" t="s">
        <v>6</v>
      </c>
      <c r="N135" s="26" t="s">
        <v>6</v>
      </c>
    </row>
    <row r="136" spans="1:14" x14ac:dyDescent="0.25">
      <c r="A136" s="34" t="s">
        <v>316</v>
      </c>
      <c r="B136" s="22">
        <v>24.689207</v>
      </c>
      <c r="C136" s="22">
        <v>-76.376733000000002</v>
      </c>
      <c r="D136" s="30" t="s">
        <v>6</v>
      </c>
      <c r="E136" s="30" t="s">
        <v>6</v>
      </c>
      <c r="F136" s="34" t="s">
        <v>316</v>
      </c>
      <c r="G136" s="37" t="s">
        <v>6</v>
      </c>
      <c r="H136" s="32" t="s">
        <v>6</v>
      </c>
      <c r="I136" s="34" t="s">
        <v>2192</v>
      </c>
      <c r="J136" s="3" t="s">
        <v>6</v>
      </c>
      <c r="K136" s="26" t="s">
        <v>6</v>
      </c>
      <c r="L136" s="26" t="s">
        <v>6</v>
      </c>
      <c r="M136" s="26" t="s">
        <v>6</v>
      </c>
      <c r="N136" s="26" t="s">
        <v>6</v>
      </c>
    </row>
    <row r="137" spans="1:14" x14ac:dyDescent="0.25">
      <c r="A137" s="34" t="s">
        <v>482</v>
      </c>
      <c r="B137" s="22">
        <v>-9.2333333333333325</v>
      </c>
      <c r="C137" s="22">
        <v>124.93333333333334</v>
      </c>
      <c r="D137" s="30" t="s">
        <v>6</v>
      </c>
      <c r="E137" s="30" t="s">
        <v>6</v>
      </c>
      <c r="F137" s="36" t="s">
        <v>482</v>
      </c>
      <c r="G137" s="34" t="s">
        <v>6</v>
      </c>
      <c r="H137" s="37" t="s">
        <v>6</v>
      </c>
      <c r="I137" s="34" t="s">
        <v>179</v>
      </c>
      <c r="J137" s="3" t="s">
        <v>6</v>
      </c>
      <c r="K137" s="26" t="s">
        <v>6</v>
      </c>
      <c r="L137" s="26" t="s">
        <v>6</v>
      </c>
      <c r="M137" s="26" t="s">
        <v>6</v>
      </c>
      <c r="N137" s="26" t="s">
        <v>6</v>
      </c>
    </row>
    <row r="138" spans="1:14" x14ac:dyDescent="0.25">
      <c r="A138" s="34" t="s">
        <v>257</v>
      </c>
      <c r="B138" s="22">
        <v>-21.133333333333333</v>
      </c>
      <c r="C138" s="22">
        <v>-175.2</v>
      </c>
      <c r="D138" s="30" t="s">
        <v>6</v>
      </c>
      <c r="E138" s="30" t="s">
        <v>6</v>
      </c>
      <c r="F138" s="36" t="s">
        <v>257</v>
      </c>
      <c r="G138" s="34" t="s">
        <v>1330</v>
      </c>
      <c r="H138" s="37" t="s">
        <v>6</v>
      </c>
      <c r="I138" s="37" t="s">
        <v>2339</v>
      </c>
      <c r="J138" s="32" t="s">
        <v>6</v>
      </c>
      <c r="K138" s="26" t="s">
        <v>6</v>
      </c>
      <c r="L138" s="26" t="s">
        <v>6</v>
      </c>
      <c r="M138" s="26" t="s">
        <v>6</v>
      </c>
      <c r="N138" s="26" t="s">
        <v>6</v>
      </c>
    </row>
    <row r="139" spans="1:14" x14ac:dyDescent="0.25">
      <c r="A139" s="34" t="s">
        <v>523</v>
      </c>
      <c r="B139" s="22">
        <v>-9.8333333333333339</v>
      </c>
      <c r="C139" s="22">
        <v>142.5</v>
      </c>
      <c r="D139" s="34" t="s">
        <v>6</v>
      </c>
      <c r="E139" s="34" t="s">
        <v>524</v>
      </c>
      <c r="F139" s="36" t="s">
        <v>523</v>
      </c>
      <c r="G139" s="37" t="s">
        <v>6</v>
      </c>
      <c r="H139" s="37" t="s">
        <v>6</v>
      </c>
      <c r="I139" s="34" t="s">
        <v>2171</v>
      </c>
      <c r="J139" s="3" t="s">
        <v>6</v>
      </c>
      <c r="K139" s="26" t="s">
        <v>6</v>
      </c>
      <c r="L139" s="26" t="s">
        <v>6</v>
      </c>
      <c r="M139" s="26" t="s">
        <v>6</v>
      </c>
      <c r="N139" s="26" t="s">
        <v>6</v>
      </c>
    </row>
    <row r="140" spans="1:14" x14ac:dyDescent="0.25">
      <c r="A140" s="34" t="s">
        <v>299</v>
      </c>
      <c r="B140" s="22">
        <v>10.408617</v>
      </c>
      <c r="C140" s="22">
        <v>-61.281522000000002</v>
      </c>
      <c r="D140" s="30" t="s">
        <v>6</v>
      </c>
      <c r="E140" s="30" t="s">
        <v>6</v>
      </c>
      <c r="F140" s="34" t="s">
        <v>299</v>
      </c>
      <c r="G140" s="32" t="s">
        <v>6</v>
      </c>
      <c r="H140" s="37" t="s">
        <v>6</v>
      </c>
      <c r="I140" s="30" t="s">
        <v>2196</v>
      </c>
      <c r="J140" s="3" t="s">
        <v>6</v>
      </c>
      <c r="K140" s="26" t="s">
        <v>6</v>
      </c>
      <c r="L140" s="26" t="s">
        <v>6</v>
      </c>
      <c r="M140" s="26" t="s">
        <v>6</v>
      </c>
      <c r="N140" s="26" t="s">
        <v>6</v>
      </c>
    </row>
    <row r="141" spans="1:14" x14ac:dyDescent="0.25">
      <c r="A141" s="31" t="s">
        <v>619</v>
      </c>
      <c r="B141" s="23">
        <v>-7.4786760000000001</v>
      </c>
      <c r="C141" s="23">
        <v>178.678293</v>
      </c>
      <c r="D141" s="36" t="s">
        <v>6</v>
      </c>
      <c r="E141" s="36" t="s">
        <v>6</v>
      </c>
      <c r="F141" s="36" t="s">
        <v>619</v>
      </c>
      <c r="G141" s="16" t="s">
        <v>6</v>
      </c>
      <c r="H141" s="16" t="s">
        <v>6</v>
      </c>
      <c r="I141" s="37" t="s">
        <v>2339</v>
      </c>
      <c r="J141" s="3" t="s">
        <v>6</v>
      </c>
      <c r="K141" s="26" t="s">
        <v>6</v>
      </c>
      <c r="L141" s="26" t="s">
        <v>6</v>
      </c>
      <c r="M141" s="26" t="s">
        <v>6</v>
      </c>
      <c r="N141" s="26" t="s">
        <v>6</v>
      </c>
    </row>
    <row r="142" spans="1:14" x14ac:dyDescent="0.25">
      <c r="A142" s="36" t="s">
        <v>613</v>
      </c>
      <c r="B142" s="23">
        <v>18.332108999999999</v>
      </c>
      <c r="C142" s="23">
        <v>-64.939288000000005</v>
      </c>
      <c r="D142" s="36" t="s">
        <v>6</v>
      </c>
      <c r="E142" s="36" t="s">
        <v>6</v>
      </c>
      <c r="F142" s="36" t="s">
        <v>613</v>
      </c>
      <c r="G142" s="16" t="s">
        <v>6</v>
      </c>
      <c r="H142" s="16" t="s">
        <v>6</v>
      </c>
      <c r="I142" s="38" t="s">
        <v>3290</v>
      </c>
      <c r="J142" s="3" t="s">
        <v>6</v>
      </c>
      <c r="K142" s="26" t="s">
        <v>6</v>
      </c>
      <c r="L142" s="26" t="s">
        <v>6</v>
      </c>
      <c r="M142" s="26" t="s">
        <v>6</v>
      </c>
      <c r="N142" s="26" t="s">
        <v>6</v>
      </c>
    </row>
    <row r="143" spans="1:14" x14ac:dyDescent="0.25">
      <c r="A143" s="17" t="s">
        <v>623</v>
      </c>
      <c r="B143" s="21">
        <v>46.466666666666669</v>
      </c>
      <c r="C143" s="21">
        <v>30.733333333333334</v>
      </c>
      <c r="D143" s="17" t="s">
        <v>1843</v>
      </c>
      <c r="E143" s="17" t="s">
        <v>1396</v>
      </c>
      <c r="F143" s="18" t="s">
        <v>623</v>
      </c>
      <c r="G143" s="18" t="s">
        <v>6</v>
      </c>
      <c r="H143" s="18" t="s">
        <v>6</v>
      </c>
      <c r="I143" s="18" t="s">
        <v>1300</v>
      </c>
      <c r="J143" s="18" t="s">
        <v>1409</v>
      </c>
      <c r="K143" s="25" t="s">
        <v>6</v>
      </c>
      <c r="L143" s="25" t="s">
        <v>6</v>
      </c>
      <c r="M143" s="25" t="s">
        <v>6</v>
      </c>
      <c r="N143" s="25" t="s">
        <v>6</v>
      </c>
    </row>
    <row r="144" spans="1:14" x14ac:dyDescent="0.25">
      <c r="A144" s="31" t="s">
        <v>607</v>
      </c>
      <c r="B144" s="23">
        <v>24.574100000000001</v>
      </c>
      <c r="C144" s="23">
        <v>54.597073999999999</v>
      </c>
      <c r="D144" s="36" t="s">
        <v>6</v>
      </c>
      <c r="E144" s="36" t="s">
        <v>6</v>
      </c>
      <c r="F144" s="36" t="s">
        <v>607</v>
      </c>
      <c r="G144" s="16" t="s">
        <v>6</v>
      </c>
      <c r="H144" s="16" t="s">
        <v>6</v>
      </c>
      <c r="I144" s="37" t="s">
        <v>2168</v>
      </c>
      <c r="J144" s="3" t="s">
        <v>6</v>
      </c>
      <c r="K144" s="26">
        <v>26</v>
      </c>
      <c r="L144" s="26">
        <v>57</v>
      </c>
      <c r="M144" s="26">
        <v>22</v>
      </c>
      <c r="N144" s="26">
        <v>51.5</v>
      </c>
    </row>
    <row r="145" spans="1:14" x14ac:dyDescent="0.25">
      <c r="A145" s="36" t="s">
        <v>624</v>
      </c>
      <c r="B145" s="23">
        <v>36.546460000000003</v>
      </c>
      <c r="C145" s="23">
        <v>-75.953140000000005</v>
      </c>
      <c r="D145" s="36" t="s">
        <v>6</v>
      </c>
      <c r="E145" s="36" t="s">
        <v>1400</v>
      </c>
      <c r="F145" s="36" t="s">
        <v>624</v>
      </c>
      <c r="G145" s="16" t="s">
        <v>6</v>
      </c>
      <c r="H145" s="16" t="s">
        <v>6</v>
      </c>
      <c r="I145" s="16" t="s">
        <v>6</v>
      </c>
      <c r="J145" s="3" t="s">
        <v>6</v>
      </c>
      <c r="K145" s="26">
        <v>51</v>
      </c>
      <c r="L145" s="26">
        <v>-66</v>
      </c>
      <c r="M145" s="26">
        <v>23</v>
      </c>
      <c r="N145" s="26">
        <v>-127</v>
      </c>
    </row>
    <row r="146" spans="1:14" x14ac:dyDescent="0.25">
      <c r="A146" s="34" t="s">
        <v>88</v>
      </c>
      <c r="B146" s="22">
        <v>-34.883611111111108</v>
      </c>
      <c r="C146" s="22">
        <v>-56.18194444444444</v>
      </c>
      <c r="D146" s="30" t="s">
        <v>6</v>
      </c>
      <c r="E146" s="30" t="s">
        <v>90</v>
      </c>
      <c r="F146" s="34" t="s">
        <v>88</v>
      </c>
      <c r="G146" s="32" t="s">
        <v>6</v>
      </c>
      <c r="H146" s="37" t="s">
        <v>6</v>
      </c>
      <c r="I146" s="36" t="s">
        <v>547</v>
      </c>
      <c r="J146" s="3" t="s">
        <v>6</v>
      </c>
      <c r="K146" s="26" t="s">
        <v>6</v>
      </c>
      <c r="L146" s="26" t="s">
        <v>6</v>
      </c>
      <c r="M146" s="26" t="s">
        <v>6</v>
      </c>
      <c r="N146" s="26" t="s">
        <v>6</v>
      </c>
    </row>
    <row r="147" spans="1:14" x14ac:dyDescent="0.25">
      <c r="A147" s="34" t="s">
        <v>483</v>
      </c>
      <c r="B147" s="22">
        <v>-16</v>
      </c>
      <c r="C147" s="22">
        <v>167</v>
      </c>
      <c r="D147" s="13" t="s">
        <v>6</v>
      </c>
      <c r="E147" s="13" t="s">
        <v>6</v>
      </c>
      <c r="F147" s="34" t="s">
        <v>483</v>
      </c>
      <c r="G147" s="34" t="s">
        <v>1347</v>
      </c>
      <c r="H147" s="37" t="s">
        <v>6</v>
      </c>
      <c r="I147" s="34" t="s">
        <v>2340</v>
      </c>
      <c r="J147" s="3" t="s">
        <v>6</v>
      </c>
      <c r="K147" s="26" t="s">
        <v>6</v>
      </c>
      <c r="L147" s="26" t="s">
        <v>6</v>
      </c>
      <c r="M147" s="26" t="s">
        <v>6</v>
      </c>
      <c r="N147" s="26" t="s">
        <v>6</v>
      </c>
    </row>
    <row r="148" spans="1:14" x14ac:dyDescent="0.25">
      <c r="A148" s="34" t="s">
        <v>294</v>
      </c>
      <c r="B148" s="22">
        <v>10.487106000000001</v>
      </c>
      <c r="C148" s="22">
        <v>-66.956479000000002</v>
      </c>
      <c r="D148" t="s">
        <v>6</v>
      </c>
      <c r="E148" s="13" t="s">
        <v>295</v>
      </c>
      <c r="F148" s="34" t="s">
        <v>294</v>
      </c>
      <c r="G148" s="3" t="s">
        <v>6</v>
      </c>
      <c r="H148" s="37" t="s">
        <v>6</v>
      </c>
      <c r="I148" s="36" t="s">
        <v>547</v>
      </c>
      <c r="J148" s="3" t="s">
        <v>6</v>
      </c>
      <c r="K148" s="26">
        <v>13</v>
      </c>
      <c r="L148" s="26">
        <v>-59</v>
      </c>
      <c r="M148" s="26">
        <v>0</v>
      </c>
      <c r="N148" s="26">
        <v>-74</v>
      </c>
    </row>
    <row r="149" spans="1:14" x14ac:dyDescent="0.25">
      <c r="A149" s="31" t="s">
        <v>621</v>
      </c>
      <c r="B149" s="23">
        <v>15.962078999999999</v>
      </c>
      <c r="C149" s="23">
        <v>108.191863</v>
      </c>
      <c r="D149" s="31" t="s">
        <v>6</v>
      </c>
      <c r="E149" s="31" t="s">
        <v>6</v>
      </c>
      <c r="F149" s="36" t="s">
        <v>621</v>
      </c>
      <c r="G149" s="16" t="s">
        <v>1354</v>
      </c>
      <c r="H149" s="16" t="s">
        <v>6</v>
      </c>
      <c r="I149" s="34" t="s">
        <v>2171</v>
      </c>
      <c r="J149" s="37" t="s">
        <v>6</v>
      </c>
      <c r="K149" s="26" t="s">
        <v>6</v>
      </c>
      <c r="L149" s="26" t="s">
        <v>6</v>
      </c>
      <c r="M149" s="26" t="s">
        <v>6</v>
      </c>
      <c r="N149" s="26" t="s">
        <v>6</v>
      </c>
    </row>
    <row r="150" spans="1:14" x14ac:dyDescent="0.25">
      <c r="A150" s="36" t="s">
        <v>565</v>
      </c>
      <c r="B150" s="22">
        <v>19.3</v>
      </c>
      <c r="C150" s="22">
        <v>166.63333333333333</v>
      </c>
      <c r="D150" t="s">
        <v>6</v>
      </c>
      <c r="E150" s="13" t="s">
        <v>6</v>
      </c>
      <c r="F150" s="36" t="s">
        <v>565</v>
      </c>
      <c r="G150" s="3" t="s">
        <v>6</v>
      </c>
      <c r="H150" s="37" t="s">
        <v>6</v>
      </c>
      <c r="I150" s="34" t="s">
        <v>254</v>
      </c>
      <c r="J150" s="3" t="s">
        <v>6</v>
      </c>
      <c r="K150" s="26" t="s">
        <v>6</v>
      </c>
      <c r="L150" s="26" t="s">
        <v>6</v>
      </c>
      <c r="M150" s="26" t="s">
        <v>6</v>
      </c>
      <c r="N150" s="26" t="s">
        <v>6</v>
      </c>
    </row>
    <row r="151" spans="1:14" x14ac:dyDescent="0.25">
      <c r="A151" s="36" t="s">
        <v>618</v>
      </c>
      <c r="B151" s="23">
        <v>-14.286225999999999</v>
      </c>
      <c r="C151" s="23">
        <v>-178.13566</v>
      </c>
      <c r="D151" s="36" t="s">
        <v>6</v>
      </c>
      <c r="E151" s="36" t="s">
        <v>6</v>
      </c>
      <c r="F151" s="36" t="s">
        <v>618</v>
      </c>
      <c r="G151" s="16" t="s">
        <v>6</v>
      </c>
      <c r="H151" s="16" t="s">
        <v>6</v>
      </c>
      <c r="I151" s="37" t="s">
        <v>2339</v>
      </c>
      <c r="J151" s="3" t="s">
        <v>6</v>
      </c>
      <c r="K151" s="26" t="s">
        <v>6</v>
      </c>
      <c r="L151" s="26" t="s">
        <v>6</v>
      </c>
      <c r="M151" s="26" t="s">
        <v>6</v>
      </c>
      <c r="N151" s="26" t="s">
        <v>6</v>
      </c>
    </row>
    <row r="152" spans="1:14" x14ac:dyDescent="0.25">
      <c r="A152" s="34" t="s">
        <v>502</v>
      </c>
      <c r="B152" s="22">
        <v>21.983329999999999</v>
      </c>
      <c r="C152" s="22">
        <v>-79.033299999999997</v>
      </c>
      <c r="D152" s="13" t="s">
        <v>6</v>
      </c>
      <c r="E152" s="13" t="s">
        <v>6</v>
      </c>
      <c r="F152" s="34" t="s">
        <v>502</v>
      </c>
      <c r="G152" s="3" t="s">
        <v>6</v>
      </c>
      <c r="H152" s="37" t="s">
        <v>6</v>
      </c>
      <c r="I152" s="34" t="s">
        <v>2185</v>
      </c>
      <c r="J152" s="3" t="s">
        <v>6</v>
      </c>
      <c r="K152" s="26" t="s">
        <v>6</v>
      </c>
      <c r="L152" s="26" t="s">
        <v>6</v>
      </c>
      <c r="M152" s="26" t="s">
        <v>6</v>
      </c>
      <c r="N152" s="26" t="s">
        <v>6</v>
      </c>
    </row>
    <row r="153" spans="1:14" x14ac:dyDescent="0.25">
      <c r="A153" s="36" t="s">
        <v>602</v>
      </c>
      <c r="B153" s="23">
        <v>14.010497000000001</v>
      </c>
      <c r="C153" s="23">
        <v>47.900897000000001</v>
      </c>
      <c r="D153" s="36" t="s">
        <v>6</v>
      </c>
      <c r="E153" s="36" t="s">
        <v>6</v>
      </c>
      <c r="F153" s="36" t="s">
        <v>602</v>
      </c>
      <c r="G153" s="16" t="s">
        <v>6</v>
      </c>
      <c r="H153" s="16" t="s">
        <v>6</v>
      </c>
      <c r="I153" s="37" t="s">
        <v>2168</v>
      </c>
      <c r="J153" s="3" t="s">
        <v>6</v>
      </c>
      <c r="K153" s="26">
        <v>19.5</v>
      </c>
      <c r="L153" s="26">
        <v>53.5</v>
      </c>
      <c r="M153" s="26">
        <v>12</v>
      </c>
      <c r="N153" s="26">
        <v>42.5</v>
      </c>
    </row>
    <row r="154" spans="1:14" x14ac:dyDescent="0.25">
      <c r="A154" s="36" t="s">
        <v>2286</v>
      </c>
      <c r="B154" s="22">
        <v>14.763933</v>
      </c>
      <c r="C154" s="22">
        <v>-17.364775000000002</v>
      </c>
      <c r="D154" s="13" t="s">
        <v>6</v>
      </c>
      <c r="E154" s="13" t="s">
        <v>486</v>
      </c>
      <c r="F154" s="36" t="s">
        <v>2286</v>
      </c>
      <c r="G154" s="3" t="s">
        <v>6</v>
      </c>
      <c r="H154" s="37" t="s">
        <v>2158</v>
      </c>
      <c r="I154" s="36" t="s">
        <v>2159</v>
      </c>
      <c r="J154" s="3" t="s">
        <v>6</v>
      </c>
      <c r="K154" s="26" t="s">
        <v>6</v>
      </c>
      <c r="L154" s="26" t="s">
        <v>6</v>
      </c>
      <c r="M154" s="26" t="s">
        <v>6</v>
      </c>
      <c r="N154" s="26" t="s">
        <v>6</v>
      </c>
    </row>
    <row r="155" spans="1:14" x14ac:dyDescent="0.25">
      <c r="A155" s="31" t="s">
        <v>2686</v>
      </c>
      <c r="B155" s="22">
        <v>30.256882999999998</v>
      </c>
      <c r="C155" s="22">
        <v>-88.113023999999996</v>
      </c>
      <c r="D155" s="34" t="s">
        <v>6</v>
      </c>
      <c r="E155" s="34" t="s">
        <v>6</v>
      </c>
      <c r="F155" s="37" t="s">
        <v>683</v>
      </c>
      <c r="G155" s="37" t="s">
        <v>6</v>
      </c>
      <c r="H155" s="34" t="s">
        <v>2683</v>
      </c>
      <c r="I155" s="34" t="s">
        <v>6</v>
      </c>
      <c r="J155" s="3" t="s">
        <v>6</v>
      </c>
      <c r="K155" s="26" t="s">
        <v>6</v>
      </c>
      <c r="L155" s="26" t="s">
        <v>6</v>
      </c>
      <c r="M155" s="26" t="s">
        <v>6</v>
      </c>
      <c r="N155" s="26" t="s">
        <v>6</v>
      </c>
    </row>
    <row r="156" spans="1:14" x14ac:dyDescent="0.25">
      <c r="A156" s="36" t="s">
        <v>2689</v>
      </c>
      <c r="B156" s="22">
        <v>30.787163</v>
      </c>
      <c r="C156" s="22">
        <v>-87.928777999999994</v>
      </c>
      <c r="D156" t="s">
        <v>6</v>
      </c>
      <c r="E156" s="13" t="s">
        <v>6</v>
      </c>
      <c r="F156" s="37" t="s">
        <v>1892</v>
      </c>
      <c r="G156" s="32" t="s">
        <v>6</v>
      </c>
      <c r="H156" s="30" t="s">
        <v>2687</v>
      </c>
      <c r="I156" s="30" t="s">
        <v>6</v>
      </c>
      <c r="J156" s="3" t="s">
        <v>6</v>
      </c>
      <c r="K156" s="26" t="s">
        <v>6</v>
      </c>
      <c r="L156" s="26" t="s">
        <v>6</v>
      </c>
      <c r="M156" s="26" t="s">
        <v>6</v>
      </c>
      <c r="N156" s="26" t="s">
        <v>6</v>
      </c>
    </row>
    <row r="157" spans="1:14" x14ac:dyDescent="0.25">
      <c r="A157" s="36" t="s">
        <v>13</v>
      </c>
      <c r="B157" s="22">
        <v>30.459862000000001</v>
      </c>
      <c r="C157" s="22">
        <v>-87.980753000000007</v>
      </c>
      <c r="D157" t="s">
        <v>6</v>
      </c>
      <c r="E157" s="13" t="s">
        <v>6</v>
      </c>
      <c r="F157" s="37" t="s">
        <v>685</v>
      </c>
      <c r="G157" s="3" t="s">
        <v>6</v>
      </c>
      <c r="H157" s="34" t="s">
        <v>12</v>
      </c>
      <c r="I157" s="34" t="s">
        <v>6</v>
      </c>
      <c r="J157" s="3" t="s">
        <v>6</v>
      </c>
      <c r="K157" s="26" t="s">
        <v>6</v>
      </c>
      <c r="L157" s="26" t="s">
        <v>6</v>
      </c>
      <c r="M157" s="26" t="s">
        <v>6</v>
      </c>
      <c r="N157" s="26" t="s">
        <v>6</v>
      </c>
    </row>
    <row r="158" spans="1:14" x14ac:dyDescent="0.25">
      <c r="A158" s="36" t="s">
        <v>2685</v>
      </c>
      <c r="B158" s="22">
        <v>30.699352000000001</v>
      </c>
      <c r="C158" s="22">
        <v>-88.042586</v>
      </c>
      <c r="D158" t="s">
        <v>6</v>
      </c>
      <c r="E158" s="13" t="s">
        <v>6</v>
      </c>
      <c r="F158" s="37" t="s">
        <v>686</v>
      </c>
      <c r="G158" s="3" t="s">
        <v>6</v>
      </c>
      <c r="H158" s="34" t="s">
        <v>2683</v>
      </c>
      <c r="I158" s="34" t="s">
        <v>6</v>
      </c>
      <c r="J158" s="3" t="s">
        <v>6</v>
      </c>
      <c r="K158" s="26" t="s">
        <v>6</v>
      </c>
      <c r="L158" s="26" t="s">
        <v>6</v>
      </c>
      <c r="M158" s="26" t="s">
        <v>6</v>
      </c>
      <c r="N158" s="26" t="s">
        <v>6</v>
      </c>
    </row>
    <row r="159" spans="1:14" x14ac:dyDescent="0.25">
      <c r="A159" s="36" t="s">
        <v>276</v>
      </c>
      <c r="B159" s="22">
        <v>12.5</v>
      </c>
      <c r="C159" s="22">
        <v>92.75</v>
      </c>
      <c r="D159" s="34" t="s">
        <v>6</v>
      </c>
      <c r="E159" s="13" t="s">
        <v>6</v>
      </c>
      <c r="F159" s="36" t="s">
        <v>276</v>
      </c>
      <c r="G159" s="32" t="s">
        <v>6</v>
      </c>
      <c r="H159" s="35" t="s">
        <v>1640</v>
      </c>
      <c r="I159" s="35" t="s">
        <v>6</v>
      </c>
      <c r="J159" s="3" t="s">
        <v>6</v>
      </c>
      <c r="K159" s="26">
        <v>13.9</v>
      </c>
      <c r="L159" s="26">
        <v>94</v>
      </c>
      <c r="M159" s="26">
        <v>10.3</v>
      </c>
      <c r="N159" s="26">
        <v>91.5</v>
      </c>
    </row>
    <row r="160" spans="1:14" x14ac:dyDescent="0.25">
      <c r="A160" s="36" t="s">
        <v>275</v>
      </c>
      <c r="B160" s="22">
        <v>7.083333333333333</v>
      </c>
      <c r="C160" s="22">
        <v>93.8</v>
      </c>
      <c r="D160" s="13" t="s">
        <v>6</v>
      </c>
      <c r="E160" s="13" t="s">
        <v>6</v>
      </c>
      <c r="F160" s="36" t="s">
        <v>275</v>
      </c>
      <c r="G160" s="3" t="s">
        <v>6</v>
      </c>
      <c r="H160" s="35" t="s">
        <v>1640</v>
      </c>
      <c r="I160" s="35" t="s">
        <v>6</v>
      </c>
      <c r="J160" s="3" t="s">
        <v>6</v>
      </c>
      <c r="K160" s="26" t="s">
        <v>6</v>
      </c>
      <c r="L160" s="26" t="s">
        <v>6</v>
      </c>
      <c r="M160" s="26" t="s">
        <v>6</v>
      </c>
      <c r="N160" s="26" t="s">
        <v>6</v>
      </c>
    </row>
    <row r="161" spans="1:14" x14ac:dyDescent="0.25">
      <c r="A161" s="34" t="s">
        <v>529</v>
      </c>
      <c r="B161" s="22">
        <v>-5.5513019999999997</v>
      </c>
      <c r="C161" s="22">
        <v>12.185129</v>
      </c>
      <c r="D161" t="s">
        <v>6</v>
      </c>
      <c r="E161" s="13" t="s">
        <v>6</v>
      </c>
      <c r="F161" s="16" t="s">
        <v>1159</v>
      </c>
      <c r="G161" s="34" t="s">
        <v>1356</v>
      </c>
      <c r="H161" s="36" t="s">
        <v>127</v>
      </c>
      <c r="I161" s="36" t="s">
        <v>6</v>
      </c>
      <c r="J161" s="3" t="s">
        <v>6</v>
      </c>
      <c r="K161" s="26">
        <v>-4</v>
      </c>
      <c r="L161" s="26">
        <v>25</v>
      </c>
      <c r="M161" s="26">
        <v>-18</v>
      </c>
      <c r="N161" s="26">
        <v>9.5</v>
      </c>
    </row>
    <row r="162" spans="1:14" x14ac:dyDescent="0.25">
      <c r="A162" s="34" t="s">
        <v>510</v>
      </c>
      <c r="B162" s="22">
        <v>-6.0673620000000001</v>
      </c>
      <c r="C162" s="22">
        <v>12.458098</v>
      </c>
      <c r="D162" s="13" t="s">
        <v>6</v>
      </c>
      <c r="E162" s="13" t="s">
        <v>6</v>
      </c>
      <c r="F162" s="16" t="s">
        <v>1135</v>
      </c>
      <c r="G162" s="3" t="s">
        <v>6</v>
      </c>
      <c r="H162" s="36" t="s">
        <v>127</v>
      </c>
      <c r="I162" s="36" t="s">
        <v>6</v>
      </c>
      <c r="J162" s="3" t="s">
        <v>6</v>
      </c>
      <c r="K162" s="26">
        <v>-4</v>
      </c>
      <c r="L162" s="26">
        <v>25</v>
      </c>
      <c r="M162" s="26">
        <v>-18</v>
      </c>
      <c r="N162" s="26">
        <v>9.5</v>
      </c>
    </row>
    <row r="163" spans="1:14" x14ac:dyDescent="0.25">
      <c r="A163" s="35" t="s">
        <v>1482</v>
      </c>
      <c r="B163" s="22">
        <f>-(12+20/60)</f>
        <v>-12.333333333333334</v>
      </c>
      <c r="C163" s="22">
        <f>13+34/60</f>
        <v>13.566666666666666</v>
      </c>
      <c r="D163" t="s">
        <v>6</v>
      </c>
      <c r="E163" s="13" t="s">
        <v>6</v>
      </c>
      <c r="F163" s="37" t="s">
        <v>1484</v>
      </c>
      <c r="G163" s="3" t="s">
        <v>6</v>
      </c>
      <c r="H163" s="37" t="s">
        <v>127</v>
      </c>
      <c r="I163" s="37" t="s">
        <v>6</v>
      </c>
      <c r="J163" s="3" t="s">
        <v>6</v>
      </c>
      <c r="K163" s="26">
        <v>-4</v>
      </c>
      <c r="L163" s="26">
        <v>25</v>
      </c>
      <c r="M163" s="26">
        <v>-18</v>
      </c>
      <c r="N163" s="26">
        <v>9.5</v>
      </c>
    </row>
    <row r="164" spans="1:14" x14ac:dyDescent="0.25">
      <c r="A164" s="34" t="s">
        <v>383</v>
      </c>
      <c r="B164" s="22">
        <v>-8.8383333333333347</v>
      </c>
      <c r="C164" s="22">
        <v>13.234444444444444</v>
      </c>
      <c r="D164" s="13" t="s">
        <v>6</v>
      </c>
      <c r="E164" s="13" t="s">
        <v>6</v>
      </c>
      <c r="F164" s="16" t="s">
        <v>1012</v>
      </c>
      <c r="G164" s="34" t="s">
        <v>1337</v>
      </c>
      <c r="H164" s="36" t="s">
        <v>127</v>
      </c>
      <c r="I164" s="36" t="s">
        <v>6</v>
      </c>
      <c r="J164" s="3" t="s">
        <v>6</v>
      </c>
      <c r="K164" s="26">
        <v>-4</v>
      </c>
      <c r="L164" s="26">
        <v>25</v>
      </c>
      <c r="M164" s="26">
        <v>-18</v>
      </c>
      <c r="N164" s="26">
        <v>9.5</v>
      </c>
    </row>
    <row r="165" spans="1:14" x14ac:dyDescent="0.25">
      <c r="A165" s="34" t="s">
        <v>305</v>
      </c>
      <c r="B165" s="22">
        <v>17.079532</v>
      </c>
      <c r="C165" s="22">
        <v>-61.813648999999998</v>
      </c>
      <c r="D165" s="30" t="s">
        <v>6</v>
      </c>
      <c r="E165" s="30" t="s">
        <v>6</v>
      </c>
      <c r="F165" s="16" t="s">
        <v>2863</v>
      </c>
      <c r="G165" s="32" t="s">
        <v>6</v>
      </c>
      <c r="H165" s="34" t="s">
        <v>610</v>
      </c>
      <c r="I165" s="34" t="s">
        <v>6</v>
      </c>
      <c r="J165" s="32" t="s">
        <v>6</v>
      </c>
      <c r="K165" s="26">
        <v>21</v>
      </c>
      <c r="L165" s="26">
        <v>-59</v>
      </c>
      <c r="M165" s="26">
        <v>10.4</v>
      </c>
      <c r="N165" s="26">
        <v>-69</v>
      </c>
    </row>
    <row r="166" spans="1:14" x14ac:dyDescent="0.25">
      <c r="A166" s="34" t="s">
        <v>304</v>
      </c>
      <c r="B166" s="22">
        <v>17.615555000000001</v>
      </c>
      <c r="C166" s="22">
        <v>-61.791626999999998</v>
      </c>
      <c r="D166" s="30" t="s">
        <v>6</v>
      </c>
      <c r="E166" s="30" t="s">
        <v>6</v>
      </c>
      <c r="F166" s="16" t="s">
        <v>932</v>
      </c>
      <c r="G166" s="32" t="s">
        <v>6</v>
      </c>
      <c r="H166" s="34" t="s">
        <v>610</v>
      </c>
      <c r="I166" s="30" t="s">
        <v>6</v>
      </c>
      <c r="J166" s="3" t="s">
        <v>6</v>
      </c>
      <c r="K166" s="26">
        <v>21</v>
      </c>
      <c r="L166" s="26">
        <v>-59</v>
      </c>
      <c r="M166" s="26">
        <v>10.4</v>
      </c>
      <c r="N166" s="26">
        <v>-69</v>
      </c>
    </row>
    <row r="167" spans="1:14" x14ac:dyDescent="0.25">
      <c r="A167" s="34" t="s">
        <v>369</v>
      </c>
      <c r="B167" s="22">
        <v>14.233333333333333</v>
      </c>
      <c r="C167" s="22">
        <v>-61.35</v>
      </c>
      <c r="D167" t="s">
        <v>6</v>
      </c>
      <c r="E167" s="13" t="s">
        <v>6</v>
      </c>
      <c r="F167" s="36" t="s">
        <v>369</v>
      </c>
      <c r="G167" s="32" t="s">
        <v>6</v>
      </c>
      <c r="H167" s="37" t="s">
        <v>368</v>
      </c>
      <c r="I167" s="37" t="s">
        <v>6</v>
      </c>
      <c r="J167" s="3" t="s">
        <v>6</v>
      </c>
      <c r="K167" s="26" t="s">
        <v>6</v>
      </c>
      <c r="L167" s="26" t="s">
        <v>6</v>
      </c>
      <c r="M167" s="26" t="s">
        <v>6</v>
      </c>
      <c r="N167" s="26" t="s">
        <v>6</v>
      </c>
    </row>
    <row r="168" spans="1:14" x14ac:dyDescent="0.25">
      <c r="A168" s="15" t="s">
        <v>1734</v>
      </c>
      <c r="B168" s="22">
        <f>10+40/60</f>
        <v>10.666666666666666</v>
      </c>
      <c r="C168" s="22">
        <f>-(63+46/60)</f>
        <v>-63.766666666666666</v>
      </c>
      <c r="D168" s="34" t="s">
        <v>6</v>
      </c>
      <c r="E168" s="34" t="s">
        <v>6</v>
      </c>
      <c r="F168" s="32" t="s">
        <v>1735</v>
      </c>
      <c r="G168" s="3" t="s">
        <v>6</v>
      </c>
      <c r="H168" s="35" t="s">
        <v>1731</v>
      </c>
      <c r="I168" s="35" t="s">
        <v>6</v>
      </c>
      <c r="J168" s="3" t="s">
        <v>6</v>
      </c>
      <c r="K168" s="26" t="s">
        <v>6</v>
      </c>
      <c r="L168" s="26" t="s">
        <v>6</v>
      </c>
      <c r="M168" s="26" t="s">
        <v>6</v>
      </c>
      <c r="N168" s="26" t="s">
        <v>6</v>
      </c>
    </row>
    <row r="169" spans="1:14" x14ac:dyDescent="0.25">
      <c r="A169" s="34" t="s">
        <v>2228</v>
      </c>
      <c r="B169" s="22">
        <v>-36.056485000000002</v>
      </c>
      <c r="C169" s="22">
        <v>-57.319341999999999</v>
      </c>
      <c r="D169" t="s">
        <v>6</v>
      </c>
      <c r="E169" s="13" t="s">
        <v>6</v>
      </c>
      <c r="F169" s="34" t="s">
        <v>1581</v>
      </c>
      <c r="G169" s="3" t="s">
        <v>6</v>
      </c>
      <c r="H169" s="34" t="s">
        <v>2227</v>
      </c>
      <c r="I169" s="34" t="s">
        <v>6</v>
      </c>
      <c r="J169" s="3" t="s">
        <v>6</v>
      </c>
      <c r="K169" s="26">
        <v>-34.4</v>
      </c>
      <c r="L169" s="26">
        <v>-54</v>
      </c>
      <c r="M169" s="26">
        <v>-38.9</v>
      </c>
      <c r="N169" s="26">
        <v>-60</v>
      </c>
    </row>
    <row r="170" spans="1:14" x14ac:dyDescent="0.25">
      <c r="A170" s="34" t="s">
        <v>2224</v>
      </c>
      <c r="B170" s="22">
        <v>-34.591310999999997</v>
      </c>
      <c r="C170" s="22">
        <v>-58.366439</v>
      </c>
      <c r="D170" s="34" t="s">
        <v>2226</v>
      </c>
      <c r="E170" s="34" t="s">
        <v>6</v>
      </c>
      <c r="F170" s="34" t="s">
        <v>2225</v>
      </c>
      <c r="G170" s="37" t="s">
        <v>1613</v>
      </c>
      <c r="H170" s="34" t="s">
        <v>1418</v>
      </c>
      <c r="I170" s="34" t="s">
        <v>6</v>
      </c>
      <c r="J170" s="3" t="s">
        <v>6</v>
      </c>
      <c r="K170" s="26">
        <v>-34.4</v>
      </c>
      <c r="L170" s="26">
        <v>-54</v>
      </c>
      <c r="M170" s="26">
        <v>-38.9</v>
      </c>
      <c r="N170" s="26">
        <v>-60</v>
      </c>
    </row>
    <row r="171" spans="1:14" x14ac:dyDescent="0.25">
      <c r="A171" s="34" t="s">
        <v>2229</v>
      </c>
      <c r="B171" s="22">
        <f>-(37+46/60)</f>
        <v>-37.766666666666666</v>
      </c>
      <c r="C171" s="22">
        <f>-(57+27/60)</f>
        <v>-57.45</v>
      </c>
      <c r="D171" t="s">
        <v>6</v>
      </c>
      <c r="E171" s="30" t="s">
        <v>1583</v>
      </c>
      <c r="F171" s="37" t="s">
        <v>1419</v>
      </c>
      <c r="G171" s="3" t="s">
        <v>6</v>
      </c>
      <c r="H171" s="34" t="s">
        <v>2227</v>
      </c>
      <c r="I171" s="30" t="s">
        <v>6</v>
      </c>
      <c r="J171" s="3" t="s">
        <v>6</v>
      </c>
      <c r="K171" s="26">
        <v>-34.4</v>
      </c>
      <c r="L171" s="26">
        <v>-54</v>
      </c>
      <c r="M171" s="26">
        <v>-38.9</v>
      </c>
      <c r="N171" s="26">
        <v>-60</v>
      </c>
    </row>
    <row r="172" spans="1:14" x14ac:dyDescent="0.25">
      <c r="A172" s="36" t="s">
        <v>2463</v>
      </c>
      <c r="B172" s="22">
        <v>-5.5</v>
      </c>
      <c r="C172" s="22">
        <v>134.58333333333334</v>
      </c>
      <c r="D172" t="s">
        <v>6</v>
      </c>
      <c r="E172" s="13" t="s">
        <v>6</v>
      </c>
      <c r="F172" s="16" t="s">
        <v>1166</v>
      </c>
      <c r="G172" s="34" t="s">
        <v>1358</v>
      </c>
      <c r="H172" s="34" t="s">
        <v>2448</v>
      </c>
      <c r="I172" s="34" t="s">
        <v>6</v>
      </c>
      <c r="J172" s="3" t="s">
        <v>6</v>
      </c>
      <c r="K172" s="26" t="s">
        <v>6</v>
      </c>
      <c r="L172" s="26" t="s">
        <v>6</v>
      </c>
      <c r="M172" s="26" t="s">
        <v>6</v>
      </c>
      <c r="N172" s="26" t="s">
        <v>6</v>
      </c>
    </row>
    <row r="173" spans="1:14" x14ac:dyDescent="0.25">
      <c r="A173" s="36" t="s">
        <v>2535</v>
      </c>
      <c r="B173" s="22">
        <v>11.021367</v>
      </c>
      <c r="C173" s="22">
        <v>-74.793653000000006</v>
      </c>
      <c r="D173" s="34" t="s">
        <v>6</v>
      </c>
      <c r="E173" s="34" t="s">
        <v>6</v>
      </c>
      <c r="F173" s="16" t="s">
        <v>1101</v>
      </c>
      <c r="G173" s="37" t="s">
        <v>6</v>
      </c>
      <c r="H173" s="34" t="s">
        <v>2533</v>
      </c>
      <c r="I173" s="34" t="s">
        <v>6</v>
      </c>
      <c r="J173" s="3" t="s">
        <v>6</v>
      </c>
      <c r="K173" s="26">
        <v>12</v>
      </c>
      <c r="L173" s="26">
        <v>-73</v>
      </c>
      <c r="M173" s="26">
        <v>9.1999999999999993</v>
      </c>
      <c r="N173" s="26">
        <v>-76.5</v>
      </c>
    </row>
    <row r="174" spans="1:14" x14ac:dyDescent="0.25">
      <c r="A174" s="36" t="s">
        <v>2538</v>
      </c>
      <c r="B174" s="22">
        <v>10.415675</v>
      </c>
      <c r="C174" s="22">
        <v>-75.493652999999995</v>
      </c>
      <c r="D174" t="s">
        <v>6</v>
      </c>
      <c r="E174" s="13" t="s">
        <v>6</v>
      </c>
      <c r="F174" s="16" t="s">
        <v>1099</v>
      </c>
      <c r="G174" s="37" t="s">
        <v>6</v>
      </c>
      <c r="H174" s="30" t="s">
        <v>2537</v>
      </c>
      <c r="I174" s="30" t="s">
        <v>6</v>
      </c>
      <c r="J174" s="3" t="s">
        <v>6</v>
      </c>
      <c r="K174" s="26">
        <v>11.6</v>
      </c>
      <c r="L174" s="26">
        <v>-73.7</v>
      </c>
      <c r="M174" s="26">
        <v>8.3000000000000007</v>
      </c>
      <c r="N174" s="26">
        <v>-77</v>
      </c>
    </row>
    <row r="175" spans="1:14" x14ac:dyDescent="0.25">
      <c r="A175" s="31" t="s">
        <v>2542</v>
      </c>
      <c r="B175" s="22">
        <v>11.031666666666668</v>
      </c>
      <c r="C175" s="22">
        <v>-74.922499999999999</v>
      </c>
      <c r="D175" t="s">
        <v>6</v>
      </c>
      <c r="E175" s="13" t="s">
        <v>6</v>
      </c>
      <c r="F175" s="16" t="s">
        <v>795</v>
      </c>
      <c r="G175" s="3" t="s">
        <v>6</v>
      </c>
      <c r="H175" s="34" t="s">
        <v>2533</v>
      </c>
      <c r="I175" s="34" t="s">
        <v>6</v>
      </c>
      <c r="J175" s="3" t="s">
        <v>6</v>
      </c>
      <c r="K175" s="26">
        <v>12</v>
      </c>
      <c r="L175" s="26">
        <v>-73</v>
      </c>
      <c r="M175" s="26">
        <v>9.1999999999999993</v>
      </c>
      <c r="N175" s="26">
        <v>-76.5</v>
      </c>
    </row>
    <row r="176" spans="1:14" x14ac:dyDescent="0.25">
      <c r="A176" s="31" t="s">
        <v>2541</v>
      </c>
      <c r="B176" s="22">
        <v>11.241944444444444</v>
      </c>
      <c r="C176" s="22">
        <v>-74.205277777777781</v>
      </c>
      <c r="D176" s="34" t="s">
        <v>6</v>
      </c>
      <c r="E176" s="34" t="s">
        <v>6</v>
      </c>
      <c r="F176" s="16" t="s">
        <v>796</v>
      </c>
      <c r="G176" s="37" t="s">
        <v>6</v>
      </c>
      <c r="H176" s="34" t="s">
        <v>2539</v>
      </c>
      <c r="I176" s="34" t="s">
        <v>6</v>
      </c>
      <c r="J176" s="3" t="s">
        <v>6</v>
      </c>
      <c r="K176" s="26">
        <v>12</v>
      </c>
      <c r="L176" s="26">
        <v>-73</v>
      </c>
      <c r="M176" s="26">
        <v>9.1999999999999993</v>
      </c>
      <c r="N176" s="26">
        <v>-76.5</v>
      </c>
    </row>
    <row r="177" spans="1:14" x14ac:dyDescent="0.25">
      <c r="A177" s="31" t="s">
        <v>457</v>
      </c>
      <c r="B177" s="22">
        <v>25.398015000000001</v>
      </c>
      <c r="C177" s="22">
        <v>-90.076437999999996</v>
      </c>
      <c r="D177" t="s">
        <v>6</v>
      </c>
      <c r="E177" s="34" t="s">
        <v>6</v>
      </c>
      <c r="F177" s="34" t="s">
        <v>457</v>
      </c>
      <c r="G177" s="37" t="s">
        <v>6</v>
      </c>
      <c r="H177" s="34" t="s">
        <v>545</v>
      </c>
      <c r="I177" s="34" t="s">
        <v>6</v>
      </c>
      <c r="J177" s="3" t="s">
        <v>6</v>
      </c>
      <c r="K177" s="26" t="s">
        <v>6</v>
      </c>
      <c r="L177" s="26" t="s">
        <v>6</v>
      </c>
      <c r="M177" s="26" t="s">
        <v>6</v>
      </c>
      <c r="N177" s="26" t="s">
        <v>6</v>
      </c>
    </row>
    <row r="178" spans="1:14" x14ac:dyDescent="0.25">
      <c r="A178" s="36" t="s">
        <v>1729</v>
      </c>
      <c r="B178" s="22">
        <v>25.145078000000002</v>
      </c>
      <c r="C178" s="22">
        <v>-80.706458999999995</v>
      </c>
      <c r="D178" t="s">
        <v>6</v>
      </c>
      <c r="E178" s="13" t="s">
        <v>501</v>
      </c>
      <c r="F178" s="34" t="s">
        <v>1729</v>
      </c>
      <c r="G178" s="3" t="s">
        <v>6</v>
      </c>
      <c r="H178" s="36" t="s">
        <v>624</v>
      </c>
      <c r="I178" s="36" t="s">
        <v>2949</v>
      </c>
      <c r="J178" s="3" t="s">
        <v>6</v>
      </c>
      <c r="K178" s="26" t="s">
        <v>6</v>
      </c>
      <c r="L178" s="26" t="s">
        <v>6</v>
      </c>
      <c r="M178" s="26" t="s">
        <v>6</v>
      </c>
      <c r="N178" s="26" t="s">
        <v>6</v>
      </c>
    </row>
    <row r="179" spans="1:14" x14ac:dyDescent="0.25">
      <c r="A179" s="36" t="s">
        <v>2185</v>
      </c>
      <c r="B179" s="22">
        <v>15.029686</v>
      </c>
      <c r="C179" s="22">
        <v>-83.415242000000006</v>
      </c>
      <c r="D179" t="s">
        <v>6</v>
      </c>
      <c r="E179" s="13" t="s">
        <v>500</v>
      </c>
      <c r="F179" s="36" t="s">
        <v>2185</v>
      </c>
      <c r="G179" s="37" t="s">
        <v>2186</v>
      </c>
      <c r="H179" s="36" t="s">
        <v>2167</v>
      </c>
      <c r="I179" s="37" t="s">
        <v>6</v>
      </c>
      <c r="J179" s="3" t="s">
        <v>6</v>
      </c>
      <c r="K179" s="26">
        <v>46.7</v>
      </c>
      <c r="L179" s="26">
        <v>-29.5</v>
      </c>
      <c r="M179" s="26">
        <v>-28.5</v>
      </c>
      <c r="N179" s="26">
        <v>-110</v>
      </c>
    </row>
    <row r="180" spans="1:14" x14ac:dyDescent="0.25">
      <c r="A180" s="36" t="s">
        <v>2159</v>
      </c>
      <c r="B180" s="22">
        <v>14.692777777777778</v>
      </c>
      <c r="C180" s="22">
        <v>-17.446666666666665</v>
      </c>
      <c r="D180" t="s">
        <v>6</v>
      </c>
      <c r="E180" s="13" t="s">
        <v>6</v>
      </c>
      <c r="F180" s="36" t="s">
        <v>2159</v>
      </c>
      <c r="G180" s="37" t="s">
        <v>6</v>
      </c>
      <c r="H180" s="36" t="s">
        <v>2167</v>
      </c>
      <c r="I180" s="37" t="s">
        <v>6</v>
      </c>
      <c r="J180" s="3" t="s">
        <v>6</v>
      </c>
      <c r="K180" s="37" t="s">
        <v>6</v>
      </c>
      <c r="L180" s="37" t="s">
        <v>6</v>
      </c>
      <c r="M180" s="37" t="s">
        <v>6</v>
      </c>
      <c r="N180" s="37" t="s">
        <v>6</v>
      </c>
    </row>
    <row r="181" spans="1:14" x14ac:dyDescent="0.25">
      <c r="A181" s="37" t="s">
        <v>2111</v>
      </c>
      <c r="B181" s="22">
        <f>-(27+45/60)</f>
        <v>-27.75</v>
      </c>
      <c r="C181" s="22">
        <f>-(144+20/50+143+26/60)/2</f>
        <v>-143.91666666666666</v>
      </c>
      <c r="D181" t="s">
        <v>6</v>
      </c>
      <c r="E181" s="13" t="s">
        <v>6</v>
      </c>
      <c r="F181" s="37" t="s">
        <v>2112</v>
      </c>
      <c r="G181" s="3" t="s">
        <v>6</v>
      </c>
      <c r="H181" s="37" t="s">
        <v>2105</v>
      </c>
      <c r="I181" s="37" t="s">
        <v>6</v>
      </c>
      <c r="J181" s="3" t="s">
        <v>6</v>
      </c>
      <c r="K181" s="37" t="s">
        <v>6</v>
      </c>
      <c r="L181" s="37" t="s">
        <v>6</v>
      </c>
      <c r="M181" s="37" t="s">
        <v>6</v>
      </c>
      <c r="N181" s="37" t="s">
        <v>6</v>
      </c>
    </row>
    <row r="182" spans="1:14" x14ac:dyDescent="0.25">
      <c r="A182" s="37" t="s">
        <v>2118</v>
      </c>
      <c r="B182" s="22">
        <f>-(23+52/60)</f>
        <v>-23.866666666666667</v>
      </c>
      <c r="C182" s="22">
        <f>-(147+40/60)</f>
        <v>-147.66666666666666</v>
      </c>
      <c r="D182" t="s">
        <v>6</v>
      </c>
      <c r="E182" s="13" t="s">
        <v>6</v>
      </c>
      <c r="F182" s="37" t="s">
        <v>2110</v>
      </c>
      <c r="G182" s="3" t="s">
        <v>6</v>
      </c>
      <c r="H182" s="37" t="s">
        <v>2117</v>
      </c>
      <c r="I182" s="37" t="s">
        <v>6</v>
      </c>
      <c r="J182" s="3" t="s">
        <v>6</v>
      </c>
      <c r="K182" s="37" t="s">
        <v>6</v>
      </c>
      <c r="L182" s="37" t="s">
        <v>6</v>
      </c>
      <c r="M182" s="37" t="s">
        <v>6</v>
      </c>
      <c r="N182" s="37" t="s">
        <v>6</v>
      </c>
    </row>
    <row r="183" spans="1:14" x14ac:dyDescent="0.25">
      <c r="A183" s="37" t="s">
        <v>2117</v>
      </c>
      <c r="B183" s="22">
        <v>-22.981016</v>
      </c>
      <c r="C183" s="22">
        <v>-150.009445</v>
      </c>
      <c r="D183" t="s">
        <v>6</v>
      </c>
      <c r="E183" s="13" t="s">
        <v>6</v>
      </c>
      <c r="F183" s="37" t="s">
        <v>2116</v>
      </c>
      <c r="G183" s="3" t="s">
        <v>6</v>
      </c>
      <c r="H183" s="37" t="s">
        <v>2105</v>
      </c>
      <c r="I183" s="37" t="s">
        <v>6</v>
      </c>
      <c r="J183" s="3" t="s">
        <v>6</v>
      </c>
      <c r="K183" s="37" t="s">
        <v>6</v>
      </c>
      <c r="L183" s="37" t="s">
        <v>6</v>
      </c>
      <c r="M183" s="37" t="s">
        <v>6</v>
      </c>
      <c r="N183" s="37" t="s">
        <v>6</v>
      </c>
    </row>
    <row r="184" spans="1:14" x14ac:dyDescent="0.25">
      <c r="A184" s="36" t="s">
        <v>40</v>
      </c>
      <c r="B184" s="22">
        <v>-23.850531</v>
      </c>
      <c r="C184" s="22">
        <v>151.26274699999999</v>
      </c>
      <c r="D184" t="s">
        <v>6</v>
      </c>
      <c r="E184" s="13" t="s">
        <v>52</v>
      </c>
      <c r="F184" s="34" t="s">
        <v>40</v>
      </c>
      <c r="G184" s="3" t="s">
        <v>6</v>
      </c>
      <c r="H184" s="37" t="s">
        <v>541</v>
      </c>
      <c r="I184" s="37" t="s">
        <v>6</v>
      </c>
      <c r="J184" s="3" t="s">
        <v>6</v>
      </c>
      <c r="K184" s="26" t="s">
        <v>6</v>
      </c>
      <c r="L184" s="26" t="s">
        <v>6</v>
      </c>
      <c r="M184" s="26" t="s">
        <v>6</v>
      </c>
      <c r="N184" s="26" t="s">
        <v>6</v>
      </c>
    </row>
    <row r="185" spans="1:14" x14ac:dyDescent="0.25">
      <c r="A185" s="36" t="s">
        <v>2506</v>
      </c>
      <c r="B185" s="22">
        <v>-15.75</v>
      </c>
      <c r="C185" s="22">
        <v>145</v>
      </c>
      <c r="D185" t="s">
        <v>6</v>
      </c>
      <c r="E185" s="13" t="s">
        <v>6</v>
      </c>
      <c r="F185" s="32" t="s">
        <v>1486</v>
      </c>
      <c r="G185" s="3" t="s">
        <v>6</v>
      </c>
      <c r="H185" s="37" t="s">
        <v>49</v>
      </c>
      <c r="I185" s="37" t="s">
        <v>6</v>
      </c>
      <c r="J185" s="3" t="s">
        <v>6</v>
      </c>
      <c r="K185" s="37" t="s">
        <v>6</v>
      </c>
      <c r="L185" s="37" t="s">
        <v>6</v>
      </c>
      <c r="M185" s="37" t="s">
        <v>6</v>
      </c>
      <c r="N185" s="37" t="s">
        <v>6</v>
      </c>
    </row>
    <row r="186" spans="1:14" x14ac:dyDescent="0.25">
      <c r="A186" s="36" t="s">
        <v>496</v>
      </c>
      <c r="B186" s="22">
        <v>-14</v>
      </c>
      <c r="C186" s="22">
        <v>139</v>
      </c>
      <c r="D186" t="s">
        <v>6</v>
      </c>
      <c r="E186" s="13" t="s">
        <v>6</v>
      </c>
      <c r="F186" s="16" t="s">
        <v>1120</v>
      </c>
      <c r="G186" s="3" t="s">
        <v>6</v>
      </c>
      <c r="H186" s="37" t="s">
        <v>541</v>
      </c>
      <c r="I186" s="36" t="s">
        <v>46</v>
      </c>
      <c r="J186" s="3" t="s">
        <v>6</v>
      </c>
      <c r="K186" s="26" t="s">
        <v>6</v>
      </c>
      <c r="L186" s="26" t="s">
        <v>6</v>
      </c>
      <c r="M186" s="26" t="s">
        <v>6</v>
      </c>
      <c r="N186" s="26" t="s">
        <v>6</v>
      </c>
    </row>
    <row r="187" spans="1:14" x14ac:dyDescent="0.25">
      <c r="A187" s="36" t="s">
        <v>45</v>
      </c>
      <c r="B187" s="22">
        <v>-30.296582000000001</v>
      </c>
      <c r="C187" s="22">
        <v>153.11742599999999</v>
      </c>
      <c r="D187" s="30" t="s">
        <v>2231</v>
      </c>
      <c r="E187" s="13" t="s">
        <v>53</v>
      </c>
      <c r="F187" s="16" t="s">
        <v>722</v>
      </c>
      <c r="G187" s="3" t="s">
        <v>6</v>
      </c>
      <c r="H187" s="37" t="s">
        <v>541</v>
      </c>
      <c r="I187" s="37" t="s">
        <v>2947</v>
      </c>
      <c r="J187" s="3" t="s">
        <v>6</v>
      </c>
      <c r="K187" s="26" t="s">
        <v>6</v>
      </c>
      <c r="L187" s="26" t="s">
        <v>6</v>
      </c>
      <c r="M187" s="26" t="s">
        <v>6</v>
      </c>
      <c r="N187" s="26" t="s">
        <v>6</v>
      </c>
    </row>
    <row r="188" spans="1:14" x14ac:dyDescent="0.25">
      <c r="A188" s="36" t="s">
        <v>46</v>
      </c>
      <c r="B188" s="22">
        <v>-12.45</v>
      </c>
      <c r="C188" s="22">
        <v>130.83333333333334</v>
      </c>
      <c r="D188" t="s">
        <v>6</v>
      </c>
      <c r="E188" s="13" t="s">
        <v>50</v>
      </c>
      <c r="F188" s="34" t="s">
        <v>46</v>
      </c>
      <c r="G188" s="3" t="s">
        <v>6</v>
      </c>
      <c r="H188" s="37" t="s">
        <v>541</v>
      </c>
      <c r="I188" s="37" t="s">
        <v>6</v>
      </c>
      <c r="J188" s="3" t="s">
        <v>6</v>
      </c>
      <c r="K188" s="26" t="s">
        <v>6</v>
      </c>
      <c r="L188" s="26" t="s">
        <v>6</v>
      </c>
      <c r="M188" s="26" t="s">
        <v>6</v>
      </c>
      <c r="N188" s="26" t="s">
        <v>6</v>
      </c>
    </row>
    <row r="189" spans="1:14" x14ac:dyDescent="0.25">
      <c r="A189" s="31" t="s">
        <v>47</v>
      </c>
      <c r="B189" s="22">
        <v>-12.45</v>
      </c>
      <c r="C189" s="22">
        <v>130.83333333333334</v>
      </c>
      <c r="D189" t="s">
        <v>2231</v>
      </c>
      <c r="E189" s="13" t="s">
        <v>50</v>
      </c>
      <c r="F189" s="16" t="s">
        <v>720</v>
      </c>
      <c r="G189" s="32" t="s">
        <v>6</v>
      </c>
      <c r="H189" s="37" t="s">
        <v>541</v>
      </c>
      <c r="I189" s="37" t="s">
        <v>2950</v>
      </c>
      <c r="J189" s="3" t="s">
        <v>6</v>
      </c>
      <c r="K189" s="26" t="s">
        <v>6</v>
      </c>
      <c r="L189" s="26" t="s">
        <v>6</v>
      </c>
      <c r="M189" s="26" t="s">
        <v>6</v>
      </c>
      <c r="N189" s="26" t="s">
        <v>6</v>
      </c>
    </row>
    <row r="190" spans="1:14" x14ac:dyDescent="0.25">
      <c r="A190" s="36" t="s">
        <v>49</v>
      </c>
      <c r="B190" s="22">
        <v>-23.850531</v>
      </c>
      <c r="C190" s="22">
        <v>151.26274699999999</v>
      </c>
      <c r="D190" s="30" t="s">
        <v>2231</v>
      </c>
      <c r="E190" s="13" t="s">
        <v>51</v>
      </c>
      <c r="F190" s="16" t="s">
        <v>719</v>
      </c>
      <c r="G190" s="37" t="s">
        <v>6</v>
      </c>
      <c r="H190" s="37" t="s">
        <v>541</v>
      </c>
      <c r="I190" s="37" t="s">
        <v>2171</v>
      </c>
      <c r="J190" s="3" t="s">
        <v>6</v>
      </c>
      <c r="K190" s="26" t="s">
        <v>6</v>
      </c>
      <c r="L190" s="26" t="s">
        <v>6</v>
      </c>
      <c r="M190" s="26" t="s">
        <v>6</v>
      </c>
      <c r="N190" s="26" t="s">
        <v>6</v>
      </c>
    </row>
    <row r="191" spans="1:14" x14ac:dyDescent="0.25">
      <c r="A191" s="36" t="s">
        <v>626</v>
      </c>
      <c r="B191" s="22">
        <v>-22.156210999999999</v>
      </c>
      <c r="C191" s="22">
        <v>113.813839</v>
      </c>
      <c r="D191" s="30" t="s">
        <v>2231</v>
      </c>
      <c r="E191" s="13" t="s">
        <v>6</v>
      </c>
      <c r="F191" s="34" t="s">
        <v>34</v>
      </c>
      <c r="G191" s="37" t="s">
        <v>6</v>
      </c>
      <c r="H191" s="37" t="s">
        <v>541</v>
      </c>
      <c r="I191" s="37" t="s">
        <v>179</v>
      </c>
      <c r="J191" s="3" t="s">
        <v>6</v>
      </c>
      <c r="K191" s="26" t="s">
        <v>6</v>
      </c>
      <c r="L191" s="26" t="s">
        <v>6</v>
      </c>
      <c r="M191" s="26" t="s">
        <v>6</v>
      </c>
      <c r="N191" s="26" t="s">
        <v>6</v>
      </c>
    </row>
    <row r="192" spans="1:14" x14ac:dyDescent="0.25">
      <c r="A192" s="30" t="s">
        <v>2230</v>
      </c>
      <c r="B192" s="22">
        <f>-(36+0.366666666666667)</f>
        <v>-36.366666666666667</v>
      </c>
      <c r="C192" s="22">
        <f>-(56+0.75)</f>
        <v>-56.75</v>
      </c>
      <c r="D192" s="30" t="s">
        <v>6</v>
      </c>
      <c r="E192" s="30" t="s">
        <v>1583</v>
      </c>
      <c r="F192" s="37" t="s">
        <v>1582</v>
      </c>
      <c r="G192" s="37" t="s">
        <v>6</v>
      </c>
      <c r="H192" s="34" t="s">
        <v>2228</v>
      </c>
      <c r="I192" s="30" t="s">
        <v>6</v>
      </c>
      <c r="J192" s="3" t="s">
        <v>6</v>
      </c>
      <c r="K192" s="26">
        <v>-34.4</v>
      </c>
      <c r="L192" s="26">
        <v>-54</v>
      </c>
      <c r="M192" s="26">
        <v>-38.9</v>
      </c>
      <c r="N192" s="26">
        <v>-60</v>
      </c>
    </row>
    <row r="193" spans="1:14" x14ac:dyDescent="0.25">
      <c r="A193" s="30" t="s">
        <v>1522</v>
      </c>
      <c r="B193" s="22">
        <v>-12.768999000000001</v>
      </c>
      <c r="C193" s="22">
        <v>-38.65448</v>
      </c>
      <c r="D193" t="s">
        <v>6</v>
      </c>
      <c r="E193" s="13" t="s">
        <v>6</v>
      </c>
      <c r="F193" s="34" t="s">
        <v>1521</v>
      </c>
      <c r="G193" s="3" t="s">
        <v>6</v>
      </c>
      <c r="H193" s="34" t="s">
        <v>334</v>
      </c>
      <c r="I193" s="34" t="s">
        <v>6</v>
      </c>
      <c r="J193" s="3" t="s">
        <v>6</v>
      </c>
      <c r="K193" s="26" t="s">
        <v>6</v>
      </c>
      <c r="L193" s="26" t="s">
        <v>6</v>
      </c>
      <c r="M193" s="26" t="s">
        <v>6</v>
      </c>
      <c r="N193" s="26" t="s">
        <v>6</v>
      </c>
    </row>
    <row r="194" spans="1:14" x14ac:dyDescent="0.25">
      <c r="A194" s="30" t="s">
        <v>534</v>
      </c>
      <c r="B194" s="22">
        <v>-17.731944444444444</v>
      </c>
      <c r="C194" s="22">
        <v>-39.265833333333333</v>
      </c>
      <c r="D194" t="s">
        <v>6</v>
      </c>
      <c r="E194" s="13" t="s">
        <v>6</v>
      </c>
      <c r="F194" s="16" t="s">
        <v>1165</v>
      </c>
      <c r="G194" s="37" t="s">
        <v>6</v>
      </c>
      <c r="H194" s="34" t="s">
        <v>334</v>
      </c>
      <c r="I194" s="34" t="s">
        <v>6</v>
      </c>
      <c r="J194" s="3" t="s">
        <v>6</v>
      </c>
      <c r="K194" s="26" t="s">
        <v>6</v>
      </c>
      <c r="L194" s="26" t="s">
        <v>6</v>
      </c>
      <c r="M194" s="26" t="s">
        <v>6</v>
      </c>
      <c r="N194" s="26" t="s">
        <v>6</v>
      </c>
    </row>
    <row r="195" spans="1:14" x14ac:dyDescent="0.25">
      <c r="A195" s="34" t="s">
        <v>342</v>
      </c>
      <c r="B195" s="22">
        <v>-12.903290999999999</v>
      </c>
      <c r="C195" s="22">
        <v>-38.489786000000002</v>
      </c>
      <c r="D195" t="s">
        <v>6</v>
      </c>
      <c r="E195" s="13" t="s">
        <v>6</v>
      </c>
      <c r="F195" s="16" t="s">
        <v>985</v>
      </c>
      <c r="G195" s="3" t="s">
        <v>6</v>
      </c>
      <c r="H195" s="34" t="s">
        <v>334</v>
      </c>
      <c r="I195" s="34" t="s">
        <v>6</v>
      </c>
      <c r="J195" s="3" t="s">
        <v>6</v>
      </c>
      <c r="K195" s="26" t="s">
        <v>6</v>
      </c>
      <c r="L195" s="26" t="s">
        <v>6</v>
      </c>
      <c r="M195" s="26" t="s">
        <v>6</v>
      </c>
      <c r="N195" s="26" t="s">
        <v>6</v>
      </c>
    </row>
    <row r="196" spans="1:14" x14ac:dyDescent="0.25">
      <c r="A196" s="34" t="s">
        <v>345</v>
      </c>
      <c r="B196" s="22">
        <v>-16.433333333333334</v>
      </c>
      <c r="C196" s="22">
        <v>-39.083333333333336</v>
      </c>
      <c r="D196" t="s">
        <v>6</v>
      </c>
      <c r="E196" s="13" t="s">
        <v>6</v>
      </c>
      <c r="F196" s="16" t="s">
        <v>981</v>
      </c>
      <c r="G196" s="3" t="s">
        <v>6</v>
      </c>
      <c r="H196" s="34" t="s">
        <v>334</v>
      </c>
      <c r="I196" s="34" t="s">
        <v>6</v>
      </c>
      <c r="J196" s="3" t="s">
        <v>6</v>
      </c>
      <c r="K196" s="26" t="s">
        <v>6</v>
      </c>
      <c r="L196" s="26" t="s">
        <v>6</v>
      </c>
      <c r="M196" s="26" t="s">
        <v>6</v>
      </c>
      <c r="N196" s="26" t="s">
        <v>6</v>
      </c>
    </row>
    <row r="197" spans="1:14" x14ac:dyDescent="0.25">
      <c r="A197" s="36" t="s">
        <v>9</v>
      </c>
      <c r="B197" s="22">
        <v>25.521920999999999</v>
      </c>
      <c r="C197" s="22">
        <v>-111.066526</v>
      </c>
      <c r="D197" t="s">
        <v>6</v>
      </c>
      <c r="E197" s="13" t="s">
        <v>6</v>
      </c>
      <c r="F197" s="32" t="s">
        <v>680</v>
      </c>
      <c r="G197" s="3" t="s">
        <v>6</v>
      </c>
      <c r="H197" s="36" t="s">
        <v>2552</v>
      </c>
      <c r="I197" s="37" t="s">
        <v>6</v>
      </c>
      <c r="J197" s="3" t="s">
        <v>6</v>
      </c>
      <c r="K197" s="26" t="s">
        <v>6</v>
      </c>
      <c r="L197" s="26" t="s">
        <v>6</v>
      </c>
      <c r="M197" s="26" t="s">
        <v>6</v>
      </c>
      <c r="N197" s="26" t="s">
        <v>6</v>
      </c>
    </row>
    <row r="198" spans="1:14" x14ac:dyDescent="0.25">
      <c r="A198" s="31" t="s">
        <v>467</v>
      </c>
      <c r="B198" s="22">
        <v>26.712686000000001</v>
      </c>
      <c r="C198" s="22">
        <v>-111.838384</v>
      </c>
      <c r="D198" t="s">
        <v>6</v>
      </c>
      <c r="E198" s="13" t="s">
        <v>6</v>
      </c>
      <c r="F198" s="16" t="s">
        <v>1091</v>
      </c>
      <c r="G198" s="3" t="s">
        <v>6</v>
      </c>
      <c r="H198" s="36" t="s">
        <v>2552</v>
      </c>
      <c r="I198" s="37" t="s">
        <v>6</v>
      </c>
      <c r="J198" s="3" t="s">
        <v>6</v>
      </c>
      <c r="K198" s="26" t="s">
        <v>6</v>
      </c>
      <c r="L198" s="26" t="s">
        <v>6</v>
      </c>
      <c r="M198" s="26" t="s">
        <v>6</v>
      </c>
      <c r="N198" s="26" t="s">
        <v>6</v>
      </c>
    </row>
    <row r="199" spans="1:14" x14ac:dyDescent="0.25">
      <c r="A199" s="36" t="s">
        <v>440</v>
      </c>
      <c r="B199" s="22">
        <v>24.318971000000001</v>
      </c>
      <c r="C199" s="22">
        <v>-110.32534</v>
      </c>
      <c r="D199" s="30" t="s">
        <v>6</v>
      </c>
      <c r="E199" s="30" t="s">
        <v>6</v>
      </c>
      <c r="F199" s="16" t="s">
        <v>1055</v>
      </c>
      <c r="G199" s="37" t="s">
        <v>6</v>
      </c>
      <c r="H199" s="31" t="s">
        <v>2552</v>
      </c>
      <c r="I199" s="37" t="s">
        <v>6</v>
      </c>
      <c r="J199" s="3" t="s">
        <v>6</v>
      </c>
      <c r="K199" s="26" t="s">
        <v>6</v>
      </c>
      <c r="L199" s="26" t="s">
        <v>6</v>
      </c>
      <c r="M199" s="26" t="s">
        <v>6</v>
      </c>
      <c r="N199" s="26" t="s">
        <v>6</v>
      </c>
    </row>
    <row r="200" spans="1:14" x14ac:dyDescent="0.25">
      <c r="A200" s="31" t="s">
        <v>434</v>
      </c>
      <c r="B200" s="22">
        <v>22.889722222222222</v>
      </c>
      <c r="C200" s="22">
        <v>-109.91555555555556</v>
      </c>
      <c r="D200" t="s">
        <v>6</v>
      </c>
      <c r="E200" s="34" t="s">
        <v>426</v>
      </c>
      <c r="F200" s="16" t="s">
        <v>1047</v>
      </c>
      <c r="G200" s="3" t="s">
        <v>6</v>
      </c>
      <c r="H200" s="36" t="s">
        <v>2555</v>
      </c>
      <c r="I200" s="37" t="s">
        <v>6</v>
      </c>
      <c r="J200" s="3" t="s">
        <v>6</v>
      </c>
      <c r="K200" s="26" t="s">
        <v>6</v>
      </c>
      <c r="L200" s="26" t="s">
        <v>6</v>
      </c>
      <c r="M200" s="26" t="s">
        <v>6</v>
      </c>
      <c r="N200" s="26" t="s">
        <v>6</v>
      </c>
    </row>
    <row r="201" spans="1:14" x14ac:dyDescent="0.25">
      <c r="A201" s="36" t="s">
        <v>2053</v>
      </c>
      <c r="B201" s="22">
        <v>24.479596999999998</v>
      </c>
      <c r="C201" s="22">
        <v>-110.346113</v>
      </c>
      <c r="D201" t="s">
        <v>6</v>
      </c>
      <c r="E201" s="13" t="s">
        <v>6</v>
      </c>
      <c r="F201" s="36" t="s">
        <v>2054</v>
      </c>
      <c r="G201" s="3" t="s">
        <v>6</v>
      </c>
      <c r="H201" s="31" t="s">
        <v>2552</v>
      </c>
      <c r="I201" s="37" t="s">
        <v>6</v>
      </c>
      <c r="J201" s="3" t="s">
        <v>6</v>
      </c>
      <c r="K201" s="26" t="s">
        <v>6</v>
      </c>
      <c r="L201" s="26" t="s">
        <v>6</v>
      </c>
      <c r="M201" s="26" t="s">
        <v>6</v>
      </c>
      <c r="N201" s="26" t="s">
        <v>6</v>
      </c>
    </row>
    <row r="202" spans="1:14" x14ac:dyDescent="0.25">
      <c r="A202" s="31" t="s">
        <v>2050</v>
      </c>
      <c r="B202" s="22">
        <v>24.976524999999999</v>
      </c>
      <c r="C202" s="22">
        <v>-110.625378</v>
      </c>
      <c r="D202" t="s">
        <v>6</v>
      </c>
      <c r="E202" s="13" t="s">
        <v>6</v>
      </c>
      <c r="F202" s="36" t="s">
        <v>2051</v>
      </c>
      <c r="G202" s="3" t="s">
        <v>6</v>
      </c>
      <c r="H202" s="36" t="s">
        <v>2552</v>
      </c>
      <c r="I202" s="37" t="s">
        <v>6</v>
      </c>
      <c r="J202" s="3" t="s">
        <v>6</v>
      </c>
      <c r="K202" s="26" t="s">
        <v>6</v>
      </c>
      <c r="L202" s="26" t="s">
        <v>6</v>
      </c>
      <c r="M202" s="26" t="s">
        <v>6</v>
      </c>
      <c r="N202" s="26" t="s">
        <v>6</v>
      </c>
    </row>
    <row r="203" spans="1:14" x14ac:dyDescent="0.25">
      <c r="A203" s="36" t="s">
        <v>422</v>
      </c>
      <c r="B203" s="22">
        <v>24.159078999999998</v>
      </c>
      <c r="C203" s="22">
        <v>-110.322095</v>
      </c>
      <c r="D203" t="s">
        <v>6</v>
      </c>
      <c r="E203" s="13" t="s">
        <v>6</v>
      </c>
      <c r="F203" s="16" t="s">
        <v>2041</v>
      </c>
      <c r="G203" s="37" t="s">
        <v>6</v>
      </c>
      <c r="H203" s="36" t="s">
        <v>2552</v>
      </c>
      <c r="I203" s="37" t="s">
        <v>6</v>
      </c>
      <c r="J203" s="3" t="s">
        <v>6</v>
      </c>
      <c r="K203" s="26" t="s">
        <v>6</v>
      </c>
      <c r="L203" s="26" t="s">
        <v>6</v>
      </c>
      <c r="M203" s="26" t="s">
        <v>6</v>
      </c>
      <c r="N203" s="26" t="s">
        <v>6</v>
      </c>
    </row>
    <row r="204" spans="1:14" x14ac:dyDescent="0.25">
      <c r="A204" s="36" t="s">
        <v>437</v>
      </c>
      <c r="B204" s="22">
        <v>27.898717000000001</v>
      </c>
      <c r="C204" s="22">
        <v>-114.159419</v>
      </c>
      <c r="D204" s="13" t="s">
        <v>6</v>
      </c>
      <c r="E204" s="13" t="s">
        <v>6</v>
      </c>
      <c r="F204" s="16" t="s">
        <v>1051</v>
      </c>
      <c r="G204" s="37" t="s">
        <v>6</v>
      </c>
      <c r="H204" s="36" t="s">
        <v>2555</v>
      </c>
      <c r="I204" s="37" t="s">
        <v>6</v>
      </c>
      <c r="J204" s="3" t="s">
        <v>6</v>
      </c>
      <c r="K204" s="26" t="s">
        <v>6</v>
      </c>
      <c r="L204" s="26" t="s">
        <v>6</v>
      </c>
      <c r="M204" s="26" t="s">
        <v>6</v>
      </c>
      <c r="N204" s="26" t="s">
        <v>6</v>
      </c>
    </row>
    <row r="205" spans="1:14" x14ac:dyDescent="0.25">
      <c r="A205" s="31" t="s">
        <v>433</v>
      </c>
      <c r="B205" s="22">
        <v>24.599086</v>
      </c>
      <c r="C205" s="22">
        <v>-111.98284700000001</v>
      </c>
      <c r="D205" s="34" t="s">
        <v>6</v>
      </c>
      <c r="E205" s="34" t="s">
        <v>6</v>
      </c>
      <c r="F205" s="16" t="s">
        <v>1046</v>
      </c>
      <c r="G205" s="37" t="s">
        <v>6</v>
      </c>
      <c r="H205" s="36" t="s">
        <v>2555</v>
      </c>
      <c r="I205" s="37" t="s">
        <v>6</v>
      </c>
      <c r="J205" s="3" t="s">
        <v>6</v>
      </c>
      <c r="K205" s="26" t="s">
        <v>6</v>
      </c>
      <c r="L205" s="26" t="s">
        <v>6</v>
      </c>
      <c r="M205" s="26" t="s">
        <v>6</v>
      </c>
      <c r="N205" s="26" t="s">
        <v>6</v>
      </c>
    </row>
    <row r="206" spans="1:14" x14ac:dyDescent="0.25">
      <c r="A206" s="31" t="s">
        <v>428</v>
      </c>
      <c r="B206" s="22">
        <v>24.27611111111111</v>
      </c>
      <c r="C206" s="22">
        <v>-110.32777777777777</v>
      </c>
      <c r="D206" t="s">
        <v>6</v>
      </c>
      <c r="E206" s="13" t="s">
        <v>427</v>
      </c>
      <c r="F206" s="16" t="s">
        <v>1043</v>
      </c>
      <c r="G206" s="3" t="s">
        <v>6</v>
      </c>
      <c r="H206" s="36" t="s">
        <v>2555</v>
      </c>
      <c r="I206" s="37" t="s">
        <v>6</v>
      </c>
      <c r="J206" s="3" t="s">
        <v>6</v>
      </c>
      <c r="K206" s="26" t="s">
        <v>6</v>
      </c>
      <c r="L206" s="26" t="s">
        <v>6</v>
      </c>
      <c r="M206" s="26" t="s">
        <v>6</v>
      </c>
      <c r="N206" s="26" t="s">
        <v>6</v>
      </c>
    </row>
    <row r="207" spans="1:14" x14ac:dyDescent="0.25">
      <c r="A207" s="36" t="s">
        <v>435</v>
      </c>
      <c r="B207" s="22">
        <v>27.666666666666668</v>
      </c>
      <c r="C207" s="22">
        <v>-114.88333333333334</v>
      </c>
      <c r="D207" s="13" t="s">
        <v>6</v>
      </c>
      <c r="E207" s="13" t="s">
        <v>6</v>
      </c>
      <c r="F207" s="16" t="s">
        <v>1048</v>
      </c>
      <c r="G207" s="3" t="s">
        <v>6</v>
      </c>
      <c r="H207" s="31" t="s">
        <v>2555</v>
      </c>
      <c r="I207" s="37" t="s">
        <v>6</v>
      </c>
      <c r="J207" s="3" t="s">
        <v>6</v>
      </c>
      <c r="K207" s="26" t="s">
        <v>6</v>
      </c>
      <c r="L207" s="26" t="s">
        <v>6</v>
      </c>
      <c r="M207" s="26" t="s">
        <v>6</v>
      </c>
      <c r="N207" s="26" t="s">
        <v>6</v>
      </c>
    </row>
    <row r="208" spans="1:14" x14ac:dyDescent="0.25">
      <c r="A208" s="36" t="s">
        <v>8</v>
      </c>
      <c r="B208" s="22">
        <v>26.714444444444442</v>
      </c>
      <c r="C208" s="22">
        <v>-113.57222222222222</v>
      </c>
      <c r="D208" t="s">
        <v>6</v>
      </c>
      <c r="E208" s="13" t="s">
        <v>6</v>
      </c>
      <c r="F208" s="37" t="s">
        <v>679</v>
      </c>
      <c r="G208" s="3" t="s">
        <v>6</v>
      </c>
      <c r="H208" s="36" t="s">
        <v>2555</v>
      </c>
      <c r="I208" s="32" t="s">
        <v>6</v>
      </c>
      <c r="J208" s="3" t="s">
        <v>6</v>
      </c>
      <c r="K208" s="26" t="s">
        <v>6</v>
      </c>
      <c r="L208" s="26" t="s">
        <v>6</v>
      </c>
      <c r="M208" s="26" t="s">
        <v>6</v>
      </c>
      <c r="N208" s="26" t="s">
        <v>6</v>
      </c>
    </row>
    <row r="209" spans="1:14" x14ac:dyDescent="0.25">
      <c r="A209" s="36" t="s">
        <v>425</v>
      </c>
      <c r="B209" s="22">
        <v>23.048625000000001</v>
      </c>
      <c r="C209" s="22">
        <v>-109.68174399999999</v>
      </c>
      <c r="D209" s="13" t="s">
        <v>6</v>
      </c>
      <c r="E209" s="13" t="s">
        <v>426</v>
      </c>
      <c r="F209" s="16" t="s">
        <v>1042</v>
      </c>
      <c r="G209" s="3" t="s">
        <v>6</v>
      </c>
      <c r="H209" s="36" t="s">
        <v>2555</v>
      </c>
      <c r="I209" s="37" t="s">
        <v>6</v>
      </c>
      <c r="J209" s="3" t="s">
        <v>6</v>
      </c>
      <c r="K209" s="26" t="s">
        <v>6</v>
      </c>
      <c r="L209" s="26" t="s">
        <v>6</v>
      </c>
      <c r="M209" s="26" t="s">
        <v>6</v>
      </c>
      <c r="N209" s="26" t="s">
        <v>6</v>
      </c>
    </row>
    <row r="210" spans="1:14" x14ac:dyDescent="0.25">
      <c r="A210" s="36" t="s">
        <v>2934</v>
      </c>
      <c r="B210" s="22">
        <v>29.766940999999999</v>
      </c>
      <c r="C210" s="22">
        <v>-114.348196</v>
      </c>
      <c r="D210" s="13" t="s">
        <v>6</v>
      </c>
      <c r="E210" s="13" t="s">
        <v>6</v>
      </c>
      <c r="F210" s="16" t="s">
        <v>2935</v>
      </c>
      <c r="G210" s="3" t="s">
        <v>6</v>
      </c>
      <c r="H210" s="36" t="s">
        <v>2550</v>
      </c>
      <c r="I210" s="37" t="s">
        <v>6</v>
      </c>
      <c r="J210" s="3" t="s">
        <v>6</v>
      </c>
      <c r="K210" s="26" t="s">
        <v>6</v>
      </c>
      <c r="L210" s="26" t="s">
        <v>6</v>
      </c>
      <c r="M210" s="26" t="s">
        <v>6</v>
      </c>
      <c r="N210" s="26" t="s">
        <v>6</v>
      </c>
    </row>
    <row r="211" spans="1:14" x14ac:dyDescent="0.25">
      <c r="A211" s="31" t="s">
        <v>441</v>
      </c>
      <c r="B211" s="22">
        <v>25.525680999999999</v>
      </c>
      <c r="C211" s="22">
        <v>-112.064323</v>
      </c>
      <c r="D211" s="13" t="s">
        <v>6</v>
      </c>
      <c r="E211" s="13" t="s">
        <v>6</v>
      </c>
      <c r="F211" s="16" t="s">
        <v>1379</v>
      </c>
      <c r="G211" s="3" t="s">
        <v>6</v>
      </c>
      <c r="H211" s="36" t="s">
        <v>2555</v>
      </c>
      <c r="I211" s="37" t="s">
        <v>6</v>
      </c>
      <c r="J211" s="3" t="s">
        <v>6</v>
      </c>
      <c r="K211" s="26" t="s">
        <v>6</v>
      </c>
      <c r="L211" s="26" t="s">
        <v>6</v>
      </c>
      <c r="M211" s="26" t="s">
        <v>6</v>
      </c>
      <c r="N211" s="26" t="s">
        <v>6</v>
      </c>
    </row>
    <row r="212" spans="1:14" x14ac:dyDescent="0.25">
      <c r="A212" s="36" t="s">
        <v>424</v>
      </c>
      <c r="B212" s="22">
        <v>23.451166000000001</v>
      </c>
      <c r="C212" s="22">
        <v>-110.248651</v>
      </c>
      <c r="D212" s="13" t="s">
        <v>6</v>
      </c>
      <c r="E212" s="13" t="s">
        <v>6</v>
      </c>
      <c r="F212" s="16" t="s">
        <v>1041</v>
      </c>
      <c r="G212" s="3" t="s">
        <v>6</v>
      </c>
      <c r="H212" s="36" t="s">
        <v>2555</v>
      </c>
      <c r="I212" s="37" t="s">
        <v>6</v>
      </c>
      <c r="J212" s="3" t="s">
        <v>6</v>
      </c>
      <c r="K212" s="26" t="s">
        <v>6</v>
      </c>
      <c r="L212" s="26" t="s">
        <v>6</v>
      </c>
      <c r="M212" s="26" t="s">
        <v>6</v>
      </c>
      <c r="N212" s="26" t="s">
        <v>6</v>
      </c>
    </row>
    <row r="213" spans="1:14" x14ac:dyDescent="0.25">
      <c r="A213" s="31" t="s">
        <v>439</v>
      </c>
      <c r="B213" s="22">
        <v>31.821489</v>
      </c>
      <c r="C213" s="22">
        <v>-114.818488</v>
      </c>
      <c r="D213" s="30" t="s">
        <v>6</v>
      </c>
      <c r="E213" s="30" t="s">
        <v>419</v>
      </c>
      <c r="F213" s="16" t="s">
        <v>1052</v>
      </c>
      <c r="G213" s="32" t="s">
        <v>6</v>
      </c>
      <c r="H213" s="36" t="s">
        <v>2550</v>
      </c>
      <c r="I213" s="17" t="s">
        <v>6</v>
      </c>
      <c r="J213" s="3" t="s">
        <v>6</v>
      </c>
      <c r="K213" s="26" t="s">
        <v>6</v>
      </c>
      <c r="L213" s="26" t="s">
        <v>6</v>
      </c>
      <c r="M213" s="26" t="s">
        <v>6</v>
      </c>
      <c r="N213" s="26" t="s">
        <v>6</v>
      </c>
    </row>
    <row r="214" spans="1:14" x14ac:dyDescent="0.25">
      <c r="A214" s="33" t="s">
        <v>2049</v>
      </c>
      <c r="B214" s="22">
        <v>29.349063000000001</v>
      </c>
      <c r="C214" s="22">
        <v>-113.43714</v>
      </c>
      <c r="D214" s="13" t="s">
        <v>6</v>
      </c>
      <c r="E214" s="13" t="s">
        <v>6</v>
      </c>
      <c r="F214" s="34" t="s">
        <v>2047</v>
      </c>
      <c r="G214" s="3" t="s">
        <v>2048</v>
      </c>
      <c r="H214" s="36" t="s">
        <v>2550</v>
      </c>
      <c r="I214" s="17" t="s">
        <v>6</v>
      </c>
      <c r="J214" s="3" t="s">
        <v>6</v>
      </c>
      <c r="K214" s="37" t="s">
        <v>6</v>
      </c>
      <c r="L214" s="37" t="s">
        <v>6</v>
      </c>
      <c r="M214" s="37" t="s">
        <v>6</v>
      </c>
      <c r="N214" s="37" t="s">
        <v>6</v>
      </c>
    </row>
    <row r="215" spans="1:14" x14ac:dyDescent="0.25">
      <c r="A215" s="33" t="s">
        <v>2057</v>
      </c>
      <c r="B215" s="22">
        <f>28+49/60+26.12/3600</f>
        <v>28.823922222222222</v>
      </c>
      <c r="C215" s="22">
        <f>-(112+58/60+49.03/3600)</f>
        <v>-112.98028611111111</v>
      </c>
      <c r="D215" s="13" t="s">
        <v>6</v>
      </c>
      <c r="E215" s="13" t="s">
        <v>6</v>
      </c>
      <c r="F215" s="34" t="s">
        <v>2058</v>
      </c>
      <c r="G215" s="37" t="s">
        <v>6</v>
      </c>
      <c r="H215" s="36" t="s">
        <v>2550</v>
      </c>
      <c r="I215" s="37" t="s">
        <v>6</v>
      </c>
      <c r="J215" s="3" t="s">
        <v>6</v>
      </c>
      <c r="K215" s="37" t="s">
        <v>6</v>
      </c>
      <c r="L215" s="37" t="s">
        <v>6</v>
      </c>
      <c r="M215" s="37" t="s">
        <v>6</v>
      </c>
      <c r="N215" s="37" t="s">
        <v>6</v>
      </c>
    </row>
    <row r="216" spans="1:14" x14ac:dyDescent="0.25">
      <c r="A216" s="33" t="s">
        <v>2055</v>
      </c>
      <c r="B216" s="22">
        <v>28.634083</v>
      </c>
      <c r="C216" s="22">
        <v>-112.819868</v>
      </c>
      <c r="D216" t="s">
        <v>6</v>
      </c>
      <c r="E216" s="13" t="s">
        <v>6</v>
      </c>
      <c r="F216" s="34" t="s">
        <v>2056</v>
      </c>
      <c r="G216" s="3" t="s">
        <v>6</v>
      </c>
      <c r="H216" s="36" t="s">
        <v>2550</v>
      </c>
      <c r="I216" s="37" t="s">
        <v>6</v>
      </c>
      <c r="J216" s="3" t="s">
        <v>6</v>
      </c>
      <c r="K216" s="37" t="s">
        <v>6</v>
      </c>
      <c r="L216" s="37" t="s">
        <v>6</v>
      </c>
      <c r="M216" s="37" t="s">
        <v>6</v>
      </c>
      <c r="N216" s="37" t="s">
        <v>6</v>
      </c>
    </row>
    <row r="217" spans="1:14" x14ac:dyDescent="0.25">
      <c r="A217" s="34" t="s">
        <v>438</v>
      </c>
      <c r="B217" s="22">
        <v>29.974125999999998</v>
      </c>
      <c r="C217" s="22">
        <v>-115.82779499999999</v>
      </c>
      <c r="D217" s="13" t="s">
        <v>6</v>
      </c>
      <c r="E217" s="13" t="s">
        <v>6</v>
      </c>
      <c r="F217" s="34" t="s">
        <v>438</v>
      </c>
      <c r="G217" s="3" t="s">
        <v>6</v>
      </c>
      <c r="H217" s="36" t="s">
        <v>421</v>
      </c>
      <c r="I217" s="36" t="s">
        <v>6</v>
      </c>
      <c r="J217" s="3" t="s">
        <v>6</v>
      </c>
      <c r="K217" s="26" t="s">
        <v>6</v>
      </c>
      <c r="L217" s="26" t="s">
        <v>6</v>
      </c>
      <c r="M217" s="26" t="s">
        <v>6</v>
      </c>
      <c r="N217" s="26" t="s">
        <v>6</v>
      </c>
    </row>
    <row r="218" spans="1:14" x14ac:dyDescent="0.25">
      <c r="A218" s="36" t="s">
        <v>2554</v>
      </c>
      <c r="B218" s="22">
        <v>31.020937</v>
      </c>
      <c r="C218" s="22">
        <v>-114.83299</v>
      </c>
      <c r="D218" s="13" t="s">
        <v>6</v>
      </c>
      <c r="E218" s="13" t="s">
        <v>6</v>
      </c>
      <c r="F218" s="16" t="s">
        <v>1049</v>
      </c>
      <c r="G218" s="37" t="s">
        <v>6</v>
      </c>
      <c r="H218" s="36" t="s">
        <v>560</v>
      </c>
      <c r="I218" s="36" t="s">
        <v>6</v>
      </c>
      <c r="J218" s="3" t="s">
        <v>6</v>
      </c>
      <c r="K218" s="26" t="s">
        <v>6</v>
      </c>
      <c r="L218" s="26" t="s">
        <v>6</v>
      </c>
      <c r="M218" s="26" t="s">
        <v>6</v>
      </c>
      <c r="N218" s="26" t="s">
        <v>6</v>
      </c>
    </row>
    <row r="219" spans="1:14" x14ac:dyDescent="0.25">
      <c r="A219" s="31" t="s">
        <v>560</v>
      </c>
      <c r="B219" s="22">
        <v>32.021234</v>
      </c>
      <c r="C219" s="22">
        <v>-113.834964</v>
      </c>
      <c r="D219" s="34" t="s">
        <v>6</v>
      </c>
      <c r="E219" s="34" t="s">
        <v>6</v>
      </c>
      <c r="F219" s="16" t="s">
        <v>1198</v>
      </c>
      <c r="G219" s="37" t="s">
        <v>6</v>
      </c>
      <c r="H219" s="36" t="s">
        <v>2550</v>
      </c>
      <c r="I219" s="37" t="s">
        <v>6</v>
      </c>
      <c r="J219" s="3" t="s">
        <v>6</v>
      </c>
      <c r="K219" s="26" t="s">
        <v>6</v>
      </c>
      <c r="L219" s="26" t="s">
        <v>6</v>
      </c>
      <c r="M219" s="26" t="s">
        <v>6</v>
      </c>
      <c r="N219" s="26" t="s">
        <v>6</v>
      </c>
    </row>
    <row r="220" spans="1:14" x14ac:dyDescent="0.25">
      <c r="A220" s="15" t="s">
        <v>1392</v>
      </c>
      <c r="B220" s="22">
        <v>8.9478819999999999</v>
      </c>
      <c r="C220" s="22">
        <v>-79.566969</v>
      </c>
      <c r="D220" s="30" t="s">
        <v>6</v>
      </c>
      <c r="E220" s="30" t="s">
        <v>6</v>
      </c>
      <c r="F220" s="16" t="s">
        <v>1024</v>
      </c>
      <c r="G220" s="32" t="s">
        <v>6</v>
      </c>
      <c r="H220" s="34" t="s">
        <v>1391</v>
      </c>
      <c r="I220" s="34" t="s">
        <v>6</v>
      </c>
      <c r="J220" s="3" t="s">
        <v>6</v>
      </c>
      <c r="K220" s="26" t="s">
        <v>6</v>
      </c>
      <c r="L220" s="26" t="s">
        <v>6</v>
      </c>
      <c r="M220" s="26" t="s">
        <v>6</v>
      </c>
      <c r="N220" s="26" t="s">
        <v>6</v>
      </c>
    </row>
    <row r="221" spans="1:14" x14ac:dyDescent="0.25">
      <c r="A221" s="36" t="s">
        <v>481</v>
      </c>
      <c r="B221" s="22">
        <v>21.949722222222224</v>
      </c>
      <c r="C221" s="22">
        <v>89.183329999999998</v>
      </c>
      <c r="D221" s="13" t="s">
        <v>6</v>
      </c>
      <c r="E221" s="13" t="s">
        <v>6</v>
      </c>
      <c r="F221" s="16" t="s">
        <v>1571</v>
      </c>
      <c r="G221" s="34" t="s">
        <v>1345</v>
      </c>
      <c r="H221" s="37" t="s">
        <v>615</v>
      </c>
      <c r="I221" s="37" t="s">
        <v>6</v>
      </c>
      <c r="J221" s="3" t="s">
        <v>6</v>
      </c>
      <c r="K221" s="26">
        <v>25.5</v>
      </c>
      <c r="L221" s="26">
        <v>94.3</v>
      </c>
      <c r="M221" s="26">
        <v>20.2</v>
      </c>
      <c r="N221" s="26">
        <v>86.8</v>
      </c>
    </row>
    <row r="222" spans="1:14" x14ac:dyDescent="0.25">
      <c r="A222" s="37" t="s">
        <v>2115</v>
      </c>
      <c r="B222" s="22">
        <f>-(27+36/60)</f>
        <v>-27.6</v>
      </c>
      <c r="C222" s="22">
        <f>-(144+20/60)</f>
        <v>-144.33333333333334</v>
      </c>
      <c r="D222" s="30" t="s">
        <v>6</v>
      </c>
      <c r="E222" s="30" t="s">
        <v>6</v>
      </c>
      <c r="F222" s="37" t="s">
        <v>2114</v>
      </c>
      <c r="G222" s="32" t="s">
        <v>2113</v>
      </c>
      <c r="H222" s="37" t="s">
        <v>2111</v>
      </c>
      <c r="I222" s="37" t="s">
        <v>6</v>
      </c>
      <c r="J222" s="3" t="s">
        <v>6</v>
      </c>
      <c r="K222" s="37" t="s">
        <v>6</v>
      </c>
      <c r="L222" s="37" t="s">
        <v>6</v>
      </c>
      <c r="M222" s="37" t="s">
        <v>6</v>
      </c>
      <c r="N222" s="37" t="s">
        <v>6</v>
      </c>
    </row>
    <row r="223" spans="1:14" x14ac:dyDescent="0.25">
      <c r="A223" s="36" t="s">
        <v>2255</v>
      </c>
      <c r="B223" s="22">
        <v>36.525897000000001</v>
      </c>
      <c r="C223" s="22">
        <v>-6.2296440000000004</v>
      </c>
      <c r="D223" s="13" t="s">
        <v>6</v>
      </c>
      <c r="E223" s="13" t="s">
        <v>6</v>
      </c>
      <c r="F223" s="37" t="s">
        <v>1503</v>
      </c>
      <c r="G223" s="3" t="s">
        <v>6</v>
      </c>
      <c r="H223" s="36" t="s">
        <v>2253</v>
      </c>
      <c r="I223" s="36" t="s">
        <v>6</v>
      </c>
      <c r="J223" s="3" t="s">
        <v>6</v>
      </c>
      <c r="K223" s="37" t="s">
        <v>6</v>
      </c>
      <c r="L223" s="37" t="s">
        <v>6</v>
      </c>
      <c r="M223" s="37" t="s">
        <v>6</v>
      </c>
      <c r="N223" s="37" t="s">
        <v>6</v>
      </c>
    </row>
    <row r="224" spans="1:14" x14ac:dyDescent="0.25">
      <c r="A224" s="34" t="s">
        <v>2202</v>
      </c>
      <c r="B224" s="22">
        <v>-5.6143219999999996</v>
      </c>
      <c r="C224" s="22">
        <v>-80.861334999999997</v>
      </c>
      <c r="D224" s="13" t="s">
        <v>6</v>
      </c>
      <c r="E224" s="34" t="s">
        <v>6</v>
      </c>
      <c r="F224" s="16" t="s">
        <v>1036</v>
      </c>
      <c r="G224" s="37" t="s">
        <v>6</v>
      </c>
      <c r="H224" s="34" t="s">
        <v>2201</v>
      </c>
      <c r="I224" s="30" t="s">
        <v>6</v>
      </c>
      <c r="J224" s="3" t="s">
        <v>6</v>
      </c>
      <c r="K224" s="26">
        <v>-5</v>
      </c>
      <c r="L224" s="26">
        <v>-80</v>
      </c>
      <c r="M224" s="26">
        <v>-6.5</v>
      </c>
      <c r="N224" s="26">
        <v>-81.5</v>
      </c>
    </row>
    <row r="225" spans="1:14" x14ac:dyDescent="0.25">
      <c r="A225" s="36" t="s">
        <v>2648</v>
      </c>
      <c r="B225" s="22">
        <v>34.716991</v>
      </c>
      <c r="C225" s="22">
        <v>-76.671250999999998</v>
      </c>
      <c r="D225" s="30" t="s">
        <v>6</v>
      </c>
      <c r="E225" s="30" t="s">
        <v>6</v>
      </c>
      <c r="F225" s="16" t="s">
        <v>730</v>
      </c>
      <c r="G225" s="32" t="s">
        <v>6</v>
      </c>
      <c r="H225" s="30" t="s">
        <v>2647</v>
      </c>
      <c r="I225" s="30" t="s">
        <v>6</v>
      </c>
      <c r="J225" s="3" t="s">
        <v>6</v>
      </c>
      <c r="K225" s="26" t="s">
        <v>6</v>
      </c>
      <c r="L225" s="26" t="s">
        <v>6</v>
      </c>
      <c r="M225" s="26" t="s">
        <v>6</v>
      </c>
      <c r="N225" s="26" t="s">
        <v>6</v>
      </c>
    </row>
    <row r="226" spans="1:14" x14ac:dyDescent="0.25">
      <c r="A226" s="31" t="s">
        <v>2724</v>
      </c>
      <c r="B226" s="22">
        <v>30.024649</v>
      </c>
      <c r="C226" s="22">
        <v>-94.027343000000002</v>
      </c>
      <c r="D226" t="s">
        <v>6</v>
      </c>
      <c r="E226" s="13" t="s">
        <v>6</v>
      </c>
      <c r="F226" s="16" t="s">
        <v>1080</v>
      </c>
      <c r="G226" s="3" t="s">
        <v>6</v>
      </c>
      <c r="H226" s="34" t="s">
        <v>2709</v>
      </c>
      <c r="I226" s="34" t="s">
        <v>6</v>
      </c>
      <c r="J226" s="3" t="s">
        <v>6</v>
      </c>
      <c r="K226" s="26" t="s">
        <v>6</v>
      </c>
      <c r="L226" s="26" t="s">
        <v>6</v>
      </c>
      <c r="M226" s="26" t="s">
        <v>6</v>
      </c>
      <c r="N226" s="26" t="s">
        <v>6</v>
      </c>
    </row>
    <row r="227" spans="1:14" x14ac:dyDescent="0.25">
      <c r="A227" s="34" t="s">
        <v>1680</v>
      </c>
      <c r="B227" s="22">
        <v>37.721311</v>
      </c>
      <c r="C227" s="22">
        <v>-8.7848310000000005</v>
      </c>
      <c r="D227" s="30" t="s">
        <v>6</v>
      </c>
      <c r="E227" s="30" t="s">
        <v>6</v>
      </c>
      <c r="F227" s="16" t="s">
        <v>1539</v>
      </c>
      <c r="G227" s="32" t="s">
        <v>6</v>
      </c>
      <c r="H227" s="34" t="s">
        <v>1681</v>
      </c>
      <c r="I227" s="34" t="s">
        <v>6</v>
      </c>
      <c r="J227" s="3" t="s">
        <v>6</v>
      </c>
      <c r="K227" s="26" t="s">
        <v>6</v>
      </c>
      <c r="L227" s="26" t="s">
        <v>6</v>
      </c>
      <c r="M227" s="26" t="s">
        <v>6</v>
      </c>
      <c r="N227" s="26" t="s">
        <v>6</v>
      </c>
    </row>
    <row r="228" spans="1:14" x14ac:dyDescent="0.25">
      <c r="A228" s="34" t="s">
        <v>1611</v>
      </c>
      <c r="B228" s="22">
        <v>17.435803</v>
      </c>
      <c r="C228" s="22">
        <v>-87.832826999999995</v>
      </c>
      <c r="D228" s="30" t="s">
        <v>6</v>
      </c>
      <c r="E228" s="30" t="s">
        <v>6</v>
      </c>
      <c r="F228" s="34" t="s">
        <v>1610</v>
      </c>
      <c r="G228" s="32" t="s">
        <v>6</v>
      </c>
      <c r="H228" s="34" t="s">
        <v>289</v>
      </c>
      <c r="I228" s="34" t="s">
        <v>6</v>
      </c>
      <c r="J228" s="3" t="s">
        <v>6</v>
      </c>
      <c r="K228" s="26">
        <v>19.5</v>
      </c>
      <c r="L228" s="26">
        <v>-86.6</v>
      </c>
      <c r="M228" s="26">
        <v>15</v>
      </c>
      <c r="N228" s="26">
        <v>-90.4</v>
      </c>
    </row>
    <row r="229" spans="1:14" x14ac:dyDescent="0.25">
      <c r="A229" s="34" t="s">
        <v>270</v>
      </c>
      <c r="B229" s="22">
        <v>9.5833333333333339</v>
      </c>
      <c r="C229" s="22">
        <v>123.75</v>
      </c>
      <c r="D229" s="34" t="s">
        <v>6</v>
      </c>
      <c r="E229" s="34" t="s">
        <v>6</v>
      </c>
      <c r="F229" s="16" t="s">
        <v>914</v>
      </c>
      <c r="G229" s="37" t="s">
        <v>6</v>
      </c>
      <c r="H229" s="34" t="s">
        <v>651</v>
      </c>
      <c r="I229" s="34" t="s">
        <v>6</v>
      </c>
      <c r="J229" s="3" t="s">
        <v>6</v>
      </c>
      <c r="K229" s="26" t="s">
        <v>6</v>
      </c>
      <c r="L229" s="26" t="s">
        <v>6</v>
      </c>
      <c r="M229" s="26" t="s">
        <v>6</v>
      </c>
      <c r="N229" s="26" t="s">
        <v>6</v>
      </c>
    </row>
    <row r="230" spans="1:14" x14ac:dyDescent="0.25">
      <c r="A230" s="34" t="s">
        <v>215</v>
      </c>
      <c r="B230" s="22">
        <v>3.1812819999999999</v>
      </c>
      <c r="C230" s="22">
        <v>113.03871700000001</v>
      </c>
      <c r="D230" s="30" t="s">
        <v>6</v>
      </c>
      <c r="E230" s="30" t="s">
        <v>211</v>
      </c>
      <c r="F230" s="36" t="s">
        <v>215</v>
      </c>
      <c r="G230" s="32" t="s">
        <v>6</v>
      </c>
      <c r="H230" s="37" t="s">
        <v>210</v>
      </c>
      <c r="I230" s="37" t="s">
        <v>6</v>
      </c>
      <c r="J230" s="32" t="s">
        <v>6</v>
      </c>
      <c r="K230" s="26">
        <v>8.65</v>
      </c>
      <c r="L230" s="26">
        <v>120.2</v>
      </c>
      <c r="M230" s="26">
        <v>-5</v>
      </c>
      <c r="N230" s="26">
        <v>107.8</v>
      </c>
    </row>
    <row r="231" spans="1:14" x14ac:dyDescent="0.25">
      <c r="A231" s="36" t="s">
        <v>2476</v>
      </c>
      <c r="B231" s="22">
        <v>-5.5490000000000001E-3</v>
      </c>
      <c r="C231" s="22">
        <v>109.318355</v>
      </c>
      <c r="D231" s="13" t="s">
        <v>6</v>
      </c>
      <c r="E231" s="13" t="s">
        <v>6</v>
      </c>
      <c r="F231" s="16" t="s">
        <v>868</v>
      </c>
      <c r="G231" s="3" t="s">
        <v>6</v>
      </c>
      <c r="H231" s="30" t="s">
        <v>2474</v>
      </c>
      <c r="I231" s="30" t="s">
        <v>6</v>
      </c>
      <c r="J231" s="3" t="s">
        <v>6</v>
      </c>
      <c r="K231" s="26">
        <v>8.65</v>
      </c>
      <c r="L231" s="26">
        <v>120.2</v>
      </c>
      <c r="M231" s="26">
        <v>-5</v>
      </c>
      <c r="N231" s="26">
        <v>107.8</v>
      </c>
    </row>
    <row r="232" spans="1:14" x14ac:dyDescent="0.25">
      <c r="A232" s="36" t="s">
        <v>2473</v>
      </c>
      <c r="B232" s="22">
        <v>-0.50139900000000004</v>
      </c>
      <c r="C232" s="22">
        <v>117.13470700000001</v>
      </c>
      <c r="D232" s="30" t="s">
        <v>6</v>
      </c>
      <c r="E232" s="30" t="s">
        <v>6</v>
      </c>
      <c r="F232" s="16" t="s">
        <v>866</v>
      </c>
      <c r="G232" s="32" t="s">
        <v>6</v>
      </c>
      <c r="H232" s="30" t="s">
        <v>2471</v>
      </c>
      <c r="I232" s="30" t="s">
        <v>6</v>
      </c>
      <c r="J232" s="3" t="s">
        <v>6</v>
      </c>
      <c r="K232" s="26">
        <v>8.65</v>
      </c>
      <c r="L232" s="26">
        <v>120.2</v>
      </c>
      <c r="M232" s="26">
        <v>-5</v>
      </c>
      <c r="N232" s="26">
        <v>107.8</v>
      </c>
    </row>
    <row r="233" spans="1:14" x14ac:dyDescent="0.25">
      <c r="A233" s="31" t="s">
        <v>212</v>
      </c>
      <c r="B233" s="22">
        <v>3.1812819999999999</v>
      </c>
      <c r="C233" s="22">
        <v>113.03871700000001</v>
      </c>
      <c r="D233" s="30" t="s">
        <v>6</v>
      </c>
      <c r="E233" s="30" t="s">
        <v>211</v>
      </c>
      <c r="F233" s="16" t="s">
        <v>863</v>
      </c>
      <c r="G233" s="32" t="s">
        <v>6</v>
      </c>
      <c r="H233" s="30" t="s">
        <v>640</v>
      </c>
      <c r="I233" s="34" t="s">
        <v>6</v>
      </c>
      <c r="J233" s="32" t="s">
        <v>6</v>
      </c>
      <c r="K233" s="26">
        <v>8.65</v>
      </c>
      <c r="L233" s="26">
        <v>120.2</v>
      </c>
      <c r="M233" s="26">
        <v>-5</v>
      </c>
      <c r="N233" s="26">
        <v>107.8</v>
      </c>
    </row>
    <row r="234" spans="1:14" x14ac:dyDescent="0.25">
      <c r="A234" s="34" t="s">
        <v>334</v>
      </c>
      <c r="B234" s="22">
        <v>-12.932340999999999</v>
      </c>
      <c r="C234" s="22">
        <v>-38.656283000000002</v>
      </c>
      <c r="D234" s="30" t="s">
        <v>2231</v>
      </c>
      <c r="E234" s="30" t="s">
        <v>6</v>
      </c>
      <c r="F234" s="16" t="s">
        <v>984</v>
      </c>
      <c r="G234" s="32" t="s">
        <v>6</v>
      </c>
      <c r="H234" s="34" t="s">
        <v>335</v>
      </c>
      <c r="I234" s="34" t="s">
        <v>337</v>
      </c>
      <c r="J234" s="32" t="s">
        <v>6</v>
      </c>
      <c r="K234" s="26">
        <v>9.6</v>
      </c>
      <c r="L234" s="26">
        <v>-31</v>
      </c>
      <c r="M234" s="26">
        <v>-35.700000000000003</v>
      </c>
      <c r="N234" s="26">
        <v>-65.5</v>
      </c>
    </row>
    <row r="235" spans="1:14" x14ac:dyDescent="0.25">
      <c r="A235" s="34" t="s">
        <v>1765</v>
      </c>
      <c r="B235" s="22">
        <v>-3.7194060000000002</v>
      </c>
      <c r="C235" s="22">
        <v>-38.512335999999998</v>
      </c>
      <c r="D235" s="30" t="s">
        <v>2231</v>
      </c>
      <c r="E235" s="13" t="s">
        <v>6</v>
      </c>
      <c r="F235" s="34" t="s">
        <v>1767</v>
      </c>
      <c r="G235" s="3" t="s">
        <v>6</v>
      </c>
      <c r="H235" s="37" t="s">
        <v>335</v>
      </c>
      <c r="I235" s="34" t="s">
        <v>339</v>
      </c>
      <c r="J235" s="3" t="s">
        <v>6</v>
      </c>
      <c r="K235" s="37" t="s">
        <v>6</v>
      </c>
      <c r="L235" s="37" t="s">
        <v>6</v>
      </c>
      <c r="M235" s="37" t="s">
        <v>6</v>
      </c>
      <c r="N235" s="37" t="s">
        <v>6</v>
      </c>
    </row>
    <row r="236" spans="1:14" x14ac:dyDescent="0.25">
      <c r="A236" s="34" t="s">
        <v>337</v>
      </c>
      <c r="B236" s="22">
        <v>-20.294260000000001</v>
      </c>
      <c r="C236" s="22">
        <v>-40.324489999999997</v>
      </c>
      <c r="D236" s="34" t="s">
        <v>2249</v>
      </c>
      <c r="E236" s="34" t="s">
        <v>348</v>
      </c>
      <c r="F236" s="34" t="s">
        <v>337</v>
      </c>
      <c r="G236" s="37" t="s">
        <v>6</v>
      </c>
      <c r="H236" s="34" t="s">
        <v>335</v>
      </c>
      <c r="I236" s="34" t="s">
        <v>6</v>
      </c>
      <c r="J236" s="3" t="s">
        <v>6</v>
      </c>
      <c r="K236" s="26">
        <v>9.6</v>
      </c>
      <c r="L236" s="26">
        <v>-31</v>
      </c>
      <c r="M236" s="26">
        <v>-35.700000000000003</v>
      </c>
      <c r="N236" s="26">
        <v>-65.5</v>
      </c>
    </row>
    <row r="237" spans="1:14" x14ac:dyDescent="0.25">
      <c r="A237" s="34" t="s">
        <v>347</v>
      </c>
      <c r="B237" s="22">
        <v>-20.294260000000001</v>
      </c>
      <c r="C237" s="22">
        <v>-40.324489999999997</v>
      </c>
      <c r="D237" s="30" t="s">
        <v>2231</v>
      </c>
      <c r="E237" s="30" t="s">
        <v>348</v>
      </c>
      <c r="F237" s="16" t="s">
        <v>987</v>
      </c>
      <c r="G237" s="37" t="s">
        <v>6</v>
      </c>
      <c r="H237" s="34" t="s">
        <v>335</v>
      </c>
      <c r="I237" s="31" t="s">
        <v>2151</v>
      </c>
      <c r="J237" s="3" t="s">
        <v>6</v>
      </c>
      <c r="K237" s="26">
        <v>9.6</v>
      </c>
      <c r="L237" s="26">
        <v>-31</v>
      </c>
      <c r="M237" s="26">
        <v>-35.700000000000003</v>
      </c>
      <c r="N237" s="26">
        <v>-65.5</v>
      </c>
    </row>
    <row r="238" spans="1:14" x14ac:dyDescent="0.25">
      <c r="A238" s="34" t="s">
        <v>360</v>
      </c>
      <c r="B238" s="22">
        <v>-2.4796749999999999</v>
      </c>
      <c r="C238" s="22">
        <v>-44.229795000000003</v>
      </c>
      <c r="D238" s="30" t="s">
        <v>2231</v>
      </c>
      <c r="E238" s="13" t="s">
        <v>6</v>
      </c>
      <c r="F238" s="16" t="s">
        <v>999</v>
      </c>
      <c r="G238" s="3" t="s">
        <v>6</v>
      </c>
      <c r="H238" s="34" t="s">
        <v>335</v>
      </c>
      <c r="I238" s="34" t="s">
        <v>339</v>
      </c>
      <c r="J238" s="3" t="s">
        <v>6</v>
      </c>
      <c r="K238" s="26">
        <v>9.6</v>
      </c>
      <c r="L238" s="26">
        <v>-31</v>
      </c>
      <c r="M238" s="26">
        <v>-35.700000000000003</v>
      </c>
      <c r="N238" s="26">
        <v>-65.5</v>
      </c>
    </row>
    <row r="239" spans="1:14" x14ac:dyDescent="0.25">
      <c r="A239" s="34" t="s">
        <v>339</v>
      </c>
      <c r="B239" s="22">
        <v>-2.4796749999999999</v>
      </c>
      <c r="C239" s="22">
        <v>-44.229795000000003</v>
      </c>
      <c r="D239" s="13" t="s">
        <v>2250</v>
      </c>
      <c r="E239" s="13" t="s">
        <v>364</v>
      </c>
      <c r="F239" s="34" t="s">
        <v>339</v>
      </c>
      <c r="G239" s="3" t="s">
        <v>6</v>
      </c>
      <c r="H239" s="34" t="s">
        <v>335</v>
      </c>
      <c r="I239" s="34" t="s">
        <v>6</v>
      </c>
      <c r="J239" s="3" t="s">
        <v>6</v>
      </c>
      <c r="K239" s="26">
        <v>9.6</v>
      </c>
      <c r="L239" s="26">
        <v>-31</v>
      </c>
      <c r="M239" s="26">
        <v>-35.700000000000003</v>
      </c>
      <c r="N239" s="26">
        <v>-65.5</v>
      </c>
    </row>
    <row r="240" spans="1:14" x14ac:dyDescent="0.25">
      <c r="A240" s="34" t="s">
        <v>340</v>
      </c>
      <c r="B240" s="22">
        <v>-1.4659949999999999</v>
      </c>
      <c r="C240" s="22">
        <v>-48.817376000000003</v>
      </c>
      <c r="D240" t="s">
        <v>2231</v>
      </c>
      <c r="E240" s="13" t="s">
        <v>6</v>
      </c>
      <c r="F240" s="16" t="s">
        <v>982</v>
      </c>
      <c r="G240" s="3" t="s">
        <v>6</v>
      </c>
      <c r="H240" s="34" t="s">
        <v>335</v>
      </c>
      <c r="I240" s="34" t="s">
        <v>339</v>
      </c>
      <c r="J240" s="3" t="s">
        <v>6</v>
      </c>
      <c r="K240" s="26">
        <v>9.6</v>
      </c>
      <c r="L240" s="26">
        <v>-31</v>
      </c>
      <c r="M240" s="26">
        <v>-35.700000000000003</v>
      </c>
      <c r="N240" s="26">
        <v>-65.5</v>
      </c>
    </row>
    <row r="241" spans="1:14" x14ac:dyDescent="0.25">
      <c r="A241" s="31" t="s">
        <v>630</v>
      </c>
      <c r="B241" s="23">
        <v>-7.049982</v>
      </c>
      <c r="C241" s="23">
        <v>-34.825901000000002</v>
      </c>
      <c r="D241" s="30" t="s">
        <v>2231</v>
      </c>
      <c r="E241" s="36" t="s">
        <v>6</v>
      </c>
      <c r="F241" s="16" t="s">
        <v>1279</v>
      </c>
      <c r="G241" s="16" t="s">
        <v>6</v>
      </c>
      <c r="H241" s="16" t="s">
        <v>335</v>
      </c>
      <c r="I241" s="34" t="s">
        <v>337</v>
      </c>
      <c r="J241" s="3" t="s">
        <v>6</v>
      </c>
      <c r="K241" s="26">
        <v>9.6</v>
      </c>
      <c r="L241" s="26">
        <v>-31</v>
      </c>
      <c r="M241" s="26">
        <v>-35.700000000000003</v>
      </c>
      <c r="N241" s="26">
        <v>-65.5</v>
      </c>
    </row>
    <row r="242" spans="1:14" x14ac:dyDescent="0.25">
      <c r="A242" s="34" t="s">
        <v>344</v>
      </c>
      <c r="B242" s="22">
        <v>-25.568231999999998</v>
      </c>
      <c r="C242" s="22">
        <v>-48.375813000000001</v>
      </c>
      <c r="D242" s="34" t="s">
        <v>2231</v>
      </c>
      <c r="E242" s="34" t="s">
        <v>6</v>
      </c>
      <c r="F242" s="16" t="s">
        <v>983</v>
      </c>
      <c r="G242" s="37" t="s">
        <v>6</v>
      </c>
      <c r="H242" s="34" t="s">
        <v>335</v>
      </c>
      <c r="I242" s="31" t="s">
        <v>2151</v>
      </c>
      <c r="J242" s="3" t="s">
        <v>6</v>
      </c>
      <c r="K242" s="26">
        <v>9.6</v>
      </c>
      <c r="L242" s="26">
        <v>-31</v>
      </c>
      <c r="M242" s="26">
        <v>-35.700000000000003</v>
      </c>
      <c r="N242" s="26">
        <v>-65.5</v>
      </c>
    </row>
    <row r="243" spans="1:14" x14ac:dyDescent="0.25">
      <c r="A243" s="34" t="s">
        <v>341</v>
      </c>
      <c r="B243" s="22">
        <v>-8.2302909999999994</v>
      </c>
      <c r="C243" s="22">
        <v>-34.943247</v>
      </c>
      <c r="D243" s="30" t="s">
        <v>2231</v>
      </c>
      <c r="E243" s="13" t="s">
        <v>6</v>
      </c>
      <c r="F243" s="16" t="s">
        <v>980</v>
      </c>
      <c r="G243" s="3" t="s">
        <v>6</v>
      </c>
      <c r="H243" s="34" t="s">
        <v>335</v>
      </c>
      <c r="I243" s="34" t="s">
        <v>337</v>
      </c>
      <c r="J243" s="3" t="s">
        <v>6</v>
      </c>
      <c r="K243" s="26">
        <v>9.6</v>
      </c>
      <c r="L243" s="26">
        <v>-31</v>
      </c>
      <c r="M243" s="26">
        <v>-35.700000000000003</v>
      </c>
      <c r="N243" s="26">
        <v>-65.5</v>
      </c>
    </row>
    <row r="244" spans="1:14" x14ac:dyDescent="0.25">
      <c r="A244" s="36" t="s">
        <v>632</v>
      </c>
      <c r="B244" s="23">
        <v>-2.8968940000000001</v>
      </c>
      <c r="C244" s="23">
        <v>-41.552142000000003</v>
      </c>
      <c r="D244" s="30" t="s">
        <v>2231</v>
      </c>
      <c r="E244" s="36" t="s">
        <v>6</v>
      </c>
      <c r="F244" s="16" t="s">
        <v>1281</v>
      </c>
      <c r="G244" s="16" t="s">
        <v>6</v>
      </c>
      <c r="H244" s="16" t="s">
        <v>335</v>
      </c>
      <c r="I244" s="34" t="s">
        <v>339</v>
      </c>
      <c r="J244" s="3" t="s">
        <v>6</v>
      </c>
      <c r="K244" s="26">
        <v>9.6</v>
      </c>
      <c r="L244" s="26">
        <v>-31</v>
      </c>
      <c r="M244" s="26">
        <v>-35.700000000000003</v>
      </c>
      <c r="N244" s="26">
        <v>-65.5</v>
      </c>
    </row>
    <row r="245" spans="1:14" x14ac:dyDescent="0.25">
      <c r="A245" s="34" t="s">
        <v>343</v>
      </c>
      <c r="B245" s="22">
        <v>-22.881464000000001</v>
      </c>
      <c r="C245" s="22">
        <v>-43.184756</v>
      </c>
      <c r="D245" s="30" t="s">
        <v>2231</v>
      </c>
      <c r="E245" s="13" t="s">
        <v>6</v>
      </c>
      <c r="F245" s="16" t="s">
        <v>986</v>
      </c>
      <c r="G245" s="3" t="s">
        <v>6</v>
      </c>
      <c r="H245" s="34" t="s">
        <v>335</v>
      </c>
      <c r="I245" s="36" t="s">
        <v>2151</v>
      </c>
      <c r="J245" s="3" t="s">
        <v>6</v>
      </c>
      <c r="K245" s="26">
        <v>9.6</v>
      </c>
      <c r="L245" s="26">
        <v>-31</v>
      </c>
      <c r="M245" s="26">
        <v>-35.700000000000003</v>
      </c>
      <c r="N245" s="26">
        <v>-65.5</v>
      </c>
    </row>
    <row r="246" spans="1:14" x14ac:dyDescent="0.25">
      <c r="A246" s="31" t="s">
        <v>631</v>
      </c>
      <c r="B246" s="23">
        <v>-5.0825870000000002</v>
      </c>
      <c r="C246" s="23">
        <v>-35.755867000000002</v>
      </c>
      <c r="D246" s="30" t="s">
        <v>2231</v>
      </c>
      <c r="E246" s="36" t="s">
        <v>6</v>
      </c>
      <c r="F246" s="16" t="s">
        <v>1285</v>
      </c>
      <c r="G246" s="16" t="s">
        <v>6</v>
      </c>
      <c r="H246" s="16" t="s">
        <v>335</v>
      </c>
      <c r="I246" s="34" t="s">
        <v>339</v>
      </c>
      <c r="J246" s="3" t="s">
        <v>6</v>
      </c>
      <c r="K246" s="26">
        <v>9.6</v>
      </c>
      <c r="L246" s="26">
        <v>-31</v>
      </c>
      <c r="M246" s="26">
        <v>-35.700000000000003</v>
      </c>
      <c r="N246" s="26">
        <v>-65.5</v>
      </c>
    </row>
    <row r="247" spans="1:14" x14ac:dyDescent="0.25">
      <c r="A247" s="13" t="s">
        <v>350</v>
      </c>
      <c r="B247" s="22">
        <v>-23.968119000000002</v>
      </c>
      <c r="C247" s="22">
        <v>-46.345005</v>
      </c>
      <c r="D247" s="30" t="s">
        <v>2231</v>
      </c>
      <c r="E247" s="13" t="s">
        <v>351</v>
      </c>
      <c r="F247" s="16" t="s">
        <v>989</v>
      </c>
      <c r="G247" s="3" t="s">
        <v>6</v>
      </c>
      <c r="H247" s="34" t="s">
        <v>335</v>
      </c>
      <c r="I247" s="36" t="s">
        <v>2151</v>
      </c>
      <c r="J247" s="3" t="s">
        <v>6</v>
      </c>
      <c r="K247" s="26">
        <v>9.6</v>
      </c>
      <c r="L247" s="26">
        <v>-31</v>
      </c>
      <c r="M247" s="26">
        <v>-35.700000000000003</v>
      </c>
      <c r="N247" s="26">
        <v>-65.5</v>
      </c>
    </row>
    <row r="248" spans="1:14" x14ac:dyDescent="0.25">
      <c r="A248" s="36" t="s">
        <v>629</v>
      </c>
      <c r="B248" s="23">
        <v>-10.947084</v>
      </c>
      <c r="C248" s="23">
        <v>-37.043067999999998</v>
      </c>
      <c r="D248" s="30" t="s">
        <v>2231</v>
      </c>
      <c r="E248" s="36" t="s">
        <v>6</v>
      </c>
      <c r="F248" s="16" t="s">
        <v>1290</v>
      </c>
      <c r="G248" s="16" t="s">
        <v>6</v>
      </c>
      <c r="H248" s="16" t="s">
        <v>335</v>
      </c>
      <c r="I248" s="34" t="s">
        <v>337</v>
      </c>
      <c r="J248" s="37" t="s">
        <v>6</v>
      </c>
      <c r="K248" s="26">
        <v>9.6</v>
      </c>
      <c r="L248" s="26">
        <v>-31</v>
      </c>
      <c r="M248" s="26">
        <v>-35.700000000000003</v>
      </c>
      <c r="N248" s="26">
        <v>-65.5</v>
      </c>
    </row>
    <row r="249" spans="1:14" x14ac:dyDescent="0.25">
      <c r="A249" s="36" t="s">
        <v>2151</v>
      </c>
      <c r="B249" s="22">
        <v>-22.881464000000001</v>
      </c>
      <c r="C249" s="22">
        <v>-43.184756</v>
      </c>
      <c r="D249" t="s">
        <v>2248</v>
      </c>
      <c r="E249" s="13" t="s">
        <v>2156</v>
      </c>
      <c r="F249" s="36" t="s">
        <v>2151</v>
      </c>
      <c r="G249" s="37" t="s">
        <v>6</v>
      </c>
      <c r="H249" s="37" t="s">
        <v>335</v>
      </c>
      <c r="I249" s="37" t="s">
        <v>6</v>
      </c>
      <c r="J249" s="3" t="s">
        <v>6</v>
      </c>
      <c r="K249" s="37" t="s">
        <v>6</v>
      </c>
      <c r="L249" s="37" t="s">
        <v>6</v>
      </c>
      <c r="M249" s="37" t="s">
        <v>6</v>
      </c>
      <c r="N249" s="37" t="s">
        <v>6</v>
      </c>
    </row>
    <row r="250" spans="1:14" x14ac:dyDescent="0.25">
      <c r="A250" s="17" t="s">
        <v>540</v>
      </c>
      <c r="B250" s="21">
        <v>-3.3454489999999999</v>
      </c>
      <c r="C250" s="21">
        <v>-64.721029000000001</v>
      </c>
      <c r="D250" s="17" t="s">
        <v>2289</v>
      </c>
      <c r="E250" s="17" t="s">
        <v>6</v>
      </c>
      <c r="F250" s="18" t="s">
        <v>1173</v>
      </c>
      <c r="G250" s="18" t="s">
        <v>6</v>
      </c>
      <c r="H250" s="17" t="s">
        <v>335</v>
      </c>
      <c r="I250" s="17" t="s">
        <v>6</v>
      </c>
      <c r="J250" s="18" t="s">
        <v>1409</v>
      </c>
      <c r="K250" s="25">
        <v>8.65</v>
      </c>
      <c r="L250" s="25">
        <v>120.2</v>
      </c>
      <c r="M250" s="25">
        <v>-5</v>
      </c>
      <c r="N250" s="25">
        <v>107.8</v>
      </c>
    </row>
    <row r="251" spans="1:14" x14ac:dyDescent="0.25">
      <c r="A251" s="36" t="s">
        <v>1642</v>
      </c>
      <c r="B251" s="22">
        <v>-27.4087</v>
      </c>
      <c r="C251" s="22">
        <v>153.147615</v>
      </c>
      <c r="D251" s="13" t="s">
        <v>6</v>
      </c>
      <c r="E251" s="13" t="s">
        <v>36</v>
      </c>
      <c r="F251" s="16" t="s">
        <v>710</v>
      </c>
      <c r="G251" s="32" t="s">
        <v>6</v>
      </c>
      <c r="H251" s="34" t="s">
        <v>37</v>
      </c>
      <c r="I251" s="30" t="s">
        <v>6</v>
      </c>
      <c r="J251" s="3" t="s">
        <v>6</v>
      </c>
      <c r="K251" s="26" t="s">
        <v>6</v>
      </c>
      <c r="L251" s="26" t="s">
        <v>6</v>
      </c>
      <c r="M251" s="26" t="s">
        <v>6</v>
      </c>
      <c r="N251" s="26" t="s">
        <v>6</v>
      </c>
    </row>
    <row r="252" spans="1:14" x14ac:dyDescent="0.25">
      <c r="A252" s="36" t="s">
        <v>1814</v>
      </c>
      <c r="B252" s="22">
        <v>-27.646242999999998</v>
      </c>
      <c r="C252" s="22">
        <v>153.30855500000001</v>
      </c>
      <c r="D252" t="s">
        <v>6</v>
      </c>
      <c r="E252" s="13" t="s">
        <v>6</v>
      </c>
      <c r="F252" s="16" t="s">
        <v>1815</v>
      </c>
      <c r="G252" s="3" t="s">
        <v>6</v>
      </c>
      <c r="H252" s="34" t="s">
        <v>37</v>
      </c>
      <c r="I252" s="34" t="s">
        <v>6</v>
      </c>
      <c r="J252" s="3" t="s">
        <v>6</v>
      </c>
      <c r="K252" s="26" t="s">
        <v>6</v>
      </c>
      <c r="L252" s="26" t="s">
        <v>6</v>
      </c>
      <c r="M252" s="26" t="s">
        <v>6</v>
      </c>
      <c r="N252" s="26" t="s">
        <v>6</v>
      </c>
    </row>
    <row r="253" spans="1:14" x14ac:dyDescent="0.25">
      <c r="A253" s="17" t="s">
        <v>515</v>
      </c>
      <c r="B253" s="21">
        <v>48.428196999999997</v>
      </c>
      <c r="C253" s="21">
        <v>-123.466956</v>
      </c>
      <c r="D253" s="17" t="s">
        <v>6</v>
      </c>
      <c r="E253" s="17" t="s">
        <v>6</v>
      </c>
      <c r="F253" s="18" t="s">
        <v>1144</v>
      </c>
      <c r="G253" s="18" t="s">
        <v>6</v>
      </c>
      <c r="H253" s="17" t="s">
        <v>668</v>
      </c>
      <c r="I253" s="17" t="s">
        <v>6</v>
      </c>
      <c r="J253" s="18" t="s">
        <v>1409</v>
      </c>
      <c r="K253" s="25">
        <v>51.2</v>
      </c>
      <c r="L253" s="25">
        <v>-122.1</v>
      </c>
      <c r="M253" s="25">
        <v>47.4</v>
      </c>
      <c r="N253" s="25">
        <v>-128.30000000000001</v>
      </c>
    </row>
    <row r="254" spans="1:14" x14ac:dyDescent="0.25">
      <c r="A254" s="17" t="s">
        <v>667</v>
      </c>
      <c r="B254" s="21">
        <v>48.434223000000003</v>
      </c>
      <c r="C254" s="21">
        <v>-123.338713</v>
      </c>
      <c r="D254" s="17" t="s">
        <v>6</v>
      </c>
      <c r="E254" s="17" t="s">
        <v>6</v>
      </c>
      <c r="F254" s="18" t="s">
        <v>1386</v>
      </c>
      <c r="G254" s="18" t="s">
        <v>6</v>
      </c>
      <c r="H254" s="18" t="s">
        <v>668</v>
      </c>
      <c r="I254" s="18" t="s">
        <v>6</v>
      </c>
      <c r="J254" s="18" t="s">
        <v>1409</v>
      </c>
      <c r="K254" s="25">
        <v>51.2</v>
      </c>
      <c r="L254" s="25">
        <v>-122.1</v>
      </c>
      <c r="M254" s="25">
        <v>47.4</v>
      </c>
      <c r="N254" s="25">
        <v>-128.30000000000001</v>
      </c>
    </row>
    <row r="255" spans="1:14" x14ac:dyDescent="0.25">
      <c r="A255" s="34" t="s">
        <v>1788</v>
      </c>
      <c r="B255" s="22">
        <v>18.418773999999999</v>
      </c>
      <c r="C255" s="22">
        <v>-64.576042000000001</v>
      </c>
      <c r="D255" s="34" t="s">
        <v>6</v>
      </c>
      <c r="E255" s="34" t="s">
        <v>6</v>
      </c>
      <c r="F255" s="37" t="s">
        <v>1787</v>
      </c>
      <c r="G255" s="37" t="s">
        <v>6</v>
      </c>
      <c r="H255" s="34" t="s">
        <v>1786</v>
      </c>
      <c r="I255" s="34" t="s">
        <v>6</v>
      </c>
      <c r="J255" s="3" t="s">
        <v>6</v>
      </c>
      <c r="K255" s="26">
        <v>18.8</v>
      </c>
      <c r="L255" s="26">
        <v>-64.2</v>
      </c>
      <c r="M255" s="26">
        <v>18</v>
      </c>
      <c r="N255" s="26">
        <v>-65.2</v>
      </c>
    </row>
    <row r="256" spans="1:14" x14ac:dyDescent="0.25">
      <c r="A256" s="36" t="s">
        <v>1533</v>
      </c>
      <c r="B256" s="22">
        <v>-17.662678799999998</v>
      </c>
      <c r="C256" s="22">
        <v>122.187214</v>
      </c>
      <c r="D256" s="13" t="s">
        <v>6</v>
      </c>
      <c r="E256" s="13" t="s">
        <v>6</v>
      </c>
      <c r="F256" s="16" t="s">
        <v>1532</v>
      </c>
      <c r="G256" s="3" t="s">
        <v>6</v>
      </c>
      <c r="H256" s="34" t="s">
        <v>38</v>
      </c>
      <c r="I256" s="34" t="s">
        <v>6</v>
      </c>
      <c r="J256" s="3" t="s">
        <v>6</v>
      </c>
      <c r="K256" s="26" t="s">
        <v>6</v>
      </c>
      <c r="L256" s="26" t="s">
        <v>6</v>
      </c>
      <c r="M256" s="26" t="s">
        <v>6</v>
      </c>
      <c r="N256" s="26" t="s">
        <v>6</v>
      </c>
    </row>
    <row r="257" spans="1:14" x14ac:dyDescent="0.25">
      <c r="A257" s="36" t="s">
        <v>2601</v>
      </c>
      <c r="B257" s="22">
        <v>41.605122000000001</v>
      </c>
      <c r="C257" s="22">
        <v>-70.651732999999993</v>
      </c>
      <c r="D257" s="30" t="s">
        <v>6</v>
      </c>
      <c r="E257" s="30" t="s">
        <v>6</v>
      </c>
      <c r="F257" s="16" t="s">
        <v>1187</v>
      </c>
      <c r="G257" s="32" t="s">
        <v>6</v>
      </c>
      <c r="H257" s="36" t="s">
        <v>2589</v>
      </c>
      <c r="I257" s="36" t="s">
        <v>6</v>
      </c>
      <c r="J257" s="3" t="s">
        <v>6</v>
      </c>
      <c r="K257" s="26" t="s">
        <v>6</v>
      </c>
      <c r="L257" s="26" t="s">
        <v>6</v>
      </c>
      <c r="M257" s="26" t="s">
        <v>6</v>
      </c>
      <c r="N257" s="26" t="s">
        <v>6</v>
      </c>
    </row>
    <row r="258" spans="1:14" x14ac:dyDescent="0.25">
      <c r="A258" s="35" t="s">
        <v>2254</v>
      </c>
      <c r="B258" s="22">
        <v>36.584448000000002</v>
      </c>
      <c r="C258" s="22">
        <v>-6.235106</v>
      </c>
      <c r="D258" s="4" t="s">
        <v>6</v>
      </c>
      <c r="E258" s="13" t="s">
        <v>6</v>
      </c>
      <c r="F258" s="35" t="s">
        <v>1741</v>
      </c>
      <c r="G258" s="3" t="s">
        <v>6</v>
      </c>
      <c r="H258" s="35" t="s">
        <v>2252</v>
      </c>
      <c r="I258" s="35" t="s">
        <v>6</v>
      </c>
      <c r="J258" s="3" t="s">
        <v>6</v>
      </c>
      <c r="K258" s="37" t="s">
        <v>6</v>
      </c>
      <c r="L258" s="37" t="s">
        <v>6</v>
      </c>
      <c r="M258" s="37" t="s">
        <v>6</v>
      </c>
      <c r="N258" s="37" t="s">
        <v>6</v>
      </c>
    </row>
    <row r="259" spans="1:14" x14ac:dyDescent="0.25">
      <c r="A259" s="31" t="s">
        <v>2569</v>
      </c>
      <c r="B259" s="22">
        <v>33.156592000000003</v>
      </c>
      <c r="C259" s="22">
        <v>-117.353122</v>
      </c>
      <c r="D259" t="s">
        <v>6</v>
      </c>
      <c r="E259" s="13" t="s">
        <v>6</v>
      </c>
      <c r="F259" s="16" t="s">
        <v>1056</v>
      </c>
      <c r="G259" s="3" t="s">
        <v>6</v>
      </c>
      <c r="H259" s="36" t="s">
        <v>2562</v>
      </c>
      <c r="I259" s="36" t="s">
        <v>6</v>
      </c>
      <c r="J259" s="3" t="s">
        <v>6</v>
      </c>
      <c r="K259" s="26" t="s">
        <v>6</v>
      </c>
      <c r="L259" s="26" t="s">
        <v>6</v>
      </c>
      <c r="M259" s="26" t="s">
        <v>6</v>
      </c>
      <c r="N259" s="26" t="s">
        <v>6</v>
      </c>
    </row>
    <row r="260" spans="1:14" x14ac:dyDescent="0.25">
      <c r="A260" s="15" t="s">
        <v>2570</v>
      </c>
      <c r="B260" s="22">
        <v>32.638810999999997</v>
      </c>
      <c r="C260" s="22">
        <v>-117.11474699999999</v>
      </c>
      <c r="D260" s="13" t="s">
        <v>6</v>
      </c>
      <c r="E260" s="13" t="s">
        <v>6</v>
      </c>
      <c r="F260" s="37" t="s">
        <v>1618</v>
      </c>
      <c r="G260" s="3" t="s">
        <v>6</v>
      </c>
      <c r="H260" s="32" t="s">
        <v>2562</v>
      </c>
      <c r="I260" s="37" t="s">
        <v>6</v>
      </c>
      <c r="J260" s="37" t="s">
        <v>6</v>
      </c>
      <c r="K260" s="37" t="s">
        <v>6</v>
      </c>
      <c r="L260" s="37" t="s">
        <v>6</v>
      </c>
      <c r="M260" s="37" t="s">
        <v>6</v>
      </c>
      <c r="N260" s="37" t="s">
        <v>6</v>
      </c>
    </row>
    <row r="261" spans="1:14" x14ac:dyDescent="0.25">
      <c r="A261" s="36" t="s">
        <v>2876</v>
      </c>
      <c r="B261" s="23">
        <v>33.610444000000001</v>
      </c>
      <c r="C261" s="23">
        <v>-117.91177</v>
      </c>
      <c r="D261" s="36" t="s">
        <v>6</v>
      </c>
      <c r="E261" s="36" t="s">
        <v>6</v>
      </c>
      <c r="F261" s="16" t="s">
        <v>1273</v>
      </c>
      <c r="G261" s="16" t="s">
        <v>6</v>
      </c>
      <c r="H261" s="16" t="s">
        <v>2877</v>
      </c>
      <c r="I261" s="16" t="s">
        <v>6</v>
      </c>
      <c r="J261" s="32" t="s">
        <v>6</v>
      </c>
      <c r="K261" s="26" t="s">
        <v>6</v>
      </c>
      <c r="L261" s="26" t="s">
        <v>6</v>
      </c>
      <c r="M261" s="26" t="s">
        <v>6</v>
      </c>
      <c r="N261" s="26" t="s">
        <v>6</v>
      </c>
    </row>
    <row r="262" spans="1:14" x14ac:dyDescent="0.25">
      <c r="A262" s="36" t="s">
        <v>2563</v>
      </c>
      <c r="B262" s="22">
        <v>32.704906999999999</v>
      </c>
      <c r="C262" s="22">
        <v>-117.167232</v>
      </c>
      <c r="D262" s="4" t="s">
        <v>6</v>
      </c>
      <c r="E262" s="13" t="s">
        <v>6</v>
      </c>
      <c r="F262" s="16" t="s">
        <v>1057</v>
      </c>
      <c r="G262" s="32" t="s">
        <v>6</v>
      </c>
      <c r="H262" s="36" t="s">
        <v>2562</v>
      </c>
      <c r="I262" s="36" t="s">
        <v>6</v>
      </c>
      <c r="J262" s="3" t="s">
        <v>6</v>
      </c>
      <c r="K262" s="26" t="s">
        <v>6</v>
      </c>
      <c r="L262" s="26" t="s">
        <v>6</v>
      </c>
      <c r="M262" s="26" t="s">
        <v>6</v>
      </c>
      <c r="N262" s="26" t="s">
        <v>6</v>
      </c>
    </row>
    <row r="263" spans="1:14" x14ac:dyDescent="0.25">
      <c r="A263" s="15" t="s">
        <v>2573</v>
      </c>
      <c r="B263" s="22">
        <v>34.411288999999996</v>
      </c>
      <c r="C263" s="22">
        <v>-119.687962</v>
      </c>
      <c r="D263" s="30" t="s">
        <v>6</v>
      </c>
      <c r="E263" s="30" t="s">
        <v>6</v>
      </c>
      <c r="F263" s="37" t="s">
        <v>1725</v>
      </c>
      <c r="G263" s="32" t="s">
        <v>6</v>
      </c>
      <c r="H263" s="36" t="s">
        <v>2571</v>
      </c>
      <c r="I263" s="36" t="s">
        <v>6</v>
      </c>
      <c r="J263" s="3" t="s">
        <v>6</v>
      </c>
      <c r="K263" s="26" t="s">
        <v>6</v>
      </c>
      <c r="L263" s="26" t="s">
        <v>6</v>
      </c>
      <c r="M263" s="26" t="s">
        <v>6</v>
      </c>
      <c r="N263" s="26" t="s">
        <v>6</v>
      </c>
    </row>
    <row r="264" spans="1:14" x14ac:dyDescent="0.25">
      <c r="A264" s="36" t="s">
        <v>1619</v>
      </c>
      <c r="B264" s="22">
        <v>25.974143999999999</v>
      </c>
      <c r="C264" s="22">
        <v>-97.557365000000004</v>
      </c>
      <c r="D264" s="30" t="s">
        <v>6</v>
      </c>
      <c r="E264" s="30" t="s">
        <v>6</v>
      </c>
      <c r="F264" s="37" t="s">
        <v>1608</v>
      </c>
      <c r="G264" s="32" t="s">
        <v>6</v>
      </c>
      <c r="H264" s="34" t="s">
        <v>1607</v>
      </c>
      <c r="I264" s="34" t="s">
        <v>6</v>
      </c>
      <c r="J264" s="3" t="s">
        <v>6</v>
      </c>
      <c r="K264" s="37" t="s">
        <v>6</v>
      </c>
      <c r="L264" s="37" t="s">
        <v>6</v>
      </c>
      <c r="M264" s="37" t="s">
        <v>6</v>
      </c>
      <c r="N264" s="37" t="s">
        <v>6</v>
      </c>
    </row>
    <row r="265" spans="1:14" x14ac:dyDescent="0.25">
      <c r="A265" s="36" t="s">
        <v>1771</v>
      </c>
      <c r="B265" s="22">
        <v>26.109795999999999</v>
      </c>
      <c r="C265" s="22">
        <v>-97.168430000000001</v>
      </c>
      <c r="D265" s="5" t="s">
        <v>6</v>
      </c>
      <c r="E265" s="13" t="s">
        <v>6</v>
      </c>
      <c r="F265" s="37" t="s">
        <v>1772</v>
      </c>
      <c r="G265" s="3" t="s">
        <v>6</v>
      </c>
      <c r="H265" s="34" t="s">
        <v>1607</v>
      </c>
      <c r="I265" s="34" t="s">
        <v>6</v>
      </c>
      <c r="J265" s="3" t="s">
        <v>6</v>
      </c>
      <c r="K265" s="37" t="s">
        <v>6</v>
      </c>
      <c r="L265" s="37" t="s">
        <v>6</v>
      </c>
      <c r="M265" s="37" t="s">
        <v>6</v>
      </c>
      <c r="N265" s="37" t="s">
        <v>6</v>
      </c>
    </row>
    <row r="266" spans="1:14" x14ac:dyDescent="0.25">
      <c r="A266" s="34" t="s">
        <v>3119</v>
      </c>
      <c r="B266" s="22">
        <v>3.747077</v>
      </c>
      <c r="C266" s="22">
        <v>9.6701110000000003</v>
      </c>
      <c r="D266" s="5" t="s">
        <v>6</v>
      </c>
      <c r="E266" s="13" t="s">
        <v>6</v>
      </c>
      <c r="F266" s="16" t="s">
        <v>1214</v>
      </c>
      <c r="G266" s="3" t="s">
        <v>6</v>
      </c>
      <c r="H266" s="34" t="s">
        <v>3112</v>
      </c>
      <c r="I266" s="37" t="s">
        <v>6</v>
      </c>
      <c r="J266" s="3" t="s">
        <v>6</v>
      </c>
      <c r="K266" s="26">
        <v>7.6</v>
      </c>
      <c r="L266" s="26">
        <v>12.2</v>
      </c>
      <c r="M266" s="26">
        <v>0.8</v>
      </c>
      <c r="N266" s="26">
        <v>7.1</v>
      </c>
    </row>
    <row r="267" spans="1:14" x14ac:dyDescent="0.25">
      <c r="A267" s="17" t="s">
        <v>668</v>
      </c>
      <c r="B267" s="21">
        <v>48.428196999999997</v>
      </c>
      <c r="C267" s="21">
        <v>-123.466956</v>
      </c>
      <c r="D267" s="17" t="s">
        <v>6</v>
      </c>
      <c r="E267" s="17" t="s">
        <v>1398</v>
      </c>
      <c r="F267" s="18" t="s">
        <v>1254</v>
      </c>
      <c r="G267" s="18" t="s">
        <v>6</v>
      </c>
      <c r="H267" s="18" t="s">
        <v>670</v>
      </c>
      <c r="I267" s="18" t="s">
        <v>6</v>
      </c>
      <c r="J267" s="18" t="s">
        <v>1409</v>
      </c>
      <c r="K267" s="25">
        <v>60</v>
      </c>
      <c r="L267" s="25">
        <v>-121</v>
      </c>
      <c r="M267" s="25">
        <v>47.2</v>
      </c>
      <c r="N267" s="25">
        <v>-137</v>
      </c>
    </row>
    <row r="268" spans="1:14" x14ac:dyDescent="0.25">
      <c r="A268" s="13" t="s">
        <v>3281</v>
      </c>
      <c r="B268" s="22">
        <v>8.9487050000000004</v>
      </c>
      <c r="C268" s="22">
        <v>-79.574038999999999</v>
      </c>
      <c r="D268" t="s">
        <v>6</v>
      </c>
      <c r="E268" s="13" t="s">
        <v>551</v>
      </c>
      <c r="F268" s="16" t="s">
        <v>1182</v>
      </c>
      <c r="G268" s="3" t="s">
        <v>6</v>
      </c>
      <c r="H268" s="40" t="s">
        <v>3279</v>
      </c>
      <c r="I268" s="34" t="s">
        <v>6</v>
      </c>
      <c r="J268" s="3" t="s">
        <v>6</v>
      </c>
      <c r="K268" s="26" t="s">
        <v>6</v>
      </c>
      <c r="L268" s="26" t="s">
        <v>6</v>
      </c>
      <c r="M268" s="26" t="s">
        <v>6</v>
      </c>
      <c r="N268" s="26" t="s">
        <v>6</v>
      </c>
    </row>
    <row r="269" spans="1:14" x14ac:dyDescent="0.25">
      <c r="A269" s="13" t="s">
        <v>2344</v>
      </c>
      <c r="B269" s="22">
        <v>5.3160090000000002</v>
      </c>
      <c r="C269" s="22">
        <v>162.96934300000001</v>
      </c>
      <c r="D269" s="13" t="s">
        <v>6</v>
      </c>
      <c r="E269" s="13" t="s">
        <v>6</v>
      </c>
      <c r="F269" s="16" t="s">
        <v>903</v>
      </c>
      <c r="G269" s="34" t="s">
        <v>1332</v>
      </c>
      <c r="H269" s="34" t="s">
        <v>2343</v>
      </c>
      <c r="I269" s="30" t="s">
        <v>581</v>
      </c>
      <c r="J269" s="3" t="s">
        <v>6</v>
      </c>
      <c r="K269" s="26" t="s">
        <v>6</v>
      </c>
      <c r="L269" s="26" t="s">
        <v>6</v>
      </c>
      <c r="M269" s="26" t="s">
        <v>6</v>
      </c>
      <c r="N269" s="26" t="s">
        <v>6</v>
      </c>
    </row>
    <row r="270" spans="1:14" x14ac:dyDescent="0.25">
      <c r="A270" s="34" t="s">
        <v>2345</v>
      </c>
      <c r="B270" s="22">
        <v>6.8833333333333329</v>
      </c>
      <c r="C270" s="22">
        <v>158.23333333333332</v>
      </c>
      <c r="D270" s="34" t="s">
        <v>6</v>
      </c>
      <c r="E270" s="34" t="s">
        <v>6</v>
      </c>
      <c r="F270" s="16" t="s">
        <v>904</v>
      </c>
      <c r="G270" s="34" t="s">
        <v>1333</v>
      </c>
      <c r="H270" s="34" t="s">
        <v>2343</v>
      </c>
      <c r="I270" s="34" t="s">
        <v>581</v>
      </c>
      <c r="J270" s="3" t="s">
        <v>6</v>
      </c>
      <c r="K270" s="26" t="s">
        <v>6</v>
      </c>
      <c r="L270" s="26" t="s">
        <v>6</v>
      </c>
      <c r="M270" s="26" t="s">
        <v>6</v>
      </c>
      <c r="N270" s="26" t="s">
        <v>6</v>
      </c>
    </row>
    <row r="271" spans="1:14" x14ac:dyDescent="0.25">
      <c r="A271" s="34" t="s">
        <v>2342</v>
      </c>
      <c r="B271" s="22">
        <v>9.5333333333333332</v>
      </c>
      <c r="C271" s="22">
        <v>138.11666666666667</v>
      </c>
      <c r="D271" s="30" t="s">
        <v>6</v>
      </c>
      <c r="E271" s="30" t="s">
        <v>6</v>
      </c>
      <c r="F271" s="16" t="s">
        <v>902</v>
      </c>
      <c r="G271" s="32" t="s">
        <v>6</v>
      </c>
      <c r="H271" s="34" t="s">
        <v>2343</v>
      </c>
      <c r="I271" s="34" t="s">
        <v>581</v>
      </c>
      <c r="J271" s="3" t="s">
        <v>6</v>
      </c>
      <c r="K271" s="26" t="s">
        <v>6</v>
      </c>
      <c r="L271" s="26" t="s">
        <v>6</v>
      </c>
      <c r="M271" s="26" t="s">
        <v>6</v>
      </c>
      <c r="N271" s="26" t="s">
        <v>6</v>
      </c>
    </row>
    <row r="272" spans="1:14" x14ac:dyDescent="0.25">
      <c r="A272" s="34" t="s">
        <v>2059</v>
      </c>
      <c r="B272" s="22">
        <v>-2.8442370000000001</v>
      </c>
      <c r="C272" s="22">
        <v>-40.139397000000002</v>
      </c>
      <c r="D272" s="30" t="s">
        <v>6</v>
      </c>
      <c r="E272" s="30" t="s">
        <v>6</v>
      </c>
      <c r="F272" s="34" t="s">
        <v>2060</v>
      </c>
      <c r="G272" s="32" t="s">
        <v>6</v>
      </c>
      <c r="H272" s="34" t="s">
        <v>1765</v>
      </c>
      <c r="I272" s="34" t="s">
        <v>6</v>
      </c>
      <c r="J272" s="3" t="s">
        <v>6</v>
      </c>
      <c r="K272" s="37" t="s">
        <v>6</v>
      </c>
      <c r="L272" s="37" t="s">
        <v>6</v>
      </c>
      <c r="M272" s="37" t="s">
        <v>6</v>
      </c>
      <c r="N272" s="37" t="s">
        <v>6</v>
      </c>
    </row>
    <row r="273" spans="1:14" x14ac:dyDescent="0.25">
      <c r="A273" s="34" t="s">
        <v>1766</v>
      </c>
      <c r="B273" s="22">
        <v>-3.7194060000000002</v>
      </c>
      <c r="C273" s="22">
        <v>-38.512335999999998</v>
      </c>
      <c r="D273" t="s">
        <v>6</v>
      </c>
      <c r="E273" s="13" t="s">
        <v>6</v>
      </c>
      <c r="F273" s="37" t="s">
        <v>1768</v>
      </c>
      <c r="G273" s="3" t="s">
        <v>6</v>
      </c>
      <c r="H273" s="34" t="s">
        <v>1765</v>
      </c>
      <c r="I273" s="34" t="s">
        <v>6</v>
      </c>
      <c r="J273" s="3" t="s">
        <v>6</v>
      </c>
      <c r="K273" s="37" t="s">
        <v>6</v>
      </c>
      <c r="L273" s="37" t="s">
        <v>6</v>
      </c>
      <c r="M273" s="37" t="s">
        <v>6</v>
      </c>
      <c r="N273" s="37" t="s">
        <v>6</v>
      </c>
    </row>
    <row r="274" spans="1:14" x14ac:dyDescent="0.25">
      <c r="A274" s="34" t="s">
        <v>577</v>
      </c>
      <c r="B274" s="22">
        <v>10.29949</v>
      </c>
      <c r="C274" s="22">
        <v>123.912316</v>
      </c>
      <c r="D274" t="s">
        <v>6</v>
      </c>
      <c r="E274" s="13" t="s">
        <v>6</v>
      </c>
      <c r="F274" s="16" t="s">
        <v>1226</v>
      </c>
      <c r="G274" s="3" t="s">
        <v>6</v>
      </c>
      <c r="H274" s="34" t="s">
        <v>188</v>
      </c>
      <c r="I274" s="30" t="s">
        <v>6</v>
      </c>
      <c r="J274" s="3" t="s">
        <v>6</v>
      </c>
      <c r="K274" s="26" t="s">
        <v>6</v>
      </c>
      <c r="L274" s="26" t="s">
        <v>6</v>
      </c>
      <c r="M274" s="26" t="s">
        <v>6</v>
      </c>
      <c r="N274" s="26" t="s">
        <v>6</v>
      </c>
    </row>
    <row r="275" spans="1:14" x14ac:dyDescent="0.25">
      <c r="A275" s="30" t="s">
        <v>2166</v>
      </c>
      <c r="B275" s="22">
        <v>13.407061000000001</v>
      </c>
      <c r="C275" s="22">
        <v>-83.562150000000003</v>
      </c>
      <c r="D275" s="13" t="s">
        <v>6</v>
      </c>
      <c r="E275" s="13" t="s">
        <v>6</v>
      </c>
      <c r="F275" s="34" t="s">
        <v>2166</v>
      </c>
      <c r="G275" s="3" t="s">
        <v>6</v>
      </c>
      <c r="H275" s="36" t="s">
        <v>2162</v>
      </c>
      <c r="I275" s="36" t="s">
        <v>2185</v>
      </c>
      <c r="J275" s="3" t="s">
        <v>6</v>
      </c>
      <c r="K275" s="26" t="s">
        <v>6</v>
      </c>
      <c r="L275" s="26" t="s">
        <v>6</v>
      </c>
      <c r="M275" s="26" t="s">
        <v>6</v>
      </c>
      <c r="N275" s="26" t="s">
        <v>6</v>
      </c>
    </row>
    <row r="276" spans="1:14" x14ac:dyDescent="0.25">
      <c r="A276" s="34" t="s">
        <v>531</v>
      </c>
      <c r="B276" s="22">
        <v>11.917147</v>
      </c>
      <c r="C276" s="22">
        <v>-86.635892999999996</v>
      </c>
      <c r="D276" s="6" t="s">
        <v>6</v>
      </c>
      <c r="E276" s="13" t="s">
        <v>6</v>
      </c>
      <c r="F276" s="34" t="s">
        <v>531</v>
      </c>
      <c r="G276" s="3" t="s">
        <v>6</v>
      </c>
      <c r="H276" s="34" t="s">
        <v>2162</v>
      </c>
      <c r="I276" s="34" t="s">
        <v>2165</v>
      </c>
      <c r="J276" s="3" t="s">
        <v>6</v>
      </c>
      <c r="K276" s="26" t="s">
        <v>6</v>
      </c>
      <c r="L276" s="26" t="s">
        <v>6</v>
      </c>
      <c r="M276" s="26" t="s">
        <v>6</v>
      </c>
      <c r="N276" s="26" t="s">
        <v>6</v>
      </c>
    </row>
    <row r="277" spans="1:14" x14ac:dyDescent="0.25">
      <c r="A277" s="34" t="s">
        <v>1652</v>
      </c>
      <c r="B277" s="22">
        <v>13.500923</v>
      </c>
      <c r="C277" s="22">
        <v>100.980722</v>
      </c>
      <c r="D277" s="6" t="s">
        <v>6</v>
      </c>
      <c r="E277" s="13" t="s">
        <v>6</v>
      </c>
      <c r="F277" s="37" t="s">
        <v>1473</v>
      </c>
      <c r="G277" s="3" t="s">
        <v>1477</v>
      </c>
      <c r="H277" s="34" t="s">
        <v>1651</v>
      </c>
      <c r="I277" s="34" t="s">
        <v>6</v>
      </c>
      <c r="J277" s="3" t="s">
        <v>6</v>
      </c>
      <c r="K277" s="37" t="s">
        <v>6</v>
      </c>
      <c r="L277" s="37" t="s">
        <v>6</v>
      </c>
      <c r="M277" s="37" t="s">
        <v>6</v>
      </c>
      <c r="N277" s="37" t="s">
        <v>6</v>
      </c>
    </row>
    <row r="278" spans="1:14" x14ac:dyDescent="0.25">
      <c r="A278" s="34" t="s">
        <v>514</v>
      </c>
      <c r="B278" s="22">
        <v>-7.3133333333333335</v>
      </c>
      <c r="C278" s="22">
        <v>72.411111111111111</v>
      </c>
      <c r="D278" s="6" t="s">
        <v>6</v>
      </c>
      <c r="E278" s="13" t="s">
        <v>6</v>
      </c>
      <c r="F278" s="16" t="s">
        <v>1142</v>
      </c>
      <c r="G278" s="3" t="s">
        <v>6</v>
      </c>
      <c r="H278" s="34" t="s">
        <v>620</v>
      </c>
      <c r="I278" s="34" t="s">
        <v>6</v>
      </c>
      <c r="J278" s="3" t="s">
        <v>6</v>
      </c>
      <c r="K278" s="26">
        <v>9.6999999999999993</v>
      </c>
      <c r="L278" s="26">
        <v>84.4</v>
      </c>
      <c r="M278" s="26">
        <v>-14</v>
      </c>
      <c r="N278" s="26">
        <v>47</v>
      </c>
    </row>
    <row r="279" spans="1:14" x14ac:dyDescent="0.25">
      <c r="A279" s="34" t="s">
        <v>2350</v>
      </c>
      <c r="B279" s="22">
        <v>13.01301</v>
      </c>
      <c r="C279" s="22">
        <v>80.276570000000007</v>
      </c>
      <c r="D279" s="13" t="s">
        <v>6</v>
      </c>
      <c r="E279" s="13" t="s">
        <v>6</v>
      </c>
      <c r="F279" s="16" t="s">
        <v>1898</v>
      </c>
      <c r="G279" s="34" t="s">
        <v>6</v>
      </c>
      <c r="H279" s="34" t="s">
        <v>2349</v>
      </c>
      <c r="I279" s="30" t="s">
        <v>6</v>
      </c>
      <c r="J279" s="3" t="s">
        <v>6</v>
      </c>
      <c r="K279" s="26" t="s">
        <v>6</v>
      </c>
      <c r="L279" s="26" t="s">
        <v>6</v>
      </c>
      <c r="M279" s="26" t="s">
        <v>6</v>
      </c>
      <c r="N279" s="26" t="s">
        <v>6</v>
      </c>
    </row>
    <row r="280" spans="1:14" x14ac:dyDescent="0.25">
      <c r="A280" s="34" t="s">
        <v>2351</v>
      </c>
      <c r="B280" s="22">
        <v>13.217499999999999</v>
      </c>
      <c r="C280" s="22">
        <v>80.321550000000002</v>
      </c>
      <c r="D280" s="6" t="s">
        <v>6</v>
      </c>
      <c r="E280" s="13" t="s">
        <v>6</v>
      </c>
      <c r="F280" s="16" t="s">
        <v>824</v>
      </c>
      <c r="G280" s="3" t="s">
        <v>6</v>
      </c>
      <c r="H280" s="34" t="s">
        <v>2349</v>
      </c>
      <c r="I280" s="30" t="s">
        <v>6</v>
      </c>
      <c r="J280" s="3" t="s">
        <v>6</v>
      </c>
      <c r="K280" s="26" t="s">
        <v>6</v>
      </c>
      <c r="L280" s="26" t="s">
        <v>6</v>
      </c>
      <c r="M280" s="26" t="s">
        <v>6</v>
      </c>
      <c r="N280" s="26" t="s">
        <v>6</v>
      </c>
    </row>
    <row r="281" spans="1:14" x14ac:dyDescent="0.25">
      <c r="A281" s="34" t="s">
        <v>2223</v>
      </c>
      <c r="B281" s="22">
        <v>-32.765639999999998</v>
      </c>
      <c r="C281" s="22">
        <v>-71.535804999999996</v>
      </c>
      <c r="D281" s="6" t="s">
        <v>6</v>
      </c>
      <c r="E281" s="13" t="s">
        <v>6</v>
      </c>
      <c r="F281" s="16" t="s">
        <v>1033</v>
      </c>
      <c r="G281" s="3" t="s">
        <v>6</v>
      </c>
      <c r="H281" s="34" t="s">
        <v>2220</v>
      </c>
      <c r="I281" s="36" t="s">
        <v>6</v>
      </c>
      <c r="J281" s="3" t="s">
        <v>6</v>
      </c>
      <c r="K281" s="26">
        <v>-16.7</v>
      </c>
      <c r="L281" s="26">
        <v>-66.5</v>
      </c>
      <c r="M281" s="26">
        <v>-35</v>
      </c>
      <c r="N281" s="26">
        <v>-74</v>
      </c>
    </row>
    <row r="282" spans="1:14" x14ac:dyDescent="0.25">
      <c r="A282" s="34" t="s">
        <v>2221</v>
      </c>
      <c r="B282" s="22">
        <v>-33.042430000000003</v>
      </c>
      <c r="C282" s="22">
        <v>-71.611624000000006</v>
      </c>
      <c r="D282" s="6" t="s">
        <v>6</v>
      </c>
      <c r="E282" s="13" t="s">
        <v>6</v>
      </c>
      <c r="F282" s="16" t="s">
        <v>1034</v>
      </c>
      <c r="G282" s="3" t="s">
        <v>6</v>
      </c>
      <c r="H282" s="34" t="s">
        <v>2220</v>
      </c>
      <c r="I282" s="36" t="s">
        <v>6</v>
      </c>
      <c r="J282" s="3" t="s">
        <v>6</v>
      </c>
      <c r="K282" s="26">
        <v>-16.7</v>
      </c>
      <c r="L282" s="26">
        <v>-66.5</v>
      </c>
      <c r="M282" s="26">
        <v>-35</v>
      </c>
      <c r="N282" s="26">
        <v>-74</v>
      </c>
    </row>
    <row r="283" spans="1:14" x14ac:dyDescent="0.25">
      <c r="A283" s="31" t="s">
        <v>2502</v>
      </c>
      <c r="B283" s="22">
        <v>24.442150000000002</v>
      </c>
      <c r="C283" s="22">
        <v>118.315963</v>
      </c>
      <c r="D283" s="34" t="s">
        <v>2177</v>
      </c>
      <c r="E283" s="34" t="s">
        <v>6</v>
      </c>
      <c r="F283" s="16" t="s">
        <v>1211</v>
      </c>
      <c r="G283" s="37" t="s">
        <v>6</v>
      </c>
      <c r="H283" s="36" t="s">
        <v>645</v>
      </c>
      <c r="I283" s="36" t="s">
        <v>6</v>
      </c>
      <c r="J283" s="3" t="s">
        <v>6</v>
      </c>
      <c r="K283" s="26">
        <v>42.4</v>
      </c>
      <c r="L283" s="26">
        <v>126.4</v>
      </c>
      <c r="M283" s="26">
        <v>17.399999999999999</v>
      </c>
      <c r="N283" s="26">
        <v>104.6</v>
      </c>
    </row>
    <row r="284" spans="1:14" x14ac:dyDescent="0.25">
      <c r="A284" s="36" t="s">
        <v>2505</v>
      </c>
      <c r="B284" s="22">
        <v>22.344864000000001</v>
      </c>
      <c r="C284" s="22">
        <v>113.59749100000001</v>
      </c>
      <c r="D284" s="30" t="s">
        <v>2176</v>
      </c>
      <c r="E284" s="13" t="s">
        <v>6</v>
      </c>
      <c r="F284" s="34" t="s">
        <v>1388</v>
      </c>
      <c r="G284" s="34" t="s">
        <v>1327</v>
      </c>
      <c r="H284" s="36" t="s">
        <v>2504</v>
      </c>
      <c r="I284" s="36" t="s">
        <v>6</v>
      </c>
      <c r="J284" s="3" t="s">
        <v>6</v>
      </c>
      <c r="K284" s="26">
        <v>42.4</v>
      </c>
      <c r="L284" s="26">
        <v>126.4</v>
      </c>
      <c r="M284" s="26">
        <v>17.399999999999999</v>
      </c>
      <c r="N284" s="26">
        <v>104.6</v>
      </c>
    </row>
    <row r="285" spans="1:14" x14ac:dyDescent="0.25">
      <c r="A285" s="36" t="s">
        <v>645</v>
      </c>
      <c r="B285" s="23">
        <v>25.289279000000001</v>
      </c>
      <c r="C285" s="23">
        <v>118.969131</v>
      </c>
      <c r="D285" s="36" t="s">
        <v>6</v>
      </c>
      <c r="E285" s="36" t="s">
        <v>6</v>
      </c>
      <c r="F285" s="16" t="s">
        <v>1260</v>
      </c>
      <c r="G285" s="16" t="s">
        <v>6</v>
      </c>
      <c r="H285" s="16" t="s">
        <v>243</v>
      </c>
      <c r="I285" s="36" t="s">
        <v>586</v>
      </c>
      <c r="J285" s="3" t="s">
        <v>6</v>
      </c>
      <c r="K285" s="26">
        <v>42.4</v>
      </c>
      <c r="L285" s="26">
        <v>126.4</v>
      </c>
      <c r="M285" s="26">
        <v>17.399999999999999</v>
      </c>
      <c r="N285" s="26">
        <v>104.6</v>
      </c>
    </row>
    <row r="286" spans="1:14" x14ac:dyDescent="0.25">
      <c r="A286" s="36" t="s">
        <v>1512</v>
      </c>
      <c r="B286" s="22">
        <v>21.630330000000001</v>
      </c>
      <c r="C286" s="22">
        <v>108.787823</v>
      </c>
      <c r="D286" s="6" t="s">
        <v>6</v>
      </c>
      <c r="E286" s="13" t="s">
        <v>6</v>
      </c>
      <c r="F286" s="37" t="s">
        <v>1513</v>
      </c>
      <c r="G286" s="3" t="s">
        <v>6</v>
      </c>
      <c r="H286" s="32" t="s">
        <v>243</v>
      </c>
      <c r="I286" s="36" t="s">
        <v>586</v>
      </c>
      <c r="J286" s="3" t="s">
        <v>6</v>
      </c>
      <c r="K286" s="26" t="s">
        <v>6</v>
      </c>
      <c r="L286" s="26" t="s">
        <v>6</v>
      </c>
      <c r="M286" s="26" t="s">
        <v>6</v>
      </c>
      <c r="N286" s="26" t="s">
        <v>6</v>
      </c>
    </row>
    <row r="287" spans="1:14" x14ac:dyDescent="0.25">
      <c r="A287" s="36" t="s">
        <v>587</v>
      </c>
      <c r="B287" s="22">
        <v>19.131478999999999</v>
      </c>
      <c r="C287" s="22">
        <v>109.67276200000001</v>
      </c>
      <c r="D287" s="6" t="s">
        <v>6</v>
      </c>
      <c r="E287" s="13" t="s">
        <v>6</v>
      </c>
      <c r="F287" s="16" t="s">
        <v>1233</v>
      </c>
      <c r="G287" s="3" t="s">
        <v>6</v>
      </c>
      <c r="H287" s="36" t="s">
        <v>243</v>
      </c>
      <c r="I287" s="36" t="s">
        <v>586</v>
      </c>
      <c r="J287" s="3" t="s">
        <v>6</v>
      </c>
      <c r="K287" s="26">
        <v>42.4</v>
      </c>
      <c r="L287" s="26">
        <v>126.4</v>
      </c>
      <c r="M287" s="26">
        <v>17.399999999999999</v>
      </c>
      <c r="N287" s="26">
        <v>104.6</v>
      </c>
    </row>
    <row r="288" spans="1:14" x14ac:dyDescent="0.25">
      <c r="A288" s="31" t="s">
        <v>248</v>
      </c>
      <c r="B288" s="22">
        <v>22.05</v>
      </c>
      <c r="C288" s="22">
        <v>114.03333333333333</v>
      </c>
      <c r="D288" s="6" t="s">
        <v>6</v>
      </c>
      <c r="E288" s="13" t="s">
        <v>6</v>
      </c>
      <c r="F288" s="16" t="s">
        <v>887</v>
      </c>
      <c r="G288" s="3" t="s">
        <v>6</v>
      </c>
      <c r="H288" s="36" t="s">
        <v>243</v>
      </c>
      <c r="I288" s="36" t="s">
        <v>586</v>
      </c>
      <c r="J288" s="3" t="s">
        <v>6</v>
      </c>
      <c r="K288" s="26">
        <v>42.4</v>
      </c>
      <c r="L288" s="26">
        <v>126.4</v>
      </c>
      <c r="M288" s="26">
        <v>17.399999999999999</v>
      </c>
      <c r="N288" s="26">
        <v>104.6</v>
      </c>
    </row>
    <row r="289" spans="1:14" x14ac:dyDescent="0.25">
      <c r="A289" s="15" t="s">
        <v>1543</v>
      </c>
      <c r="B289" s="22">
        <f>33.25</f>
        <v>33.25</v>
      </c>
      <c r="C289" s="22">
        <f>120+48/60</f>
        <v>120.8</v>
      </c>
      <c r="D289" s="6" t="s">
        <v>6</v>
      </c>
      <c r="E289" s="13" t="s">
        <v>6</v>
      </c>
      <c r="F289" s="37" t="s">
        <v>1544</v>
      </c>
      <c r="G289" s="3" t="s">
        <v>6</v>
      </c>
      <c r="H289" s="37" t="s">
        <v>243</v>
      </c>
      <c r="I289" s="36" t="s">
        <v>584</v>
      </c>
      <c r="J289" s="3" t="s">
        <v>6</v>
      </c>
      <c r="K289" s="37" t="s">
        <v>6</v>
      </c>
      <c r="L289" s="37" t="s">
        <v>6</v>
      </c>
      <c r="M289" s="37" t="s">
        <v>6</v>
      </c>
      <c r="N289" s="37" t="s">
        <v>6</v>
      </c>
    </row>
    <row r="290" spans="1:14" x14ac:dyDescent="0.25">
      <c r="A290" s="36" t="s">
        <v>244</v>
      </c>
      <c r="B290" s="22">
        <v>22.166666666666668</v>
      </c>
      <c r="C290" s="22">
        <v>113.55</v>
      </c>
      <c r="D290" s="13" t="s">
        <v>6</v>
      </c>
      <c r="E290" s="13" t="s">
        <v>6</v>
      </c>
      <c r="F290" s="16" t="s">
        <v>888</v>
      </c>
      <c r="G290" s="3" t="s">
        <v>6</v>
      </c>
      <c r="H290" s="36" t="s">
        <v>243</v>
      </c>
      <c r="I290" s="36" t="s">
        <v>586</v>
      </c>
      <c r="J290" s="3" t="s">
        <v>6</v>
      </c>
      <c r="K290" s="26">
        <v>42.4</v>
      </c>
      <c r="L290" s="26">
        <v>126.4</v>
      </c>
      <c r="M290" s="26">
        <v>17.399999999999999</v>
      </c>
      <c r="N290" s="26">
        <v>104.6</v>
      </c>
    </row>
    <row r="291" spans="1:14" x14ac:dyDescent="0.25">
      <c r="A291" s="36" t="s">
        <v>584</v>
      </c>
      <c r="B291" s="22">
        <v>39.121580000000002</v>
      </c>
      <c r="C291" s="22">
        <v>117.808263</v>
      </c>
      <c r="D291" s="34" t="s">
        <v>2945</v>
      </c>
      <c r="E291" s="30" t="s">
        <v>585</v>
      </c>
      <c r="F291" s="34" t="s">
        <v>584</v>
      </c>
      <c r="G291" s="3" t="s">
        <v>6</v>
      </c>
      <c r="H291" s="36" t="s">
        <v>243</v>
      </c>
      <c r="I291" s="36" t="s">
        <v>6</v>
      </c>
      <c r="J291" s="3" t="s">
        <v>6</v>
      </c>
      <c r="K291" s="26">
        <v>42.4</v>
      </c>
      <c r="L291" s="26">
        <v>126.4</v>
      </c>
      <c r="M291" s="26">
        <v>17.399999999999999</v>
      </c>
      <c r="N291" s="26">
        <v>104.6</v>
      </c>
    </row>
    <row r="292" spans="1:14" x14ac:dyDescent="0.25">
      <c r="A292" s="31" t="s">
        <v>1645</v>
      </c>
      <c r="B292" s="22">
        <v>36.693707000000003</v>
      </c>
      <c r="C292" s="22">
        <v>121.203856</v>
      </c>
      <c r="D292" s="13" t="s">
        <v>6</v>
      </c>
      <c r="E292" s="13" t="s">
        <v>6</v>
      </c>
      <c r="F292" s="16" t="s">
        <v>1646</v>
      </c>
      <c r="G292" s="3" t="s">
        <v>6</v>
      </c>
      <c r="H292" s="36" t="s">
        <v>243</v>
      </c>
      <c r="I292" s="36" t="s">
        <v>584</v>
      </c>
      <c r="J292" s="3" t="s">
        <v>6</v>
      </c>
      <c r="K292" s="26">
        <v>42.4</v>
      </c>
      <c r="L292" s="26">
        <v>126.4</v>
      </c>
      <c r="M292" s="26">
        <v>17.399999999999999</v>
      </c>
      <c r="N292" s="26">
        <v>104.6</v>
      </c>
    </row>
    <row r="293" spans="1:14" x14ac:dyDescent="0.25">
      <c r="A293" s="36" t="s">
        <v>586</v>
      </c>
      <c r="B293" s="22">
        <v>24.479836111111108</v>
      </c>
      <c r="C293" s="22">
        <v>118.08941666666666</v>
      </c>
      <c r="D293" s="30" t="s">
        <v>2946</v>
      </c>
      <c r="E293" s="30" t="s">
        <v>592</v>
      </c>
      <c r="F293" s="34" t="s">
        <v>586</v>
      </c>
      <c r="G293" s="32" t="s">
        <v>6</v>
      </c>
      <c r="H293" s="36" t="s">
        <v>243</v>
      </c>
      <c r="I293" s="36" t="s">
        <v>6</v>
      </c>
      <c r="J293" s="3" t="s">
        <v>6</v>
      </c>
      <c r="K293" s="26">
        <v>42.4</v>
      </c>
      <c r="L293" s="26">
        <v>126.4</v>
      </c>
      <c r="M293" s="26">
        <v>17.399999999999999</v>
      </c>
      <c r="N293" s="26">
        <v>104.6</v>
      </c>
    </row>
    <row r="294" spans="1:14" x14ac:dyDescent="0.25">
      <c r="A294" s="36" t="s">
        <v>646</v>
      </c>
      <c r="B294" s="23">
        <v>30.322447</v>
      </c>
      <c r="C294" s="23">
        <v>120.772763</v>
      </c>
      <c r="D294" s="36" t="s">
        <v>6</v>
      </c>
      <c r="E294" s="36" t="s">
        <v>6</v>
      </c>
      <c r="F294" s="16" t="s">
        <v>1298</v>
      </c>
      <c r="G294" s="16" t="s">
        <v>6</v>
      </c>
      <c r="H294" s="16" t="s">
        <v>243</v>
      </c>
      <c r="I294" s="36" t="s">
        <v>586</v>
      </c>
      <c r="J294" s="3" t="s">
        <v>6</v>
      </c>
      <c r="K294" s="26">
        <v>42.4</v>
      </c>
      <c r="L294" s="26">
        <v>126.4</v>
      </c>
      <c r="M294" s="26">
        <v>17.399999999999999</v>
      </c>
      <c r="N294" s="26">
        <v>104.6</v>
      </c>
    </row>
    <row r="295" spans="1:14" x14ac:dyDescent="0.25">
      <c r="A295" s="34" t="s">
        <v>1889</v>
      </c>
      <c r="B295" s="22">
        <v>8.0079150000000006</v>
      </c>
      <c r="C295" s="22">
        <v>-80.402409000000006</v>
      </c>
      <c r="D295" s="34" t="s">
        <v>6</v>
      </c>
      <c r="E295" s="34" t="s">
        <v>6</v>
      </c>
      <c r="F295" s="34" t="s">
        <v>1886</v>
      </c>
      <c r="G295" s="37" t="s">
        <v>6</v>
      </c>
      <c r="H295" s="34" t="s">
        <v>1887</v>
      </c>
      <c r="I295" s="34" t="s">
        <v>6</v>
      </c>
      <c r="J295" s="3" t="s">
        <v>6</v>
      </c>
      <c r="K295" s="37" t="s">
        <v>6</v>
      </c>
      <c r="L295" s="37" t="s">
        <v>6</v>
      </c>
      <c r="M295" s="37" t="s">
        <v>6</v>
      </c>
      <c r="N295" s="37" t="s">
        <v>6</v>
      </c>
    </row>
    <row r="296" spans="1:14" x14ac:dyDescent="0.25">
      <c r="A296" s="16" t="s">
        <v>2088</v>
      </c>
      <c r="B296" s="22">
        <v>5.9609949999999996</v>
      </c>
      <c r="C296" s="22">
        <v>-77.326673</v>
      </c>
      <c r="D296" s="7" t="s">
        <v>6</v>
      </c>
      <c r="E296" s="13" t="s">
        <v>6</v>
      </c>
      <c r="F296" s="37" t="s">
        <v>2085</v>
      </c>
      <c r="G296" s="3" t="s">
        <v>6</v>
      </c>
      <c r="H296" s="37" t="s">
        <v>2086</v>
      </c>
      <c r="I296" s="37" t="s">
        <v>6</v>
      </c>
      <c r="J296" s="3" t="s">
        <v>6</v>
      </c>
      <c r="K296" s="26">
        <v>7.4</v>
      </c>
      <c r="L296" s="26">
        <v>-77.400000000000006</v>
      </c>
      <c r="M296" s="26">
        <v>6.6</v>
      </c>
      <c r="N296" s="26">
        <v>-78.3</v>
      </c>
    </row>
    <row r="297" spans="1:14" x14ac:dyDescent="0.25">
      <c r="A297" s="36" t="s">
        <v>2733</v>
      </c>
      <c r="B297" s="22">
        <v>29.176556000000001</v>
      </c>
      <c r="C297" s="22">
        <v>-95.117304000000004</v>
      </c>
      <c r="D297" t="s">
        <v>6</v>
      </c>
      <c r="E297" s="13" t="s">
        <v>6</v>
      </c>
      <c r="F297" s="34" t="s">
        <v>1557</v>
      </c>
      <c r="G297" s="3" t="s">
        <v>6</v>
      </c>
      <c r="H297" s="34" t="s">
        <v>2732</v>
      </c>
      <c r="I297" s="34" t="s">
        <v>6</v>
      </c>
      <c r="J297" s="3" t="s">
        <v>6</v>
      </c>
      <c r="K297" s="26" t="s">
        <v>6</v>
      </c>
      <c r="L297" s="26" t="s">
        <v>6</v>
      </c>
      <c r="M297" s="26" t="s">
        <v>6</v>
      </c>
      <c r="N297" s="26" t="s">
        <v>6</v>
      </c>
    </row>
    <row r="298" spans="1:14" x14ac:dyDescent="0.25">
      <c r="A298" s="36" t="s">
        <v>558</v>
      </c>
      <c r="B298" s="22">
        <v>9.402333333333333</v>
      </c>
      <c r="C298" s="22">
        <v>-79.872166666666672</v>
      </c>
      <c r="D298" s="7" t="s">
        <v>6</v>
      </c>
      <c r="E298" s="13" t="s">
        <v>146</v>
      </c>
      <c r="F298" s="16" t="s">
        <v>1192</v>
      </c>
      <c r="G298" s="3" t="s">
        <v>6</v>
      </c>
      <c r="H298" s="36" t="s">
        <v>637</v>
      </c>
      <c r="I298" s="36" t="s">
        <v>6</v>
      </c>
      <c r="J298" s="3" t="s">
        <v>6</v>
      </c>
      <c r="K298" s="26" t="s">
        <v>6</v>
      </c>
      <c r="L298" s="26" t="s">
        <v>6</v>
      </c>
      <c r="M298" s="26" t="s">
        <v>6</v>
      </c>
      <c r="N298" s="26" t="s">
        <v>6</v>
      </c>
    </row>
    <row r="299" spans="1:14" x14ac:dyDescent="0.25">
      <c r="A299" s="36" t="s">
        <v>2937</v>
      </c>
      <c r="B299" s="22">
        <v>9.3726199999999995</v>
      </c>
      <c r="C299" s="22">
        <v>-79.881200000000007</v>
      </c>
      <c r="D299" s="34" t="s">
        <v>6</v>
      </c>
      <c r="E299" s="34" t="s">
        <v>146</v>
      </c>
      <c r="F299" s="16" t="s">
        <v>2938</v>
      </c>
      <c r="G299" s="37" t="s">
        <v>6</v>
      </c>
      <c r="H299" s="36" t="s">
        <v>637</v>
      </c>
      <c r="I299" s="36" t="s">
        <v>6</v>
      </c>
      <c r="J299" s="3" t="s">
        <v>6</v>
      </c>
      <c r="K299" s="26" t="s">
        <v>6</v>
      </c>
      <c r="L299" s="26" t="s">
        <v>6</v>
      </c>
      <c r="M299" s="26" t="s">
        <v>6</v>
      </c>
      <c r="N299" s="26" t="s">
        <v>6</v>
      </c>
    </row>
    <row r="300" spans="1:14" x14ac:dyDescent="0.25">
      <c r="A300" s="36" t="s">
        <v>471</v>
      </c>
      <c r="B300" s="22">
        <v>18.913283</v>
      </c>
      <c r="C300" s="22">
        <v>-104.064562</v>
      </c>
      <c r="D300" s="34" t="s">
        <v>6</v>
      </c>
      <c r="E300" s="34" t="s">
        <v>151</v>
      </c>
      <c r="F300" s="16" t="s">
        <v>1097</v>
      </c>
      <c r="G300" s="3" t="s">
        <v>6</v>
      </c>
      <c r="H300" s="34" t="s">
        <v>664</v>
      </c>
      <c r="I300" s="34" t="s">
        <v>6</v>
      </c>
      <c r="J300" s="3" t="s">
        <v>6</v>
      </c>
      <c r="K300" s="26" t="s">
        <v>6</v>
      </c>
      <c r="L300" s="26" t="s">
        <v>6</v>
      </c>
      <c r="M300" s="26" t="s">
        <v>6</v>
      </c>
      <c r="N300" s="26" t="s">
        <v>6</v>
      </c>
    </row>
    <row r="301" spans="1:14" x14ac:dyDescent="0.25">
      <c r="A301" s="36" t="s">
        <v>561</v>
      </c>
      <c r="B301" s="22">
        <v>19.098942999999998</v>
      </c>
      <c r="C301" s="22">
        <v>-104.351562</v>
      </c>
      <c r="D301" s="7" t="s">
        <v>6</v>
      </c>
      <c r="E301" s="13" t="s">
        <v>151</v>
      </c>
      <c r="F301" s="16" t="s">
        <v>1199</v>
      </c>
      <c r="G301" s="32" t="s">
        <v>6</v>
      </c>
      <c r="H301" s="34" t="s">
        <v>664</v>
      </c>
      <c r="I301" s="34" t="s">
        <v>6</v>
      </c>
      <c r="J301" s="3" t="s">
        <v>6</v>
      </c>
      <c r="K301" s="26" t="s">
        <v>6</v>
      </c>
      <c r="L301" s="26" t="s">
        <v>6</v>
      </c>
      <c r="M301" s="26" t="s">
        <v>6</v>
      </c>
      <c r="N301" s="26" t="s">
        <v>6</v>
      </c>
    </row>
    <row r="302" spans="1:14" x14ac:dyDescent="0.25">
      <c r="A302" s="36" t="s">
        <v>1686</v>
      </c>
      <c r="B302" s="22">
        <v>11.048157</v>
      </c>
      <c r="C302" s="22">
        <v>-74.828328999999997</v>
      </c>
      <c r="D302" s="34" t="s">
        <v>6</v>
      </c>
      <c r="E302" s="34" t="s">
        <v>6</v>
      </c>
      <c r="F302" s="34" t="s">
        <v>1686</v>
      </c>
      <c r="G302" s="37" t="s">
        <v>6</v>
      </c>
      <c r="H302" s="34" t="s">
        <v>145</v>
      </c>
      <c r="I302" s="37" t="s">
        <v>547</v>
      </c>
      <c r="J302" s="37" t="s">
        <v>6</v>
      </c>
      <c r="K302" s="26">
        <v>14.8</v>
      </c>
      <c r="L302" s="26">
        <v>-69</v>
      </c>
      <c r="M302" s="26">
        <v>5.3</v>
      </c>
      <c r="N302" s="26">
        <v>-82</v>
      </c>
    </row>
    <row r="303" spans="1:14" x14ac:dyDescent="0.25">
      <c r="A303" s="31" t="s">
        <v>504</v>
      </c>
      <c r="B303" s="22">
        <v>13.348889</v>
      </c>
      <c r="C303" s="22">
        <v>-81.374722000000006</v>
      </c>
      <c r="D303" s="30" t="s">
        <v>6</v>
      </c>
      <c r="E303" s="30" t="s">
        <v>6</v>
      </c>
      <c r="F303" s="16" t="s">
        <v>1125</v>
      </c>
      <c r="G303" s="32" t="s">
        <v>1350</v>
      </c>
      <c r="H303" s="34" t="s">
        <v>1686</v>
      </c>
      <c r="I303" s="34" t="s">
        <v>6</v>
      </c>
      <c r="J303" s="32" t="s">
        <v>6</v>
      </c>
      <c r="K303" s="26">
        <v>14.7</v>
      </c>
      <c r="L303" s="26">
        <v>-79.8</v>
      </c>
      <c r="M303" s="26">
        <v>9.1999999999999993</v>
      </c>
      <c r="N303" s="26">
        <v>-83.7</v>
      </c>
    </row>
    <row r="304" spans="1:14" x14ac:dyDescent="0.25">
      <c r="A304" s="31" t="s">
        <v>1685</v>
      </c>
      <c r="B304" s="22">
        <v>4.4948560000000004</v>
      </c>
      <c r="C304" s="22">
        <v>-77.339798999999999</v>
      </c>
      <c r="D304" s="7" t="s">
        <v>6</v>
      </c>
      <c r="E304" s="13" t="s">
        <v>6</v>
      </c>
      <c r="F304" s="34" t="s">
        <v>1685</v>
      </c>
      <c r="G304" s="3" t="s">
        <v>6</v>
      </c>
      <c r="H304" s="34" t="s">
        <v>145</v>
      </c>
      <c r="I304" s="34" t="s">
        <v>2164</v>
      </c>
      <c r="J304" s="3" t="s">
        <v>6</v>
      </c>
      <c r="K304" s="26">
        <v>12.3</v>
      </c>
      <c r="L304" s="26">
        <v>-73.2</v>
      </c>
      <c r="M304" s="26">
        <v>-0.6</v>
      </c>
      <c r="N304" s="26">
        <v>-82.3</v>
      </c>
    </row>
    <row r="305" spans="1:14" x14ac:dyDescent="0.25">
      <c r="A305" s="31" t="s">
        <v>2606</v>
      </c>
      <c r="B305" s="22">
        <v>41.259256999999998</v>
      </c>
      <c r="C305" s="22">
        <v>-72.852607000000006</v>
      </c>
      <c r="D305" s="7" t="s">
        <v>6</v>
      </c>
      <c r="E305" s="34" t="s">
        <v>6</v>
      </c>
      <c r="F305" s="16" t="s">
        <v>1103</v>
      </c>
      <c r="G305" s="37" t="s">
        <v>6</v>
      </c>
      <c r="H305" s="34" t="s">
        <v>2603</v>
      </c>
      <c r="I305" s="30" t="s">
        <v>6</v>
      </c>
      <c r="J305" s="3" t="s">
        <v>6</v>
      </c>
      <c r="K305" s="26" t="s">
        <v>6</v>
      </c>
      <c r="L305" s="26" t="s">
        <v>6</v>
      </c>
      <c r="M305" s="26" t="s">
        <v>6</v>
      </c>
      <c r="N305" s="26" t="s">
        <v>6</v>
      </c>
    </row>
    <row r="306" spans="1:14" x14ac:dyDescent="0.25">
      <c r="A306" s="36" t="s">
        <v>2607</v>
      </c>
      <c r="B306" s="22">
        <v>41.178292999999996</v>
      </c>
      <c r="C306" s="22">
        <v>-73.119415000000004</v>
      </c>
      <c r="D306" s="37" t="s">
        <v>6</v>
      </c>
      <c r="E306" s="37" t="s">
        <v>6</v>
      </c>
      <c r="F306" s="37" t="s">
        <v>1894</v>
      </c>
      <c r="G306" s="32" t="s">
        <v>6</v>
      </c>
      <c r="H306" s="34" t="s">
        <v>2603</v>
      </c>
      <c r="I306" s="30" t="s">
        <v>6</v>
      </c>
      <c r="J306" s="3" t="s">
        <v>6</v>
      </c>
      <c r="K306" s="37" t="s">
        <v>6</v>
      </c>
      <c r="L306" s="37" t="s">
        <v>6</v>
      </c>
      <c r="M306" s="37" t="s">
        <v>6</v>
      </c>
      <c r="N306" s="37" t="s">
        <v>6</v>
      </c>
    </row>
    <row r="307" spans="1:14" x14ac:dyDescent="0.25">
      <c r="A307" s="31" t="s">
        <v>2605</v>
      </c>
      <c r="B307" s="22">
        <v>41.297313000000003</v>
      </c>
      <c r="C307" s="22">
        <v>-72.914576999999994</v>
      </c>
      <c r="D307" s="7" t="s">
        <v>6</v>
      </c>
      <c r="E307" s="13" t="s">
        <v>6</v>
      </c>
      <c r="F307" s="16" t="s">
        <v>1104</v>
      </c>
      <c r="G307" s="3" t="s">
        <v>6</v>
      </c>
      <c r="H307" s="34" t="s">
        <v>2603</v>
      </c>
      <c r="I307" s="30" t="s">
        <v>6</v>
      </c>
      <c r="J307" s="3" t="s">
        <v>6</v>
      </c>
      <c r="K307" s="26" t="s">
        <v>6</v>
      </c>
      <c r="L307" s="26" t="s">
        <v>6</v>
      </c>
      <c r="M307" s="26" t="s">
        <v>6</v>
      </c>
      <c r="N307" s="26" t="s">
        <v>6</v>
      </c>
    </row>
    <row r="308" spans="1:14" x14ac:dyDescent="0.25">
      <c r="A308" s="31" t="s">
        <v>2611</v>
      </c>
      <c r="B308" s="22">
        <v>41.307788000000002</v>
      </c>
      <c r="C308" s="22">
        <v>-72.219565000000003</v>
      </c>
      <c r="D308" s="34" t="s">
        <v>6</v>
      </c>
      <c r="E308" s="34" t="s">
        <v>6</v>
      </c>
      <c r="F308" s="36" t="s">
        <v>1580</v>
      </c>
      <c r="G308" s="37" t="s">
        <v>6</v>
      </c>
      <c r="H308" s="34" t="s">
        <v>2609</v>
      </c>
      <c r="I308" s="34" t="s">
        <v>6</v>
      </c>
      <c r="J308" s="3" t="s">
        <v>6</v>
      </c>
      <c r="K308" s="26" t="s">
        <v>6</v>
      </c>
      <c r="L308" s="26" t="s">
        <v>6</v>
      </c>
      <c r="M308" s="26" t="s">
        <v>6</v>
      </c>
      <c r="N308" s="26" t="s">
        <v>6</v>
      </c>
    </row>
    <row r="309" spans="1:14" x14ac:dyDescent="0.25">
      <c r="A309" s="36" t="s">
        <v>42</v>
      </c>
      <c r="B309" s="22">
        <v>-15.457401000000001</v>
      </c>
      <c r="C309" s="22">
        <v>145.21382399999999</v>
      </c>
      <c r="D309" s="8" t="s">
        <v>6</v>
      </c>
      <c r="E309" s="13" t="s">
        <v>6</v>
      </c>
      <c r="F309" s="16" t="s">
        <v>715</v>
      </c>
      <c r="G309" s="3" t="s">
        <v>6</v>
      </c>
      <c r="H309" s="34" t="s">
        <v>627</v>
      </c>
      <c r="I309" s="34" t="s">
        <v>6</v>
      </c>
      <c r="J309" s="3" t="s">
        <v>6</v>
      </c>
      <c r="K309" s="26" t="s">
        <v>6</v>
      </c>
      <c r="L309" s="26" t="s">
        <v>6</v>
      </c>
      <c r="M309" s="26" t="s">
        <v>6</v>
      </c>
      <c r="N309" s="26" t="s">
        <v>6</v>
      </c>
    </row>
    <row r="310" spans="1:14" x14ac:dyDescent="0.25">
      <c r="A310" s="31" t="s">
        <v>2713</v>
      </c>
      <c r="B310" s="22">
        <v>27.840060000000001</v>
      </c>
      <c r="C310" s="22">
        <v>-97.229687999999996</v>
      </c>
      <c r="D310" s="8" t="s">
        <v>6</v>
      </c>
      <c r="E310" s="13" t="s">
        <v>6</v>
      </c>
      <c r="F310" s="16" t="s">
        <v>1781</v>
      </c>
      <c r="G310" s="3" t="s">
        <v>6</v>
      </c>
      <c r="H310" s="34" t="s">
        <v>2712</v>
      </c>
      <c r="I310" s="34" t="s">
        <v>6</v>
      </c>
      <c r="J310" s="3" t="s">
        <v>6</v>
      </c>
      <c r="K310" s="26" t="s">
        <v>6</v>
      </c>
      <c r="L310" s="26" t="s">
        <v>6</v>
      </c>
      <c r="M310" s="26" t="s">
        <v>6</v>
      </c>
      <c r="N310" s="26" t="s">
        <v>6</v>
      </c>
    </row>
    <row r="311" spans="1:14" x14ac:dyDescent="0.25">
      <c r="A311" s="31" t="s">
        <v>639</v>
      </c>
      <c r="B311" s="23">
        <v>9.9938769999999995</v>
      </c>
      <c r="C311" s="23">
        <v>-83.041360999999995</v>
      </c>
      <c r="D311" s="36" t="s">
        <v>6</v>
      </c>
      <c r="E311" s="36" t="s">
        <v>6</v>
      </c>
      <c r="F311" s="16" t="s">
        <v>1265</v>
      </c>
      <c r="G311" s="34" t="s">
        <v>6</v>
      </c>
      <c r="H311" s="16" t="s">
        <v>559</v>
      </c>
      <c r="I311" s="37" t="s">
        <v>6</v>
      </c>
      <c r="J311" s="3" t="s">
        <v>6</v>
      </c>
      <c r="K311" s="26">
        <v>11.4</v>
      </c>
      <c r="L311" s="26">
        <v>-82</v>
      </c>
      <c r="M311" s="26">
        <v>7.8</v>
      </c>
      <c r="N311" s="26">
        <v>-86</v>
      </c>
    </row>
    <row r="312" spans="1:14" x14ac:dyDescent="0.25">
      <c r="A312" s="34" t="s">
        <v>673</v>
      </c>
      <c r="B312" s="22">
        <v>9.5775489999999994</v>
      </c>
      <c r="C312" s="22">
        <v>-85.111126999999996</v>
      </c>
      <c r="D312" s="8" t="s">
        <v>6</v>
      </c>
      <c r="E312" s="13" t="s">
        <v>6</v>
      </c>
      <c r="F312" s="34" t="s">
        <v>673</v>
      </c>
      <c r="G312" s="3" t="s">
        <v>6</v>
      </c>
      <c r="H312" s="37" t="s">
        <v>604</v>
      </c>
      <c r="I312" s="30" t="s">
        <v>531</v>
      </c>
      <c r="J312" s="3" t="s">
        <v>6</v>
      </c>
      <c r="K312" s="26">
        <v>11.4</v>
      </c>
      <c r="L312" s="26">
        <v>-82</v>
      </c>
      <c r="M312" s="26">
        <v>7.8</v>
      </c>
      <c r="N312" s="26">
        <v>-86</v>
      </c>
    </row>
    <row r="313" spans="1:14" x14ac:dyDescent="0.25">
      <c r="A313" s="34" t="s">
        <v>313</v>
      </c>
      <c r="B313" s="22">
        <v>23.103007999999999</v>
      </c>
      <c r="C313" s="22">
        <v>-82.449751000000006</v>
      </c>
      <c r="D313" s="30" t="s">
        <v>6</v>
      </c>
      <c r="E313" s="30" t="s">
        <v>6</v>
      </c>
      <c r="F313" s="16" t="s">
        <v>936</v>
      </c>
      <c r="G313" s="32" t="s">
        <v>6</v>
      </c>
      <c r="H313" s="34" t="s">
        <v>314</v>
      </c>
      <c r="I313" s="34" t="s">
        <v>6</v>
      </c>
      <c r="J313" s="32" t="s">
        <v>6</v>
      </c>
      <c r="K313" s="26" t="s">
        <v>6</v>
      </c>
      <c r="L313" s="26" t="s">
        <v>6</v>
      </c>
      <c r="M313" s="26" t="s">
        <v>6</v>
      </c>
      <c r="N313" s="26" t="s">
        <v>6</v>
      </c>
    </row>
    <row r="314" spans="1:14" x14ac:dyDescent="0.25">
      <c r="A314" s="34" t="s">
        <v>2146</v>
      </c>
      <c r="B314" s="22">
        <v>20.026136999999999</v>
      </c>
      <c r="C314" s="22">
        <v>-75.835427999999993</v>
      </c>
      <c r="D314" s="13" t="s">
        <v>6</v>
      </c>
      <c r="E314" s="13" t="s">
        <v>6</v>
      </c>
      <c r="F314" s="36" t="s">
        <v>2145</v>
      </c>
      <c r="G314" s="3" t="s">
        <v>6</v>
      </c>
      <c r="H314" s="34" t="s">
        <v>314</v>
      </c>
      <c r="I314" s="30" t="s">
        <v>6</v>
      </c>
      <c r="J314" s="3" t="s">
        <v>6</v>
      </c>
      <c r="K314" s="26">
        <v>23.6</v>
      </c>
      <c r="L314" s="26">
        <v>-73</v>
      </c>
      <c r="M314" s="26">
        <v>19.5</v>
      </c>
      <c r="N314" s="26">
        <v>-86</v>
      </c>
    </row>
    <row r="315" spans="1:14" x14ac:dyDescent="0.25">
      <c r="A315" s="36" t="s">
        <v>2529</v>
      </c>
      <c r="B315" s="22">
        <v>6.6827899999999998</v>
      </c>
      <c r="C315" s="22">
        <v>-77.462323999999995</v>
      </c>
      <c r="D315" t="s">
        <v>6</v>
      </c>
      <c r="E315" s="13" t="s">
        <v>148</v>
      </c>
      <c r="F315" s="16" t="s">
        <v>794</v>
      </c>
      <c r="G315" s="3" t="s">
        <v>6</v>
      </c>
      <c r="H315" s="30" t="s">
        <v>2527</v>
      </c>
      <c r="I315" s="30" t="s">
        <v>6</v>
      </c>
      <c r="J315" s="3" t="s">
        <v>6</v>
      </c>
      <c r="K315" s="26">
        <v>7.4</v>
      </c>
      <c r="L315" s="26">
        <v>-76.900000000000006</v>
      </c>
      <c r="M315" s="26">
        <v>6</v>
      </c>
      <c r="N315" s="26">
        <v>-78</v>
      </c>
    </row>
    <row r="316" spans="1:14" x14ac:dyDescent="0.25">
      <c r="A316" s="34" t="s">
        <v>1401</v>
      </c>
      <c r="B316" s="22">
        <v>12.132548999999999</v>
      </c>
      <c r="C316" s="22">
        <v>-68.968917000000005</v>
      </c>
      <c r="D316" s="8" t="s">
        <v>6</v>
      </c>
      <c r="E316" s="13" t="s">
        <v>6</v>
      </c>
      <c r="F316" s="37" t="s">
        <v>1402</v>
      </c>
      <c r="G316" s="3" t="s">
        <v>1403</v>
      </c>
      <c r="H316" s="34" t="s">
        <v>297</v>
      </c>
      <c r="I316" s="30" t="s">
        <v>6</v>
      </c>
      <c r="J316" s="3" t="s">
        <v>6</v>
      </c>
      <c r="K316" s="26">
        <v>12.5</v>
      </c>
      <c r="L316" s="26">
        <v>-68.7</v>
      </c>
      <c r="M316" s="26">
        <v>12</v>
      </c>
      <c r="N316" s="26">
        <v>-69.3</v>
      </c>
    </row>
    <row r="317" spans="1:14" x14ac:dyDescent="0.25">
      <c r="A317" s="16" t="s">
        <v>2850</v>
      </c>
      <c r="B317" s="22">
        <f>42+32/60+48/3600</f>
        <v>42.546666666666667</v>
      </c>
      <c r="C317" s="22">
        <f>-(70+56/60+25/3600)</f>
        <v>-70.94027777777778</v>
      </c>
      <c r="D317" t="s">
        <v>6</v>
      </c>
      <c r="E317" s="13" t="s">
        <v>6</v>
      </c>
      <c r="F317" s="37" t="s">
        <v>1718</v>
      </c>
      <c r="G317" s="3" t="s">
        <v>6</v>
      </c>
      <c r="H317" s="35" t="s">
        <v>2849</v>
      </c>
      <c r="I317" s="35" t="s">
        <v>6</v>
      </c>
      <c r="J317" s="3" t="s">
        <v>6</v>
      </c>
      <c r="K317" s="37" t="s">
        <v>6</v>
      </c>
      <c r="L317" s="37" t="s">
        <v>6</v>
      </c>
      <c r="M317" s="37" t="s">
        <v>6</v>
      </c>
      <c r="N317" s="37" t="s">
        <v>6</v>
      </c>
    </row>
    <row r="318" spans="1:14" x14ac:dyDescent="0.25">
      <c r="A318" s="36" t="s">
        <v>1604</v>
      </c>
      <c r="B318" s="22">
        <v>-12.414944999999999</v>
      </c>
      <c r="C318" s="22">
        <v>130.83006800000001</v>
      </c>
      <c r="D318" s="8" t="s">
        <v>6</v>
      </c>
      <c r="E318" s="13" t="s">
        <v>6</v>
      </c>
      <c r="F318" s="16" t="s">
        <v>1603</v>
      </c>
      <c r="G318" s="3" t="s">
        <v>6</v>
      </c>
      <c r="H318" s="30" t="s">
        <v>39</v>
      </c>
      <c r="I318" s="30" t="s">
        <v>6</v>
      </c>
      <c r="J318" s="3" t="s">
        <v>6</v>
      </c>
      <c r="K318" s="26" t="s">
        <v>6</v>
      </c>
      <c r="L318" s="26" t="s">
        <v>6</v>
      </c>
      <c r="M318" s="26" t="s">
        <v>6</v>
      </c>
      <c r="N318" s="26" t="s">
        <v>6</v>
      </c>
    </row>
    <row r="319" spans="1:14" x14ac:dyDescent="0.25">
      <c r="A319" s="36" t="s">
        <v>2633</v>
      </c>
      <c r="B319" s="22">
        <v>38.791235</v>
      </c>
      <c r="C319" s="22">
        <v>-75.162617999999995</v>
      </c>
      <c r="D319" s="8" t="s">
        <v>6</v>
      </c>
      <c r="E319" s="13" t="s">
        <v>6</v>
      </c>
      <c r="F319" s="16" t="s">
        <v>1203</v>
      </c>
      <c r="G319" s="3" t="s">
        <v>6</v>
      </c>
      <c r="H319" s="36" t="s">
        <v>644</v>
      </c>
      <c r="I319" s="36" t="s">
        <v>6</v>
      </c>
      <c r="J319" s="3" t="s">
        <v>6</v>
      </c>
      <c r="K319" s="26" t="s">
        <v>6</v>
      </c>
      <c r="L319" s="26" t="s">
        <v>6</v>
      </c>
      <c r="M319" s="26" t="s">
        <v>6</v>
      </c>
      <c r="N319" s="26" t="s">
        <v>6</v>
      </c>
    </row>
    <row r="320" spans="1:14" x14ac:dyDescent="0.25">
      <c r="A320" s="36" t="s">
        <v>644</v>
      </c>
      <c r="B320" s="23">
        <v>38.694225000000003</v>
      </c>
      <c r="C320" s="23">
        <v>-75.152342000000004</v>
      </c>
      <c r="D320" s="36" t="s">
        <v>6</v>
      </c>
      <c r="E320" s="36" t="s">
        <v>6</v>
      </c>
      <c r="F320" s="16" t="s">
        <v>1294</v>
      </c>
      <c r="G320" s="16" t="s">
        <v>6</v>
      </c>
      <c r="H320" s="16" t="s">
        <v>74</v>
      </c>
      <c r="I320" s="16" t="s">
        <v>6</v>
      </c>
      <c r="J320" s="3" t="s">
        <v>6</v>
      </c>
      <c r="K320" s="26" t="s">
        <v>6</v>
      </c>
      <c r="L320" s="26" t="s">
        <v>6</v>
      </c>
      <c r="M320" s="26" t="s">
        <v>6</v>
      </c>
      <c r="N320" s="26" t="s">
        <v>6</v>
      </c>
    </row>
    <row r="321" spans="1:14" x14ac:dyDescent="0.25">
      <c r="A321" s="35" t="s">
        <v>1481</v>
      </c>
      <c r="B321" s="22">
        <f>-(6+1/60)</f>
        <v>-6.0166666666666666</v>
      </c>
      <c r="C321" s="22">
        <f>12+24/60+15/3600</f>
        <v>12.404166666666667</v>
      </c>
      <c r="D321" s="8" t="s">
        <v>6</v>
      </c>
      <c r="E321" s="13" t="s">
        <v>6</v>
      </c>
      <c r="F321" s="37" t="s">
        <v>1483</v>
      </c>
      <c r="G321" s="3" t="s">
        <v>6</v>
      </c>
      <c r="H321" s="36" t="s">
        <v>129</v>
      </c>
      <c r="I321" s="36" t="s">
        <v>6</v>
      </c>
      <c r="J321" s="3" t="s">
        <v>6</v>
      </c>
      <c r="K321" s="37" t="s">
        <v>6</v>
      </c>
      <c r="L321" s="37" t="s">
        <v>6</v>
      </c>
      <c r="M321" s="37" t="s">
        <v>6</v>
      </c>
      <c r="N321" s="37" t="s">
        <v>6</v>
      </c>
    </row>
    <row r="322" spans="1:14" x14ac:dyDescent="0.25">
      <c r="A322" s="37" t="s">
        <v>2122</v>
      </c>
      <c r="B322" s="22">
        <f>-(14+10/60+12/3600)</f>
        <v>-14.17</v>
      </c>
      <c r="C322" s="22">
        <f>-(141+13/60+52/3600)</f>
        <v>-141.23111111111112</v>
      </c>
      <c r="D322" s="8" t="s">
        <v>6</v>
      </c>
      <c r="E322" s="13" t="s">
        <v>6</v>
      </c>
      <c r="F322" s="37" t="s">
        <v>2121</v>
      </c>
      <c r="G322" s="37" t="s">
        <v>6</v>
      </c>
      <c r="H322" s="37" t="s">
        <v>2120</v>
      </c>
      <c r="I322" s="37" t="s">
        <v>6</v>
      </c>
      <c r="J322" s="3" t="s">
        <v>6</v>
      </c>
      <c r="K322" s="37" t="s">
        <v>6</v>
      </c>
      <c r="L322" s="37" t="s">
        <v>6</v>
      </c>
      <c r="M322" s="37" t="s">
        <v>6</v>
      </c>
      <c r="N322" s="37" t="s">
        <v>6</v>
      </c>
    </row>
    <row r="323" spans="1:14" x14ac:dyDescent="0.25">
      <c r="A323" s="36" t="s">
        <v>537</v>
      </c>
      <c r="B323" s="22">
        <v>11.966666666666667</v>
      </c>
      <c r="C323" s="22">
        <v>43.283333333333331</v>
      </c>
      <c r="D323" s="8" t="s">
        <v>6</v>
      </c>
      <c r="E323" s="13" t="s">
        <v>6</v>
      </c>
      <c r="F323" s="16" t="s">
        <v>1168</v>
      </c>
      <c r="G323" s="32" t="s">
        <v>6</v>
      </c>
      <c r="H323" s="37" t="s">
        <v>100</v>
      </c>
      <c r="I323" s="37" t="s">
        <v>6</v>
      </c>
      <c r="J323" s="3" t="s">
        <v>6</v>
      </c>
      <c r="K323" s="26" t="s">
        <v>6</v>
      </c>
      <c r="L323" s="26" t="s">
        <v>6</v>
      </c>
      <c r="M323" s="26" t="s">
        <v>6</v>
      </c>
      <c r="N323" s="26" t="s">
        <v>6</v>
      </c>
    </row>
    <row r="324" spans="1:14" x14ac:dyDescent="0.25">
      <c r="A324" s="34" t="s">
        <v>309</v>
      </c>
      <c r="B324" s="22">
        <v>19.225539000000001</v>
      </c>
      <c r="C324" s="22">
        <v>-69.612178999999998</v>
      </c>
      <c r="D324" s="9" t="s">
        <v>6</v>
      </c>
      <c r="E324" s="13" t="s">
        <v>6</v>
      </c>
      <c r="F324" s="16" t="s">
        <v>934</v>
      </c>
      <c r="G324" s="3" t="s">
        <v>6</v>
      </c>
      <c r="H324" s="34" t="s">
        <v>611</v>
      </c>
      <c r="I324" s="30" t="s">
        <v>6</v>
      </c>
      <c r="J324" s="3" t="s">
        <v>6</v>
      </c>
      <c r="K324" s="26" t="s">
        <v>6</v>
      </c>
      <c r="L324" s="26" t="s">
        <v>6</v>
      </c>
      <c r="M324" s="26" t="s">
        <v>6</v>
      </c>
      <c r="N324" s="26" t="s">
        <v>6</v>
      </c>
    </row>
    <row r="325" spans="1:14" x14ac:dyDescent="0.25">
      <c r="A325" s="34" t="s">
        <v>503</v>
      </c>
      <c r="B325" s="22">
        <v>18.466666666666665</v>
      </c>
      <c r="C325" s="22">
        <v>-69.95</v>
      </c>
      <c r="D325" s="30" t="s">
        <v>6</v>
      </c>
      <c r="E325" s="30" t="s">
        <v>6</v>
      </c>
      <c r="F325" s="16" t="s">
        <v>1380</v>
      </c>
      <c r="G325" s="32" t="s">
        <v>6</v>
      </c>
      <c r="H325" s="34" t="s">
        <v>611</v>
      </c>
      <c r="I325" s="34" t="s">
        <v>6</v>
      </c>
      <c r="J325" s="3" t="s">
        <v>6</v>
      </c>
      <c r="K325" s="26" t="s">
        <v>6</v>
      </c>
      <c r="L325" s="26" t="s">
        <v>6</v>
      </c>
      <c r="M325" s="26" t="s">
        <v>6</v>
      </c>
      <c r="N325" s="26" t="s">
        <v>6</v>
      </c>
    </row>
    <row r="326" spans="1:14" x14ac:dyDescent="0.25">
      <c r="A326" s="35" t="s">
        <v>2268</v>
      </c>
      <c r="B326" s="22">
        <v>-29.811786999999999</v>
      </c>
      <c r="C326" s="22">
        <v>31.039456000000001</v>
      </c>
      <c r="D326" s="8" t="s">
        <v>6</v>
      </c>
      <c r="E326" s="13" t="s">
        <v>6</v>
      </c>
      <c r="F326" s="16" t="s">
        <v>1249</v>
      </c>
      <c r="G326" s="32" t="s">
        <v>6</v>
      </c>
      <c r="H326" s="37" t="s">
        <v>2266</v>
      </c>
      <c r="I326" s="37" t="s">
        <v>6</v>
      </c>
      <c r="J326" s="3" t="s">
        <v>6</v>
      </c>
      <c r="K326" s="26" t="s">
        <v>6</v>
      </c>
      <c r="L326" s="26" t="s">
        <v>6</v>
      </c>
      <c r="M326" s="26" t="s">
        <v>6</v>
      </c>
      <c r="N326" s="26" t="s">
        <v>6</v>
      </c>
    </row>
    <row r="327" spans="1:14" x14ac:dyDescent="0.25">
      <c r="A327" s="36" t="s">
        <v>142</v>
      </c>
      <c r="B327" s="22">
        <v>0.95</v>
      </c>
      <c r="C327" s="22">
        <v>-79.666666666666671</v>
      </c>
      <c r="D327" s="8" t="s">
        <v>1972</v>
      </c>
      <c r="E327" s="13" t="s">
        <v>6</v>
      </c>
      <c r="F327" s="16" t="s">
        <v>788</v>
      </c>
      <c r="G327" s="3" t="s">
        <v>6</v>
      </c>
      <c r="H327" s="36" t="s">
        <v>140</v>
      </c>
      <c r="I327" s="36" t="s">
        <v>6</v>
      </c>
      <c r="J327" s="3" t="s">
        <v>6</v>
      </c>
      <c r="K327" s="26">
        <v>2.5</v>
      </c>
      <c r="L327" s="26">
        <v>-75</v>
      </c>
      <c r="M327" s="26">
        <v>-5</v>
      </c>
      <c r="N327" s="26">
        <v>-81.5</v>
      </c>
    </row>
    <row r="328" spans="1:14" x14ac:dyDescent="0.25">
      <c r="A328" s="31" t="s">
        <v>141</v>
      </c>
      <c r="B328" s="22">
        <v>-2.1833333333333331</v>
      </c>
      <c r="C328" s="22">
        <v>-79.88333333333334</v>
      </c>
      <c r="D328" s="9" t="s">
        <v>1972</v>
      </c>
      <c r="E328" s="13" t="s">
        <v>143</v>
      </c>
      <c r="F328" s="16" t="s">
        <v>789</v>
      </c>
      <c r="G328" s="3" t="s">
        <v>6</v>
      </c>
      <c r="H328" s="36" t="s">
        <v>140</v>
      </c>
      <c r="I328" s="36" t="s">
        <v>6</v>
      </c>
      <c r="J328" s="3" t="s">
        <v>6</v>
      </c>
      <c r="K328" s="26">
        <v>2.5</v>
      </c>
      <c r="L328" s="26">
        <v>-75</v>
      </c>
      <c r="M328" s="26">
        <v>-5</v>
      </c>
      <c r="N328" s="26">
        <v>-81.5</v>
      </c>
    </row>
    <row r="329" spans="1:14" x14ac:dyDescent="0.25">
      <c r="A329" s="34" t="s">
        <v>2320</v>
      </c>
      <c r="B329" s="22">
        <v>28.208651</v>
      </c>
      <c r="C329" s="22">
        <v>34.420969999999997</v>
      </c>
      <c r="D329" t="s">
        <v>6</v>
      </c>
      <c r="E329" s="13" t="s">
        <v>6</v>
      </c>
      <c r="F329" s="37" t="s">
        <v>1406</v>
      </c>
      <c r="G329" s="3" t="s">
        <v>1407</v>
      </c>
      <c r="H329" s="37" t="s">
        <v>2315</v>
      </c>
      <c r="I329" s="37" t="s">
        <v>6</v>
      </c>
      <c r="J329" s="3" t="s">
        <v>6</v>
      </c>
      <c r="K329" s="26" t="s">
        <v>6</v>
      </c>
      <c r="L329" s="26" t="s">
        <v>6</v>
      </c>
      <c r="M329" s="26" t="s">
        <v>6</v>
      </c>
      <c r="N329" s="26" t="s">
        <v>6</v>
      </c>
    </row>
    <row r="330" spans="1:14" x14ac:dyDescent="0.25">
      <c r="A330" s="36" t="s">
        <v>2321</v>
      </c>
      <c r="B330" s="22">
        <v>28.241666666666699</v>
      </c>
      <c r="C330" s="22">
        <v>33.62222222222222</v>
      </c>
      <c r="D330" s="10" t="s">
        <v>6</v>
      </c>
      <c r="E330" s="13" t="s">
        <v>6</v>
      </c>
      <c r="F330" s="16" t="s">
        <v>1110</v>
      </c>
      <c r="G330" s="34" t="s">
        <v>6</v>
      </c>
      <c r="H330" s="37" t="s">
        <v>2315</v>
      </c>
      <c r="I330" s="37" t="s">
        <v>6</v>
      </c>
      <c r="J330" s="3" t="s">
        <v>6</v>
      </c>
      <c r="K330" s="26" t="s">
        <v>6</v>
      </c>
      <c r="L330" s="26" t="s">
        <v>6</v>
      </c>
      <c r="M330" s="26" t="s">
        <v>6</v>
      </c>
      <c r="N330" s="26" t="s">
        <v>6</v>
      </c>
    </row>
    <row r="331" spans="1:14" x14ac:dyDescent="0.25">
      <c r="A331" s="31" t="s">
        <v>557</v>
      </c>
      <c r="B331" s="22">
        <v>28.75</v>
      </c>
      <c r="C331" s="22">
        <v>33</v>
      </c>
      <c r="D331" s="10" t="s">
        <v>6</v>
      </c>
      <c r="E331" s="13" t="s">
        <v>6</v>
      </c>
      <c r="F331" s="16" t="s">
        <v>1191</v>
      </c>
      <c r="G331" s="3" t="s">
        <v>6</v>
      </c>
      <c r="H331" s="37" t="s">
        <v>616</v>
      </c>
      <c r="I331" s="37" t="s">
        <v>6</v>
      </c>
      <c r="J331" s="3" t="s">
        <v>6</v>
      </c>
      <c r="K331" s="26" t="s">
        <v>6</v>
      </c>
      <c r="L331" s="26" t="s">
        <v>6</v>
      </c>
      <c r="M331" s="26" t="s">
        <v>6</v>
      </c>
      <c r="N331" s="26" t="s">
        <v>6</v>
      </c>
    </row>
    <row r="332" spans="1:14" x14ac:dyDescent="0.25">
      <c r="A332" s="34" t="s">
        <v>2319</v>
      </c>
      <c r="B332" s="22">
        <v>28.165970999999999</v>
      </c>
      <c r="C332" s="22">
        <v>34.448242999999998</v>
      </c>
      <c r="D332" s="11" t="s">
        <v>6</v>
      </c>
      <c r="E332" s="13" t="s">
        <v>6</v>
      </c>
      <c r="F332" s="37" t="s">
        <v>1405</v>
      </c>
      <c r="G332" s="3" t="s">
        <v>6</v>
      </c>
      <c r="H332" s="37" t="s">
        <v>2315</v>
      </c>
      <c r="I332" s="37" t="s">
        <v>6</v>
      </c>
      <c r="J332" s="3" t="s">
        <v>6</v>
      </c>
      <c r="K332" s="26" t="s">
        <v>6</v>
      </c>
      <c r="L332" s="26" t="s">
        <v>6</v>
      </c>
      <c r="M332" s="26" t="s">
        <v>6</v>
      </c>
      <c r="N332" s="26" t="s">
        <v>6</v>
      </c>
    </row>
    <row r="333" spans="1:14" x14ac:dyDescent="0.25">
      <c r="A333" s="34" t="s">
        <v>2311</v>
      </c>
      <c r="B333" s="22">
        <v>28.367884</v>
      </c>
      <c r="C333" s="22">
        <v>33.077292999999997</v>
      </c>
      <c r="D333" s="13" t="s">
        <v>6</v>
      </c>
      <c r="E333" s="13" t="s">
        <v>6</v>
      </c>
      <c r="F333" s="16" t="s">
        <v>1149</v>
      </c>
      <c r="G333" s="3" t="s">
        <v>6</v>
      </c>
      <c r="H333" s="36" t="s">
        <v>2309</v>
      </c>
      <c r="I333" s="37" t="s">
        <v>6</v>
      </c>
      <c r="J333" s="3" t="s">
        <v>6</v>
      </c>
      <c r="K333" s="26" t="s">
        <v>6</v>
      </c>
      <c r="L333" s="26" t="s">
        <v>6</v>
      </c>
      <c r="M333" s="26" t="s">
        <v>6</v>
      </c>
      <c r="N333" s="26" t="s">
        <v>6</v>
      </c>
    </row>
    <row r="334" spans="1:14" x14ac:dyDescent="0.25">
      <c r="A334" s="34" t="s">
        <v>2318</v>
      </c>
      <c r="B334" s="22">
        <v>27.740449999999999</v>
      </c>
      <c r="C334" s="22">
        <v>34.247180999999998</v>
      </c>
      <c r="D334" s="11" t="s">
        <v>6</v>
      </c>
      <c r="E334" s="13" t="s">
        <v>6</v>
      </c>
      <c r="F334" s="37" t="s">
        <v>1404</v>
      </c>
      <c r="G334" s="3" t="s">
        <v>6</v>
      </c>
      <c r="H334" s="32" t="s">
        <v>2315</v>
      </c>
      <c r="I334" s="37" t="s">
        <v>6</v>
      </c>
      <c r="J334" s="3" t="s">
        <v>6</v>
      </c>
      <c r="K334" s="26" t="s">
        <v>6</v>
      </c>
      <c r="L334" s="26" t="s">
        <v>6</v>
      </c>
      <c r="M334" s="26" t="s">
        <v>6</v>
      </c>
      <c r="N334" s="26" t="s">
        <v>6</v>
      </c>
    </row>
    <row r="335" spans="1:14" x14ac:dyDescent="0.25">
      <c r="A335" s="35" t="s">
        <v>2315</v>
      </c>
      <c r="B335" s="22">
        <v>27.724446</v>
      </c>
      <c r="C335" s="22">
        <v>34.245068000000003</v>
      </c>
      <c r="D335" s="11" t="s">
        <v>6</v>
      </c>
      <c r="E335" s="13" t="s">
        <v>6</v>
      </c>
      <c r="F335" s="37" t="s">
        <v>2316</v>
      </c>
      <c r="G335" s="3" t="s">
        <v>6</v>
      </c>
      <c r="H335" s="32" t="s">
        <v>616</v>
      </c>
      <c r="I335" s="37" t="s">
        <v>6</v>
      </c>
      <c r="J335" s="3" t="s">
        <v>6</v>
      </c>
      <c r="K335" s="37" t="s">
        <v>6</v>
      </c>
      <c r="L335" s="37" t="s">
        <v>6</v>
      </c>
      <c r="M335" s="37" t="s">
        <v>6</v>
      </c>
      <c r="N335" s="37" t="s">
        <v>6</v>
      </c>
    </row>
    <row r="336" spans="1:14" x14ac:dyDescent="0.25">
      <c r="A336" s="31" t="s">
        <v>1988</v>
      </c>
      <c r="B336" s="22">
        <v>13.493416</v>
      </c>
      <c r="C336" s="22">
        <v>-89.393170999999995</v>
      </c>
      <c r="D336" s="11" t="s">
        <v>1980</v>
      </c>
      <c r="E336" s="13" t="s">
        <v>6</v>
      </c>
      <c r="F336" s="36" t="s">
        <v>1989</v>
      </c>
      <c r="G336" s="37" t="s">
        <v>6</v>
      </c>
      <c r="H336" s="34" t="s">
        <v>283</v>
      </c>
      <c r="I336" s="30" t="s">
        <v>6</v>
      </c>
      <c r="J336" s="3" t="s">
        <v>6</v>
      </c>
      <c r="K336" s="26">
        <v>14.7</v>
      </c>
      <c r="L336" s="26">
        <v>-87.4</v>
      </c>
      <c r="M336" s="26">
        <v>12.8</v>
      </c>
      <c r="N336" s="26">
        <v>-90.3</v>
      </c>
    </row>
    <row r="337" spans="1:14" x14ac:dyDescent="0.25">
      <c r="A337" s="31" t="s">
        <v>1984</v>
      </c>
      <c r="B337" s="22">
        <v>13.324894</v>
      </c>
      <c r="C337" s="22">
        <v>-88.962075999999996</v>
      </c>
      <c r="D337" s="11" t="s">
        <v>1980</v>
      </c>
      <c r="E337" s="13" t="s">
        <v>6</v>
      </c>
      <c r="F337" s="36" t="s">
        <v>2040</v>
      </c>
      <c r="G337" s="37" t="s">
        <v>6</v>
      </c>
      <c r="H337" s="34" t="s">
        <v>283</v>
      </c>
      <c r="I337" s="34" t="s">
        <v>6</v>
      </c>
      <c r="J337" s="3" t="s">
        <v>6</v>
      </c>
      <c r="K337" s="26">
        <v>14.7</v>
      </c>
      <c r="L337" s="26">
        <v>-87.4</v>
      </c>
      <c r="M337" s="26">
        <v>12.8</v>
      </c>
      <c r="N337" s="26">
        <v>-90.3</v>
      </c>
    </row>
    <row r="338" spans="1:14" x14ac:dyDescent="0.25">
      <c r="A338" s="34" t="s">
        <v>1979</v>
      </c>
      <c r="B338" s="22">
        <v>13.339188999999999</v>
      </c>
      <c r="C338" s="22">
        <v>-87.844009999999997</v>
      </c>
      <c r="D338" s="30" t="s">
        <v>1980</v>
      </c>
      <c r="E338" s="30" t="s">
        <v>6</v>
      </c>
      <c r="F338" s="16" t="s">
        <v>921</v>
      </c>
      <c r="G338" s="32" t="s">
        <v>6</v>
      </c>
      <c r="H338" s="34" t="s">
        <v>283</v>
      </c>
      <c r="I338" s="34" t="s">
        <v>6</v>
      </c>
      <c r="J338" s="3" t="s">
        <v>6</v>
      </c>
      <c r="K338" s="26">
        <v>14.7</v>
      </c>
      <c r="L338" s="26">
        <v>-87.4</v>
      </c>
      <c r="M338" s="26">
        <v>12.8</v>
      </c>
      <c r="N338" s="26">
        <v>-90.3</v>
      </c>
    </row>
    <row r="339" spans="1:14" x14ac:dyDescent="0.25">
      <c r="A339" s="31" t="s">
        <v>1981</v>
      </c>
      <c r="B339" s="22">
        <v>13.272169</v>
      </c>
      <c r="C339" s="22">
        <v>-88.552297999999993</v>
      </c>
      <c r="D339" s="11" t="s">
        <v>1980</v>
      </c>
      <c r="E339" s="13" t="s">
        <v>6</v>
      </c>
      <c r="F339" s="36" t="s">
        <v>1982</v>
      </c>
      <c r="G339" s="32" t="s">
        <v>6</v>
      </c>
      <c r="H339" s="34" t="s">
        <v>283</v>
      </c>
      <c r="I339" s="34" t="s">
        <v>6</v>
      </c>
      <c r="J339" s="3" t="s">
        <v>6</v>
      </c>
      <c r="K339" s="26">
        <v>14.7</v>
      </c>
      <c r="L339" s="26">
        <v>-87.4</v>
      </c>
      <c r="M339" s="26">
        <v>12.8</v>
      </c>
      <c r="N339" s="26">
        <v>-90.3</v>
      </c>
    </row>
    <row r="340" spans="1:14" x14ac:dyDescent="0.25">
      <c r="A340" s="17" t="s">
        <v>535</v>
      </c>
      <c r="B340" s="21">
        <v>50.3</v>
      </c>
      <c r="C340" s="21">
        <v>-4.9000000000000004</v>
      </c>
      <c r="D340" s="17" t="s">
        <v>1839</v>
      </c>
      <c r="E340" s="17" t="s">
        <v>6</v>
      </c>
      <c r="F340" s="18" t="s">
        <v>1167</v>
      </c>
      <c r="G340" s="18" t="s">
        <v>6</v>
      </c>
      <c r="H340" s="18" t="s">
        <v>622</v>
      </c>
      <c r="I340" s="18" t="s">
        <v>6</v>
      </c>
      <c r="J340" s="18" t="s">
        <v>1409</v>
      </c>
      <c r="K340" s="25" t="s">
        <v>6</v>
      </c>
      <c r="L340" s="25" t="s">
        <v>6</v>
      </c>
      <c r="M340" s="25" t="s">
        <v>6</v>
      </c>
      <c r="N340" s="25" t="s">
        <v>6</v>
      </c>
    </row>
    <row r="341" spans="1:14" x14ac:dyDescent="0.25">
      <c r="A341" s="34" t="s">
        <v>125</v>
      </c>
      <c r="B341" s="22">
        <v>3.5</v>
      </c>
      <c r="C341" s="22">
        <v>8.6999999999999993</v>
      </c>
      <c r="D341" s="30" t="s">
        <v>6</v>
      </c>
      <c r="E341" s="13" t="s">
        <v>6</v>
      </c>
      <c r="F341" s="16" t="s">
        <v>785</v>
      </c>
      <c r="G341" s="32" t="s">
        <v>6</v>
      </c>
      <c r="H341" s="34" t="s">
        <v>123</v>
      </c>
      <c r="I341" s="30" t="s">
        <v>6</v>
      </c>
      <c r="J341" s="3" t="s">
        <v>6</v>
      </c>
      <c r="K341" s="26" t="s">
        <v>6</v>
      </c>
      <c r="L341" s="26" t="s">
        <v>6</v>
      </c>
      <c r="M341" s="26" t="s">
        <v>6</v>
      </c>
      <c r="N341" s="26" t="s">
        <v>6</v>
      </c>
    </row>
    <row r="342" spans="1:14" x14ac:dyDescent="0.25">
      <c r="A342" s="36" t="s">
        <v>555</v>
      </c>
      <c r="B342" s="22">
        <v>15.833333333333334</v>
      </c>
      <c r="C342" s="22">
        <v>40.200000000000003</v>
      </c>
      <c r="D342" s="11" t="s">
        <v>6</v>
      </c>
      <c r="E342" s="13" t="s">
        <v>28</v>
      </c>
      <c r="F342" s="16" t="s">
        <v>1189</v>
      </c>
      <c r="G342" s="3" t="s">
        <v>6</v>
      </c>
      <c r="H342" s="34" t="s">
        <v>165</v>
      </c>
      <c r="I342" s="30" t="s">
        <v>6</v>
      </c>
      <c r="J342" s="3" t="s">
        <v>6</v>
      </c>
      <c r="K342" s="26" t="s">
        <v>6</v>
      </c>
      <c r="L342" s="26" t="s">
        <v>6</v>
      </c>
      <c r="M342" s="26" t="s">
        <v>6</v>
      </c>
      <c r="N342" s="26" t="s">
        <v>6</v>
      </c>
    </row>
    <row r="343" spans="1:14" x14ac:dyDescent="0.25">
      <c r="A343" s="36" t="s">
        <v>543</v>
      </c>
      <c r="B343" s="22">
        <v>15.465</v>
      </c>
      <c r="C343" s="22">
        <v>39.749166666666667</v>
      </c>
      <c r="D343" s="11" t="s">
        <v>6</v>
      </c>
      <c r="E343" s="13" t="s">
        <v>6</v>
      </c>
      <c r="F343" s="16" t="s">
        <v>1176</v>
      </c>
      <c r="G343" s="32" t="s">
        <v>6</v>
      </c>
      <c r="H343" s="34" t="s">
        <v>165</v>
      </c>
      <c r="I343" s="34" t="s">
        <v>6</v>
      </c>
      <c r="J343" s="3" t="s">
        <v>6</v>
      </c>
      <c r="K343" s="26" t="s">
        <v>6</v>
      </c>
      <c r="L343" s="26" t="s">
        <v>6</v>
      </c>
      <c r="M343" s="26" t="s">
        <v>6</v>
      </c>
      <c r="N343" s="26" t="s">
        <v>6</v>
      </c>
    </row>
    <row r="344" spans="1:14" x14ac:dyDescent="0.25">
      <c r="A344" s="34" t="s">
        <v>2285</v>
      </c>
      <c r="B344" s="22">
        <v>15.7</v>
      </c>
      <c r="C344" s="22">
        <v>39.933329999999998</v>
      </c>
      <c r="D344" s="11" t="s">
        <v>6</v>
      </c>
      <c r="E344" s="13" t="s">
        <v>6</v>
      </c>
      <c r="F344" s="16" t="s">
        <v>1160</v>
      </c>
      <c r="G344" s="34" t="s">
        <v>6</v>
      </c>
      <c r="H344" s="34" t="s">
        <v>555</v>
      </c>
      <c r="I344" s="30" t="s">
        <v>6</v>
      </c>
      <c r="J344" s="3" t="s">
        <v>6</v>
      </c>
      <c r="K344" s="26" t="s">
        <v>6</v>
      </c>
      <c r="L344" s="26" t="s">
        <v>6</v>
      </c>
      <c r="M344" s="26" t="s">
        <v>6</v>
      </c>
      <c r="N344" s="26" t="s">
        <v>6</v>
      </c>
    </row>
    <row r="345" spans="1:14" x14ac:dyDescent="0.25">
      <c r="A345" s="34" t="s">
        <v>27</v>
      </c>
      <c r="B345" s="22">
        <v>15.609722222222222</v>
      </c>
      <c r="C345" s="22">
        <v>39.450000000000003</v>
      </c>
      <c r="D345" s="11" t="s">
        <v>6</v>
      </c>
      <c r="E345" s="13" t="s">
        <v>28</v>
      </c>
      <c r="F345" s="16" t="s">
        <v>704</v>
      </c>
      <c r="G345" s="37" t="s">
        <v>6</v>
      </c>
      <c r="H345" s="37" t="s">
        <v>165</v>
      </c>
      <c r="I345" s="37" t="s">
        <v>6</v>
      </c>
      <c r="J345" s="3" t="s">
        <v>6</v>
      </c>
      <c r="K345" s="26" t="s">
        <v>6</v>
      </c>
      <c r="L345" s="26" t="s">
        <v>6</v>
      </c>
      <c r="M345" s="26" t="s">
        <v>6</v>
      </c>
      <c r="N345" s="26" t="s">
        <v>6</v>
      </c>
    </row>
    <row r="346" spans="1:14" x14ac:dyDescent="0.25">
      <c r="A346" s="34" t="s">
        <v>1777</v>
      </c>
      <c r="B346" s="22">
        <v>-20.806073999999999</v>
      </c>
      <c r="C346" s="22">
        <v>-40.655017999999998</v>
      </c>
      <c r="D346" s="11" t="s">
        <v>6</v>
      </c>
      <c r="E346" s="13" t="s">
        <v>6</v>
      </c>
      <c r="F346" s="16" t="s">
        <v>1778</v>
      </c>
      <c r="G346" s="3" t="s">
        <v>6</v>
      </c>
      <c r="H346" s="34" t="s">
        <v>347</v>
      </c>
      <c r="I346" s="30" t="s">
        <v>6</v>
      </c>
      <c r="J346" s="3" t="s">
        <v>6</v>
      </c>
      <c r="K346" s="26" t="s">
        <v>6</v>
      </c>
      <c r="L346" s="26" t="s">
        <v>6</v>
      </c>
      <c r="M346" s="26" t="s">
        <v>6</v>
      </c>
      <c r="N346" s="26" t="s">
        <v>6</v>
      </c>
    </row>
    <row r="347" spans="1:14" x14ac:dyDescent="0.25">
      <c r="A347" s="34" t="s">
        <v>362</v>
      </c>
      <c r="B347" s="22">
        <v>-18.59478</v>
      </c>
      <c r="C347" s="22">
        <v>-39.739001000000002</v>
      </c>
      <c r="D347" s="11" t="s">
        <v>6</v>
      </c>
      <c r="E347" s="13" t="s">
        <v>6</v>
      </c>
      <c r="F347" s="16" t="s">
        <v>1001</v>
      </c>
      <c r="G347" s="3" t="s">
        <v>6</v>
      </c>
      <c r="H347" s="34" t="s">
        <v>347</v>
      </c>
      <c r="I347" s="30" t="s">
        <v>6</v>
      </c>
      <c r="J347" s="3" t="s">
        <v>6</v>
      </c>
      <c r="K347" s="26" t="s">
        <v>6</v>
      </c>
      <c r="L347" s="26" t="s">
        <v>6</v>
      </c>
      <c r="M347" s="26" t="s">
        <v>6</v>
      </c>
      <c r="N347" s="26" t="s">
        <v>6</v>
      </c>
    </row>
    <row r="348" spans="1:14" x14ac:dyDescent="0.25">
      <c r="A348" s="34" t="s">
        <v>346</v>
      </c>
      <c r="B348" s="22">
        <v>-20.294260000000001</v>
      </c>
      <c r="C348" s="22">
        <v>-40.324489999999997</v>
      </c>
      <c r="D348" s="11" t="s">
        <v>6</v>
      </c>
      <c r="E348" s="13" t="s">
        <v>6</v>
      </c>
      <c r="F348" s="16" t="s">
        <v>979</v>
      </c>
      <c r="G348" s="3" t="s">
        <v>1387</v>
      </c>
      <c r="H348" s="30" t="s">
        <v>347</v>
      </c>
      <c r="I348" s="30" t="s">
        <v>6</v>
      </c>
      <c r="J348" s="3" t="s">
        <v>6</v>
      </c>
      <c r="K348" s="26" t="s">
        <v>6</v>
      </c>
      <c r="L348" s="26" t="s">
        <v>6</v>
      </c>
      <c r="M348" s="26" t="s">
        <v>6</v>
      </c>
      <c r="N348" s="26" t="s">
        <v>6</v>
      </c>
    </row>
    <row r="349" spans="1:14" x14ac:dyDescent="0.25">
      <c r="A349" s="15" t="s">
        <v>2852</v>
      </c>
      <c r="B349" s="22">
        <f>42+38/60+7/3600</f>
        <v>42.63527777777778</v>
      </c>
      <c r="C349" s="22">
        <f>-(70+45/60+47/3600)</f>
        <v>-70.763055555555553</v>
      </c>
      <c r="D349" s="11" t="s">
        <v>6</v>
      </c>
      <c r="E349" s="13" t="s">
        <v>1583</v>
      </c>
      <c r="F349" s="37" t="s">
        <v>1710</v>
      </c>
      <c r="G349" s="3" t="s">
        <v>6</v>
      </c>
      <c r="H349" s="35" t="s">
        <v>2851</v>
      </c>
      <c r="I349" s="35" t="s">
        <v>6</v>
      </c>
      <c r="J349" s="3" t="s">
        <v>6</v>
      </c>
      <c r="K349" s="37" t="s">
        <v>6</v>
      </c>
      <c r="L349" s="37" t="s">
        <v>6</v>
      </c>
      <c r="M349" s="37" t="s">
        <v>6</v>
      </c>
      <c r="N349" s="37" t="s">
        <v>6</v>
      </c>
    </row>
    <row r="350" spans="1:14" x14ac:dyDescent="0.25">
      <c r="A350" s="34" t="s">
        <v>1679</v>
      </c>
      <c r="B350" s="22">
        <v>37.018192999999997</v>
      </c>
      <c r="C350" s="22">
        <v>-8.0032920000000001</v>
      </c>
      <c r="D350" s="11" t="s">
        <v>6</v>
      </c>
      <c r="E350" s="13" t="s">
        <v>6</v>
      </c>
      <c r="F350" s="34" t="s">
        <v>1597</v>
      </c>
      <c r="G350" s="3" t="s">
        <v>6</v>
      </c>
      <c r="H350" s="34" t="s">
        <v>1676</v>
      </c>
      <c r="I350" s="34" t="s">
        <v>6</v>
      </c>
      <c r="J350" s="3" t="s">
        <v>6</v>
      </c>
      <c r="K350" s="26" t="s">
        <v>6</v>
      </c>
      <c r="L350" s="26" t="s">
        <v>6</v>
      </c>
      <c r="M350" s="26" t="s">
        <v>6</v>
      </c>
      <c r="N350" s="26" t="s">
        <v>6</v>
      </c>
    </row>
    <row r="351" spans="1:14" x14ac:dyDescent="0.25">
      <c r="A351" s="34" t="s">
        <v>1678</v>
      </c>
      <c r="B351" s="22">
        <v>37.116666666666667</v>
      </c>
      <c r="C351" s="22">
        <v>-7.65</v>
      </c>
      <c r="D351" s="30" t="s">
        <v>6</v>
      </c>
      <c r="E351" s="30" t="s">
        <v>6</v>
      </c>
      <c r="F351" s="16" t="s">
        <v>766</v>
      </c>
      <c r="G351" s="32" t="s">
        <v>6</v>
      </c>
      <c r="H351" s="30" t="s">
        <v>1676</v>
      </c>
      <c r="I351" s="30" t="s">
        <v>6</v>
      </c>
      <c r="J351" s="32" t="s">
        <v>6</v>
      </c>
      <c r="K351" s="26" t="s">
        <v>6</v>
      </c>
      <c r="L351" s="26" t="s">
        <v>6</v>
      </c>
      <c r="M351" s="26" t="s">
        <v>6</v>
      </c>
      <c r="N351" s="26" t="s">
        <v>6</v>
      </c>
    </row>
    <row r="352" spans="1:14" x14ac:dyDescent="0.25">
      <c r="A352" s="34" t="s">
        <v>1870</v>
      </c>
      <c r="B352" s="22">
        <v>-0.496309</v>
      </c>
      <c r="C352" s="22">
        <v>-91.432417999999998</v>
      </c>
      <c r="D352" s="11" t="s">
        <v>6</v>
      </c>
      <c r="E352" s="13" t="s">
        <v>6</v>
      </c>
      <c r="F352" s="37" t="s">
        <v>1869</v>
      </c>
      <c r="G352" s="34" t="s">
        <v>1871</v>
      </c>
      <c r="H352" s="30" t="s">
        <v>18</v>
      </c>
      <c r="I352" s="30" t="s">
        <v>6</v>
      </c>
      <c r="J352" s="3" t="s">
        <v>6</v>
      </c>
      <c r="K352" s="26">
        <v>1.2</v>
      </c>
      <c r="L352" s="26">
        <v>-88.7</v>
      </c>
      <c r="M352" s="26">
        <v>-2</v>
      </c>
      <c r="N352" s="26">
        <v>-93</v>
      </c>
    </row>
    <row r="353" spans="1:14" x14ac:dyDescent="0.25">
      <c r="A353" s="34" t="s">
        <v>494</v>
      </c>
      <c r="B353" s="22">
        <v>-19.05</v>
      </c>
      <c r="C353" s="22">
        <v>178.25</v>
      </c>
      <c r="D353" s="11" t="s">
        <v>6</v>
      </c>
      <c r="E353" s="13" t="s">
        <v>6</v>
      </c>
      <c r="F353" s="16" t="s">
        <v>1118</v>
      </c>
      <c r="G353" s="3" t="s">
        <v>6</v>
      </c>
      <c r="H353" s="32" t="s">
        <v>255</v>
      </c>
      <c r="I353" s="37" t="s">
        <v>6</v>
      </c>
      <c r="J353" s="3" t="s">
        <v>6</v>
      </c>
      <c r="K353" s="26">
        <v>-15</v>
      </c>
      <c r="L353" s="26">
        <v>179.999</v>
      </c>
      <c r="M353" s="26">
        <v>-21</v>
      </c>
      <c r="N353" s="26">
        <v>176</v>
      </c>
    </row>
    <row r="354" spans="1:14" x14ac:dyDescent="0.25">
      <c r="A354" s="34" t="s">
        <v>508</v>
      </c>
      <c r="B354" s="22">
        <v>-19.166666666666668</v>
      </c>
      <c r="C354" s="22">
        <v>179.76666666666668</v>
      </c>
      <c r="D354" s="11" t="s">
        <v>6</v>
      </c>
      <c r="E354" s="13" t="s">
        <v>6</v>
      </c>
      <c r="F354" s="16" t="s">
        <v>1130</v>
      </c>
      <c r="G354" s="32" t="s">
        <v>6</v>
      </c>
      <c r="H354" s="37" t="s">
        <v>255</v>
      </c>
      <c r="I354" s="37" t="s">
        <v>6</v>
      </c>
      <c r="J354" s="3" t="s">
        <v>6</v>
      </c>
      <c r="K354" s="26">
        <v>-15</v>
      </c>
      <c r="L354" s="26">
        <v>179.999</v>
      </c>
      <c r="M354" s="26">
        <v>-21</v>
      </c>
      <c r="N354" s="26">
        <v>176</v>
      </c>
    </row>
    <row r="355" spans="1:14" x14ac:dyDescent="0.25">
      <c r="A355" s="34" t="s">
        <v>507</v>
      </c>
      <c r="B355" s="22">
        <v>-12.5</v>
      </c>
      <c r="C355" s="22">
        <v>177.08</v>
      </c>
      <c r="D355" s="11" t="s">
        <v>6</v>
      </c>
      <c r="E355" s="13" t="s">
        <v>6</v>
      </c>
      <c r="F355" s="16" t="s">
        <v>1129</v>
      </c>
      <c r="G355" s="32" t="s">
        <v>6</v>
      </c>
      <c r="H355" s="37" t="s">
        <v>255</v>
      </c>
      <c r="I355" s="37" t="s">
        <v>6</v>
      </c>
      <c r="J355" s="3" t="s">
        <v>6</v>
      </c>
      <c r="K355" s="26">
        <v>-15</v>
      </c>
      <c r="L355" s="26">
        <v>179.999</v>
      </c>
      <c r="M355" s="26">
        <v>-21</v>
      </c>
      <c r="N355" s="26">
        <v>176</v>
      </c>
    </row>
    <row r="356" spans="1:14" x14ac:dyDescent="0.25">
      <c r="A356" s="34" t="s">
        <v>1866</v>
      </c>
      <c r="B356" s="22">
        <v>-1.221017</v>
      </c>
      <c r="C356" s="22">
        <v>-90.423460000000006</v>
      </c>
      <c r="D356" s="34" t="s">
        <v>6</v>
      </c>
      <c r="E356" s="34" t="s">
        <v>6</v>
      </c>
      <c r="F356" s="37" t="s">
        <v>1865</v>
      </c>
      <c r="G356" s="34" t="s">
        <v>1873</v>
      </c>
      <c r="H356" s="34" t="s">
        <v>22</v>
      </c>
      <c r="I356" s="34" t="s">
        <v>6</v>
      </c>
      <c r="J356" s="3" t="s">
        <v>6</v>
      </c>
      <c r="K356" s="26">
        <v>1.2</v>
      </c>
      <c r="L356" s="26">
        <v>-88.7</v>
      </c>
      <c r="M356" s="26">
        <v>-2</v>
      </c>
      <c r="N356" s="26">
        <v>-93</v>
      </c>
    </row>
    <row r="357" spans="1:14" x14ac:dyDescent="0.25">
      <c r="A357" s="31" t="s">
        <v>201</v>
      </c>
      <c r="B357" s="22">
        <v>-8.5</v>
      </c>
      <c r="C357" s="22">
        <v>119.88333333333334</v>
      </c>
      <c r="D357" s="11" t="s">
        <v>6</v>
      </c>
      <c r="E357" s="13" t="s">
        <v>6</v>
      </c>
      <c r="F357" s="16" t="s">
        <v>852</v>
      </c>
      <c r="G357" s="3" t="s">
        <v>6</v>
      </c>
      <c r="H357" s="36" t="s">
        <v>206</v>
      </c>
      <c r="I357" s="36" t="s">
        <v>6</v>
      </c>
      <c r="J357" s="3" t="s">
        <v>6</v>
      </c>
      <c r="K357" s="26" t="s">
        <v>6</v>
      </c>
      <c r="L357" s="26" t="s">
        <v>6</v>
      </c>
      <c r="M357" s="26" t="s">
        <v>6</v>
      </c>
      <c r="N357" s="26" t="s">
        <v>6</v>
      </c>
    </row>
    <row r="358" spans="1:14" x14ac:dyDescent="0.25">
      <c r="A358" s="36" t="s">
        <v>204</v>
      </c>
      <c r="B358" s="22">
        <v>-8.5</v>
      </c>
      <c r="C358" s="22">
        <v>119.88333333333334</v>
      </c>
      <c r="D358" s="11" t="s">
        <v>6</v>
      </c>
      <c r="E358" s="13" t="s">
        <v>205</v>
      </c>
      <c r="F358" s="16" t="s">
        <v>857</v>
      </c>
      <c r="G358" s="3" t="s">
        <v>6</v>
      </c>
      <c r="H358" s="36" t="s">
        <v>206</v>
      </c>
      <c r="I358" s="36" t="s">
        <v>6</v>
      </c>
      <c r="J358" s="3" t="s">
        <v>6</v>
      </c>
      <c r="K358" s="26" t="s">
        <v>6</v>
      </c>
      <c r="L358" s="26" t="s">
        <v>6</v>
      </c>
      <c r="M358" s="26" t="s">
        <v>6</v>
      </c>
      <c r="N358" s="26" t="s">
        <v>6</v>
      </c>
    </row>
    <row r="359" spans="1:14" x14ac:dyDescent="0.25">
      <c r="A359" s="36" t="s">
        <v>2820</v>
      </c>
      <c r="B359" s="22">
        <v>30.414601000000001</v>
      </c>
      <c r="C359" s="22">
        <v>-87.205770999999999</v>
      </c>
      <c r="D359" t="s">
        <v>6</v>
      </c>
      <c r="E359" s="13" t="s">
        <v>6</v>
      </c>
      <c r="F359" s="16" t="s">
        <v>944</v>
      </c>
      <c r="G359" s="37" t="s">
        <v>6</v>
      </c>
      <c r="H359" s="37" t="s">
        <v>2818</v>
      </c>
      <c r="I359" s="30" t="s">
        <v>6</v>
      </c>
      <c r="J359" s="3" t="s">
        <v>6</v>
      </c>
      <c r="K359" s="26">
        <v>31</v>
      </c>
      <c r="L359" s="26">
        <v>-79.5</v>
      </c>
      <c r="M359" s="26">
        <v>23.9</v>
      </c>
      <c r="N359" s="26">
        <v>-88</v>
      </c>
    </row>
    <row r="360" spans="1:14" x14ac:dyDescent="0.25">
      <c r="A360" s="36" t="s">
        <v>319</v>
      </c>
      <c r="B360" s="22">
        <v>30.554431000000001</v>
      </c>
      <c r="C360" s="22">
        <v>-87.184537000000006</v>
      </c>
      <c r="D360" s="11" t="s">
        <v>6</v>
      </c>
      <c r="E360" s="13" t="s">
        <v>6</v>
      </c>
      <c r="F360" s="16" t="s">
        <v>967</v>
      </c>
      <c r="G360" s="3" t="s">
        <v>6</v>
      </c>
      <c r="H360" s="37" t="s">
        <v>320</v>
      </c>
      <c r="I360" s="30" t="s">
        <v>2830</v>
      </c>
      <c r="J360" s="3" t="s">
        <v>6</v>
      </c>
      <c r="K360" s="26">
        <v>31</v>
      </c>
      <c r="L360" s="26">
        <v>-79.5</v>
      </c>
      <c r="M360" s="26">
        <v>23.9</v>
      </c>
      <c r="N360" s="26">
        <v>-88</v>
      </c>
    </row>
    <row r="361" spans="1:14" x14ac:dyDescent="0.25">
      <c r="A361" s="36" t="s">
        <v>2816</v>
      </c>
      <c r="B361" s="22">
        <v>30.358021999999998</v>
      </c>
      <c r="C361" s="22">
        <v>-87.169390000000007</v>
      </c>
      <c r="D361" s="11" t="s">
        <v>6</v>
      </c>
      <c r="E361" s="13" t="s">
        <v>6</v>
      </c>
      <c r="F361" s="16" t="s">
        <v>968</v>
      </c>
      <c r="G361" s="37" t="s">
        <v>6</v>
      </c>
      <c r="H361" s="37" t="s">
        <v>2814</v>
      </c>
      <c r="I361" s="30" t="s">
        <v>6</v>
      </c>
      <c r="J361" s="3" t="s">
        <v>6</v>
      </c>
      <c r="K361" s="26">
        <v>31</v>
      </c>
      <c r="L361" s="26">
        <v>-79.5</v>
      </c>
      <c r="M361" s="26">
        <v>23.9</v>
      </c>
      <c r="N361" s="26">
        <v>-88</v>
      </c>
    </row>
    <row r="362" spans="1:14" x14ac:dyDescent="0.25">
      <c r="A362" s="36" t="s">
        <v>2821</v>
      </c>
      <c r="B362" s="22">
        <v>30.338470000000001</v>
      </c>
      <c r="C362" s="22">
        <v>-87.158277999999996</v>
      </c>
      <c r="D362" s="11" t="s">
        <v>6</v>
      </c>
      <c r="E362" s="13" t="s">
        <v>6</v>
      </c>
      <c r="F362" s="16" t="s">
        <v>975</v>
      </c>
      <c r="G362" s="3" t="s">
        <v>6</v>
      </c>
      <c r="H362" s="37" t="s">
        <v>2818</v>
      </c>
      <c r="I362" s="30" t="s">
        <v>6</v>
      </c>
      <c r="J362" s="3" t="s">
        <v>6</v>
      </c>
      <c r="K362" s="26">
        <v>31</v>
      </c>
      <c r="L362" s="26">
        <v>-79.5</v>
      </c>
      <c r="M362" s="26">
        <v>23.9</v>
      </c>
      <c r="N362" s="26">
        <v>-88</v>
      </c>
    </row>
    <row r="363" spans="1:14" x14ac:dyDescent="0.25">
      <c r="A363" s="36" t="s">
        <v>2817</v>
      </c>
      <c r="B363" s="22">
        <v>30.358135000000001</v>
      </c>
      <c r="C363" s="22">
        <v>-87.152682999999996</v>
      </c>
      <c r="D363" s="11" t="s">
        <v>6</v>
      </c>
      <c r="E363" s="13" t="s">
        <v>6</v>
      </c>
      <c r="F363" s="16" t="s">
        <v>1202</v>
      </c>
      <c r="G363" s="32" t="s">
        <v>6</v>
      </c>
      <c r="H363" s="36" t="s">
        <v>2814</v>
      </c>
      <c r="I363" s="36" t="s">
        <v>6</v>
      </c>
      <c r="J363" s="37" t="s">
        <v>6</v>
      </c>
      <c r="K363" s="26" t="s">
        <v>6</v>
      </c>
      <c r="L363" s="26" t="s">
        <v>6</v>
      </c>
      <c r="M363" s="26" t="s">
        <v>6</v>
      </c>
      <c r="N363" s="26" t="s">
        <v>6</v>
      </c>
    </row>
    <row r="364" spans="1:14" x14ac:dyDescent="0.25">
      <c r="A364" s="36" t="s">
        <v>322</v>
      </c>
      <c r="B364" s="22">
        <v>30.129954000000001</v>
      </c>
      <c r="C364" s="22">
        <v>-85.667686000000003</v>
      </c>
      <c r="D364" s="11" t="s">
        <v>6</v>
      </c>
      <c r="E364" s="13" t="s">
        <v>332</v>
      </c>
      <c r="F364" s="16" t="s">
        <v>972</v>
      </c>
      <c r="G364" s="3" t="s">
        <v>6</v>
      </c>
      <c r="H364" s="37" t="s">
        <v>320</v>
      </c>
      <c r="I364" s="34" t="s">
        <v>2943</v>
      </c>
      <c r="J364" s="3" t="s">
        <v>6</v>
      </c>
      <c r="K364" s="26">
        <v>31</v>
      </c>
      <c r="L364" s="26">
        <v>-79.5</v>
      </c>
      <c r="M364" s="26">
        <v>23.9</v>
      </c>
      <c r="N364" s="26">
        <v>-88</v>
      </c>
    </row>
    <row r="365" spans="1:14" x14ac:dyDescent="0.25">
      <c r="A365" s="36" t="s">
        <v>2809</v>
      </c>
      <c r="B365" s="22">
        <v>30.129954000000001</v>
      </c>
      <c r="C365" s="22">
        <v>-85.667686000000003</v>
      </c>
      <c r="D365" s="11" t="s">
        <v>6</v>
      </c>
      <c r="E365" s="13" t="s">
        <v>6</v>
      </c>
      <c r="F365" s="16" t="s">
        <v>1376</v>
      </c>
      <c r="G365" s="3" t="s">
        <v>6</v>
      </c>
      <c r="H365" s="37" t="s">
        <v>2807</v>
      </c>
      <c r="I365" s="34" t="s">
        <v>6</v>
      </c>
      <c r="J365" s="3" t="s">
        <v>6</v>
      </c>
      <c r="K365" s="26">
        <v>31</v>
      </c>
      <c r="L365" s="26">
        <v>-79.5</v>
      </c>
      <c r="M365" s="26">
        <v>23.9</v>
      </c>
      <c r="N365" s="26">
        <v>-88</v>
      </c>
    </row>
    <row r="366" spans="1:14" x14ac:dyDescent="0.25">
      <c r="A366" s="36" t="s">
        <v>2813</v>
      </c>
      <c r="B366" s="22">
        <v>29.813254000000001</v>
      </c>
      <c r="C366" s="22">
        <v>-85.308335</v>
      </c>
      <c r="D366" s="11" t="s">
        <v>6</v>
      </c>
      <c r="E366" s="13" t="s">
        <v>6</v>
      </c>
      <c r="F366" s="16" t="s">
        <v>966</v>
      </c>
      <c r="G366" s="3" t="s">
        <v>6</v>
      </c>
      <c r="H366" s="37" t="s">
        <v>2810</v>
      </c>
      <c r="I366" s="30" t="s">
        <v>6</v>
      </c>
      <c r="J366" s="3" t="s">
        <v>6</v>
      </c>
      <c r="K366" s="26">
        <v>31</v>
      </c>
      <c r="L366" s="26">
        <v>-79.5</v>
      </c>
      <c r="M366" s="26">
        <v>23.9</v>
      </c>
      <c r="N366" s="26">
        <v>-88</v>
      </c>
    </row>
    <row r="367" spans="1:14" x14ac:dyDescent="0.25">
      <c r="A367" s="31" t="s">
        <v>2812</v>
      </c>
      <c r="B367" s="22">
        <v>29.684439999999999</v>
      </c>
      <c r="C367" s="22">
        <v>-85.285165000000006</v>
      </c>
      <c r="D367" s="11" t="s">
        <v>6</v>
      </c>
      <c r="E367" s="13" t="s">
        <v>6</v>
      </c>
      <c r="F367" s="32" t="s">
        <v>1776</v>
      </c>
      <c r="G367" s="32" t="s">
        <v>6</v>
      </c>
      <c r="H367" s="32" t="s">
        <v>2810</v>
      </c>
      <c r="I367" s="34" t="s">
        <v>6</v>
      </c>
      <c r="J367" s="3" t="s">
        <v>6</v>
      </c>
      <c r="K367" s="26">
        <v>31</v>
      </c>
      <c r="L367" s="26">
        <v>-79.5</v>
      </c>
      <c r="M367" s="26">
        <v>23.9</v>
      </c>
      <c r="N367" s="26">
        <v>-88</v>
      </c>
    </row>
    <row r="368" spans="1:14" x14ac:dyDescent="0.25">
      <c r="A368" s="31" t="s">
        <v>2806</v>
      </c>
      <c r="B368" s="22">
        <v>29.838422000000001</v>
      </c>
      <c r="C368" s="22">
        <v>-84.673586999999998</v>
      </c>
      <c r="D368" s="11" t="s">
        <v>6</v>
      </c>
      <c r="E368" s="13" t="s">
        <v>6</v>
      </c>
      <c r="F368" s="16" t="s">
        <v>1193</v>
      </c>
      <c r="G368" s="3" t="s">
        <v>6</v>
      </c>
      <c r="H368" s="37" t="s">
        <v>2801</v>
      </c>
      <c r="I368" s="30" t="s">
        <v>6</v>
      </c>
      <c r="J368" s="3" t="s">
        <v>6</v>
      </c>
      <c r="K368" s="26">
        <v>31</v>
      </c>
      <c r="L368" s="26">
        <v>-79.5</v>
      </c>
      <c r="M368" s="26">
        <v>23.9</v>
      </c>
      <c r="N368" s="26">
        <v>-88</v>
      </c>
    </row>
    <row r="369" spans="1:14" x14ac:dyDescent="0.25">
      <c r="A369" s="36" t="s">
        <v>2940</v>
      </c>
      <c r="B369" s="22">
        <v>29.915938000000001</v>
      </c>
      <c r="C369" s="22">
        <v>-84.51267</v>
      </c>
      <c r="D369" s="11" t="s">
        <v>6</v>
      </c>
      <c r="E369" s="13" t="s">
        <v>6</v>
      </c>
      <c r="F369" s="16" t="s">
        <v>1200</v>
      </c>
      <c r="G369" s="3" t="s">
        <v>6</v>
      </c>
      <c r="H369" s="34" t="s">
        <v>2801</v>
      </c>
      <c r="I369" s="34" t="s">
        <v>6</v>
      </c>
      <c r="J369" s="37" t="s">
        <v>6</v>
      </c>
      <c r="K369" s="26" t="s">
        <v>6</v>
      </c>
      <c r="L369" s="26" t="s">
        <v>6</v>
      </c>
      <c r="M369" s="26" t="s">
        <v>6</v>
      </c>
      <c r="N369" s="26" t="s">
        <v>6</v>
      </c>
    </row>
    <row r="370" spans="1:14" x14ac:dyDescent="0.25">
      <c r="A370" s="31" t="s">
        <v>2805</v>
      </c>
      <c r="B370" s="22">
        <v>29.909849999999999</v>
      </c>
      <c r="C370" s="22">
        <v>-84.395135999999994</v>
      </c>
      <c r="D370" s="13" t="s">
        <v>6</v>
      </c>
      <c r="E370" s="13" t="s">
        <v>6</v>
      </c>
      <c r="F370" s="16" t="s">
        <v>949</v>
      </c>
      <c r="G370" s="3" t="s">
        <v>6</v>
      </c>
      <c r="H370" s="32" t="s">
        <v>2801</v>
      </c>
      <c r="I370" s="34" t="s">
        <v>6</v>
      </c>
      <c r="J370" s="3" t="s">
        <v>6</v>
      </c>
      <c r="K370" s="26">
        <v>31</v>
      </c>
      <c r="L370" s="26">
        <v>-79.5</v>
      </c>
      <c r="M370" s="26">
        <v>23.9</v>
      </c>
      <c r="N370" s="26">
        <v>-88</v>
      </c>
    </row>
    <row r="371" spans="1:14" x14ac:dyDescent="0.25">
      <c r="A371" s="36" t="s">
        <v>2804</v>
      </c>
      <c r="B371" s="22">
        <v>30.029294</v>
      </c>
      <c r="C371" s="22">
        <v>-84.386913000000007</v>
      </c>
      <c r="D371" s="11" t="s">
        <v>6</v>
      </c>
      <c r="E371" s="13" t="s">
        <v>6</v>
      </c>
      <c r="F371" s="16" t="s">
        <v>946</v>
      </c>
      <c r="G371" s="37" t="s">
        <v>6</v>
      </c>
      <c r="H371" s="37" t="s">
        <v>327</v>
      </c>
      <c r="I371" s="30" t="s">
        <v>6</v>
      </c>
      <c r="J371" s="3" t="s">
        <v>6</v>
      </c>
      <c r="K371" s="26">
        <v>31</v>
      </c>
      <c r="L371" s="26">
        <v>-79.5</v>
      </c>
      <c r="M371" s="26">
        <v>23.9</v>
      </c>
      <c r="N371" s="26">
        <v>-88</v>
      </c>
    </row>
    <row r="372" spans="1:14" x14ac:dyDescent="0.25">
      <c r="A372" s="36" t="s">
        <v>2803</v>
      </c>
      <c r="B372" s="22">
        <v>29.895869999999999</v>
      </c>
      <c r="C372" s="22">
        <v>-84.382489000000007</v>
      </c>
      <c r="D372" s="11" t="s">
        <v>6</v>
      </c>
      <c r="E372" s="13" t="s">
        <v>6</v>
      </c>
      <c r="F372" s="16" t="s">
        <v>1556</v>
      </c>
      <c r="G372" s="37" t="s">
        <v>6</v>
      </c>
      <c r="H372" s="37" t="s">
        <v>2801</v>
      </c>
      <c r="I372" s="30" t="s">
        <v>6</v>
      </c>
      <c r="J372" s="3" t="s">
        <v>6</v>
      </c>
      <c r="K372" s="26">
        <v>31</v>
      </c>
      <c r="L372" s="26">
        <v>-79.5</v>
      </c>
      <c r="M372" s="26">
        <v>23.9</v>
      </c>
      <c r="N372" s="26">
        <v>-88</v>
      </c>
    </row>
    <row r="373" spans="1:14" x14ac:dyDescent="0.25">
      <c r="A373" s="36" t="s">
        <v>327</v>
      </c>
      <c r="B373" s="22">
        <v>30.104727</v>
      </c>
      <c r="C373" s="22">
        <v>-84.262463999999994</v>
      </c>
      <c r="D373" s="11" t="s">
        <v>6</v>
      </c>
      <c r="E373" s="13" t="s">
        <v>6</v>
      </c>
      <c r="F373" s="16" t="s">
        <v>958</v>
      </c>
      <c r="G373" s="3" t="s">
        <v>6</v>
      </c>
      <c r="H373" s="32" t="s">
        <v>320</v>
      </c>
      <c r="I373" s="34" t="s">
        <v>2830</v>
      </c>
      <c r="J373" s="3" t="s">
        <v>6</v>
      </c>
      <c r="K373" s="26">
        <v>31</v>
      </c>
      <c r="L373" s="26">
        <v>-79.5</v>
      </c>
      <c r="M373" s="26">
        <v>23.9</v>
      </c>
      <c r="N373" s="26">
        <v>-88</v>
      </c>
    </row>
    <row r="374" spans="1:14" x14ac:dyDescent="0.25">
      <c r="A374" s="31" t="s">
        <v>2800</v>
      </c>
      <c r="B374" s="22">
        <v>29.670873</v>
      </c>
      <c r="C374" s="22">
        <v>-83.387992999999994</v>
      </c>
      <c r="D374" s="11" t="s">
        <v>6</v>
      </c>
      <c r="E374" s="13" t="s">
        <v>6</v>
      </c>
      <c r="F374" s="16" t="s">
        <v>963</v>
      </c>
      <c r="G374" s="3" t="s">
        <v>6</v>
      </c>
      <c r="H374" s="37" t="s">
        <v>2798</v>
      </c>
      <c r="I374" s="30" t="s">
        <v>6</v>
      </c>
      <c r="J374" s="3" t="s">
        <v>6</v>
      </c>
      <c r="K374" s="26">
        <v>31</v>
      </c>
      <c r="L374" s="26">
        <v>-79.5</v>
      </c>
      <c r="M374" s="26">
        <v>23.9</v>
      </c>
      <c r="N374" s="26">
        <v>-88</v>
      </c>
    </row>
    <row r="375" spans="1:14" x14ac:dyDescent="0.25">
      <c r="A375" s="31" t="s">
        <v>2796</v>
      </c>
      <c r="B375" s="22">
        <v>29.138665</v>
      </c>
      <c r="C375" s="22">
        <v>-83.035550999999998</v>
      </c>
      <c r="D375" s="11" t="s">
        <v>6</v>
      </c>
      <c r="E375" s="13" t="s">
        <v>6</v>
      </c>
      <c r="F375" s="16" t="s">
        <v>698</v>
      </c>
      <c r="G375" s="3" t="s">
        <v>6</v>
      </c>
      <c r="H375" s="37" t="s">
        <v>2793</v>
      </c>
      <c r="I375" s="34" t="s">
        <v>6</v>
      </c>
      <c r="J375" s="3" t="s">
        <v>6</v>
      </c>
      <c r="K375" s="26">
        <v>31</v>
      </c>
      <c r="L375" s="26">
        <v>-79.5</v>
      </c>
      <c r="M375" s="26">
        <v>23.9</v>
      </c>
      <c r="N375" s="26">
        <v>-88</v>
      </c>
    </row>
    <row r="376" spans="1:14" x14ac:dyDescent="0.25">
      <c r="A376" s="31" t="s">
        <v>2797</v>
      </c>
      <c r="B376" s="22">
        <v>29.097078</v>
      </c>
      <c r="C376" s="22">
        <v>-83.006603999999996</v>
      </c>
      <c r="D376" s="13" t="s">
        <v>6</v>
      </c>
      <c r="E376" s="13" t="s">
        <v>6</v>
      </c>
      <c r="F376" s="37" t="s">
        <v>1773</v>
      </c>
      <c r="G376" s="32" t="s">
        <v>6</v>
      </c>
      <c r="H376" s="37" t="s">
        <v>2793</v>
      </c>
      <c r="I376" s="30" t="s">
        <v>6</v>
      </c>
      <c r="J376" s="3" t="s">
        <v>6</v>
      </c>
      <c r="K376" s="26">
        <v>31</v>
      </c>
      <c r="L376" s="26">
        <v>-79.5</v>
      </c>
      <c r="M376" s="26">
        <v>23.9</v>
      </c>
      <c r="N376" s="26">
        <v>-88</v>
      </c>
    </row>
    <row r="377" spans="1:14" x14ac:dyDescent="0.25">
      <c r="A377" s="31" t="s">
        <v>2774</v>
      </c>
      <c r="B377" s="22">
        <v>27.964853999999999</v>
      </c>
      <c r="C377" s="22">
        <v>-82.804613000000003</v>
      </c>
      <c r="D377" s="13" t="s">
        <v>6</v>
      </c>
      <c r="E377" s="13" t="s">
        <v>6</v>
      </c>
      <c r="F377" s="16" t="s">
        <v>945</v>
      </c>
      <c r="G377" s="3" t="s">
        <v>6</v>
      </c>
      <c r="H377" s="37" t="s">
        <v>2772</v>
      </c>
      <c r="I377" s="34" t="s">
        <v>6</v>
      </c>
      <c r="J377" s="3" t="s">
        <v>6</v>
      </c>
      <c r="K377" s="26">
        <v>31</v>
      </c>
      <c r="L377" s="26">
        <v>-79.5</v>
      </c>
      <c r="M377" s="26">
        <v>23.9</v>
      </c>
      <c r="N377" s="26">
        <v>-88</v>
      </c>
    </row>
    <row r="378" spans="1:14" x14ac:dyDescent="0.25">
      <c r="A378" s="31" t="s">
        <v>2795</v>
      </c>
      <c r="B378" s="22">
        <v>29.030117000000001</v>
      </c>
      <c r="C378" s="22">
        <v>-82.750054000000006</v>
      </c>
      <c r="D378" s="13" t="s">
        <v>6</v>
      </c>
      <c r="E378" s="13" t="s">
        <v>6</v>
      </c>
      <c r="F378" s="16" t="s">
        <v>957</v>
      </c>
      <c r="G378" s="3" t="s">
        <v>6</v>
      </c>
      <c r="H378" s="37" t="s">
        <v>2793</v>
      </c>
      <c r="I378" s="34" t="s">
        <v>6</v>
      </c>
      <c r="J378" s="3" t="s">
        <v>6</v>
      </c>
      <c r="K378" s="26">
        <v>31</v>
      </c>
      <c r="L378" s="26">
        <v>-79.5</v>
      </c>
      <c r="M378" s="26">
        <v>23.9</v>
      </c>
      <c r="N378" s="26">
        <v>-88</v>
      </c>
    </row>
    <row r="379" spans="1:14" x14ac:dyDescent="0.25">
      <c r="A379" s="36" t="s">
        <v>2775</v>
      </c>
      <c r="B379" s="22">
        <v>27.747928999999999</v>
      </c>
      <c r="C379" s="22">
        <v>-82.629124000000004</v>
      </c>
      <c r="D379" s="13" t="s">
        <v>6</v>
      </c>
      <c r="E379" s="13" t="s">
        <v>6</v>
      </c>
      <c r="F379" s="16" t="s">
        <v>942</v>
      </c>
      <c r="G379" s="3" t="s">
        <v>6</v>
      </c>
      <c r="H379" s="32" t="s">
        <v>2772</v>
      </c>
      <c r="I379" s="34" t="s">
        <v>6</v>
      </c>
      <c r="J379" s="3" t="s">
        <v>6</v>
      </c>
      <c r="K379" s="26">
        <v>31</v>
      </c>
      <c r="L379" s="26">
        <v>-79.5</v>
      </c>
      <c r="M379" s="26">
        <v>23.9</v>
      </c>
      <c r="N379" s="26">
        <v>-88</v>
      </c>
    </row>
    <row r="380" spans="1:14" x14ac:dyDescent="0.25">
      <c r="A380" s="36" t="s">
        <v>328</v>
      </c>
      <c r="B380" s="22">
        <v>27.747928999999999</v>
      </c>
      <c r="C380" s="22">
        <v>-82.629124000000004</v>
      </c>
      <c r="D380" s="13" t="s">
        <v>6</v>
      </c>
      <c r="E380" s="13" t="s">
        <v>331</v>
      </c>
      <c r="F380" s="16" t="s">
        <v>971</v>
      </c>
      <c r="G380" s="3" t="s">
        <v>2174</v>
      </c>
      <c r="H380" s="3" t="s">
        <v>320</v>
      </c>
      <c r="I380" s="37" t="s">
        <v>2172</v>
      </c>
      <c r="J380" s="3" t="s">
        <v>6</v>
      </c>
      <c r="K380" s="26">
        <v>31</v>
      </c>
      <c r="L380" s="26">
        <v>-79.5</v>
      </c>
      <c r="M380" s="26">
        <v>23.9</v>
      </c>
      <c r="N380" s="26">
        <v>-88</v>
      </c>
    </row>
    <row r="381" spans="1:14" x14ac:dyDescent="0.25">
      <c r="A381" s="36" t="s">
        <v>323</v>
      </c>
      <c r="B381" s="22">
        <v>27.350612000000002</v>
      </c>
      <c r="C381" s="22">
        <v>-82.568280999999999</v>
      </c>
      <c r="D381" s="11" t="s">
        <v>6</v>
      </c>
      <c r="E381" s="13" t="s">
        <v>6</v>
      </c>
      <c r="F381" s="16" t="s">
        <v>954</v>
      </c>
      <c r="G381" s="3" t="s">
        <v>6</v>
      </c>
      <c r="H381" s="37" t="s">
        <v>320</v>
      </c>
      <c r="I381" s="34" t="s">
        <v>328</v>
      </c>
      <c r="J381" s="3" t="s">
        <v>6</v>
      </c>
      <c r="K381" s="26">
        <v>31</v>
      </c>
      <c r="L381" s="26">
        <v>-79.5</v>
      </c>
      <c r="M381" s="26">
        <v>23.9</v>
      </c>
      <c r="N381" s="26">
        <v>-88</v>
      </c>
    </row>
    <row r="382" spans="1:14" x14ac:dyDescent="0.25">
      <c r="A382" s="36" t="s">
        <v>326</v>
      </c>
      <c r="B382" s="22">
        <v>27.749462000000001</v>
      </c>
      <c r="C382" s="22">
        <v>-82.546555999999995</v>
      </c>
      <c r="D382" s="13" t="s">
        <v>6</v>
      </c>
      <c r="E382" s="13" t="s">
        <v>6</v>
      </c>
      <c r="F382" s="16" t="s">
        <v>941</v>
      </c>
      <c r="G382" s="3" t="s">
        <v>6</v>
      </c>
      <c r="H382" s="37" t="s">
        <v>320</v>
      </c>
      <c r="I382" s="34" t="s">
        <v>328</v>
      </c>
      <c r="J382" s="3" t="s">
        <v>6</v>
      </c>
      <c r="K382" s="26">
        <v>31</v>
      </c>
      <c r="L382" s="26">
        <v>-79.5</v>
      </c>
      <c r="M382" s="26">
        <v>23.9</v>
      </c>
      <c r="N382" s="26">
        <v>-88</v>
      </c>
    </row>
    <row r="383" spans="1:14" x14ac:dyDescent="0.25">
      <c r="A383" s="31" t="s">
        <v>2778</v>
      </c>
      <c r="B383" s="22">
        <v>27.188907</v>
      </c>
      <c r="C383" s="22">
        <v>-82.491418999999993</v>
      </c>
      <c r="D383" s="11" t="s">
        <v>6</v>
      </c>
      <c r="E383" s="13" t="s">
        <v>6</v>
      </c>
      <c r="F383" s="16" t="s">
        <v>955</v>
      </c>
      <c r="G383" s="37" t="s">
        <v>6</v>
      </c>
      <c r="H383" s="37" t="s">
        <v>2776</v>
      </c>
      <c r="I383" s="30" t="s">
        <v>6</v>
      </c>
      <c r="J383" s="3" t="s">
        <v>6</v>
      </c>
      <c r="K383" s="26">
        <v>31</v>
      </c>
      <c r="L383" s="26">
        <v>-79.5</v>
      </c>
      <c r="M383" s="26">
        <v>23.9</v>
      </c>
      <c r="N383" s="26">
        <v>-88</v>
      </c>
    </row>
    <row r="384" spans="1:14" x14ac:dyDescent="0.25">
      <c r="A384" s="36" t="s">
        <v>2782</v>
      </c>
      <c r="B384" s="22">
        <v>27.150167</v>
      </c>
      <c r="C384" s="22">
        <v>-82.480909999999994</v>
      </c>
      <c r="D384" s="13" t="s">
        <v>6</v>
      </c>
      <c r="E384" s="13" t="s">
        <v>6</v>
      </c>
      <c r="F384" s="16" t="s">
        <v>702</v>
      </c>
      <c r="G384" s="3" t="s">
        <v>6</v>
      </c>
      <c r="H384" s="37" t="s">
        <v>2776</v>
      </c>
      <c r="I384" s="30" t="s">
        <v>6</v>
      </c>
      <c r="J384" s="3" t="s">
        <v>6</v>
      </c>
      <c r="K384" s="26">
        <v>31</v>
      </c>
      <c r="L384" s="26">
        <v>-79.5</v>
      </c>
      <c r="M384" s="26">
        <v>23.9</v>
      </c>
      <c r="N384" s="26">
        <v>-88</v>
      </c>
    </row>
    <row r="385" spans="1:14" x14ac:dyDescent="0.25">
      <c r="A385" s="36" t="s">
        <v>2783</v>
      </c>
      <c r="B385" s="22">
        <v>26.967403000000001</v>
      </c>
      <c r="C385" s="22">
        <v>-82.369743999999997</v>
      </c>
      <c r="D385" s="30" t="s">
        <v>6</v>
      </c>
      <c r="E385" s="30" t="s">
        <v>6</v>
      </c>
      <c r="F385" s="16" t="s">
        <v>952</v>
      </c>
      <c r="G385" s="32" t="s">
        <v>6</v>
      </c>
      <c r="H385" s="37" t="s">
        <v>2776</v>
      </c>
      <c r="I385" s="34" t="s">
        <v>6</v>
      </c>
      <c r="J385" s="3" t="s">
        <v>6</v>
      </c>
      <c r="K385" s="26">
        <v>31</v>
      </c>
      <c r="L385" s="26">
        <v>-79.5</v>
      </c>
      <c r="M385" s="26">
        <v>23.9</v>
      </c>
      <c r="N385" s="26">
        <v>-88</v>
      </c>
    </row>
    <row r="386" spans="1:14" x14ac:dyDescent="0.25">
      <c r="A386" s="31" t="s">
        <v>2788</v>
      </c>
      <c r="B386" s="22">
        <v>26.76427</v>
      </c>
      <c r="C386" s="22">
        <v>-82.265429999999995</v>
      </c>
      <c r="D386" s="13" t="s">
        <v>6</v>
      </c>
      <c r="E386" s="13" t="s">
        <v>6</v>
      </c>
      <c r="F386" s="16" t="s">
        <v>976</v>
      </c>
      <c r="G386" s="3" t="s">
        <v>6</v>
      </c>
      <c r="H386" s="37" t="s">
        <v>2779</v>
      </c>
      <c r="I386" s="30" t="s">
        <v>6</v>
      </c>
      <c r="J386" s="3" t="s">
        <v>6</v>
      </c>
      <c r="K386" s="26">
        <v>31</v>
      </c>
      <c r="L386" s="26">
        <v>-79.5</v>
      </c>
      <c r="M386" s="26">
        <v>23.9</v>
      </c>
      <c r="N386" s="26">
        <v>-88</v>
      </c>
    </row>
    <row r="387" spans="1:14" x14ac:dyDescent="0.25">
      <c r="A387" s="31" t="s">
        <v>2786</v>
      </c>
      <c r="B387" s="22">
        <v>26.834102000000001</v>
      </c>
      <c r="C387" s="22">
        <v>-82.262201000000005</v>
      </c>
      <c r="D387" s="13" t="s">
        <v>6</v>
      </c>
      <c r="E387" s="13" t="s">
        <v>6</v>
      </c>
      <c r="F387" s="16" t="s">
        <v>956</v>
      </c>
      <c r="G387" s="3" t="s">
        <v>6</v>
      </c>
      <c r="H387" s="37" t="s">
        <v>2784</v>
      </c>
      <c r="I387" s="30" t="s">
        <v>6</v>
      </c>
      <c r="J387" s="3" t="s">
        <v>6</v>
      </c>
      <c r="K387" s="26">
        <v>31</v>
      </c>
      <c r="L387" s="26">
        <v>-79.5</v>
      </c>
      <c r="M387" s="26">
        <v>23.9</v>
      </c>
      <c r="N387" s="26">
        <v>-88</v>
      </c>
    </row>
    <row r="388" spans="1:14" x14ac:dyDescent="0.25">
      <c r="A388" s="15" t="s">
        <v>2787</v>
      </c>
      <c r="B388" s="22">
        <v>26.776126999999999</v>
      </c>
      <c r="C388" s="22">
        <v>-82.221427000000006</v>
      </c>
      <c r="D388" s="13" t="s">
        <v>6</v>
      </c>
      <c r="E388" s="13" t="s">
        <v>6</v>
      </c>
      <c r="F388" s="37" t="s">
        <v>1728</v>
      </c>
      <c r="G388" s="3" t="s">
        <v>6</v>
      </c>
      <c r="H388" s="37" t="s">
        <v>2779</v>
      </c>
      <c r="I388" s="30" t="s">
        <v>6</v>
      </c>
      <c r="J388" s="3" t="s">
        <v>6</v>
      </c>
      <c r="K388" s="26">
        <v>31</v>
      </c>
      <c r="L388" s="26">
        <v>-79.5</v>
      </c>
      <c r="M388" s="26">
        <v>23.9</v>
      </c>
      <c r="N388" s="26">
        <v>-88</v>
      </c>
    </row>
    <row r="389" spans="1:14" x14ac:dyDescent="0.25">
      <c r="A389" s="31" t="s">
        <v>2781</v>
      </c>
      <c r="B389" s="22">
        <v>26.498615000000001</v>
      </c>
      <c r="C389" s="22">
        <v>-81.998717999999997</v>
      </c>
      <c r="D389" s="11" t="s">
        <v>6</v>
      </c>
      <c r="E389" s="13" t="s">
        <v>6</v>
      </c>
      <c r="F389" s="16" t="s">
        <v>965</v>
      </c>
      <c r="G389" s="3" t="s">
        <v>6</v>
      </c>
      <c r="H389" s="37" t="s">
        <v>2779</v>
      </c>
      <c r="I389" s="30" t="s">
        <v>6</v>
      </c>
      <c r="J389" s="3" t="s">
        <v>6</v>
      </c>
      <c r="K389" s="26">
        <v>31</v>
      </c>
      <c r="L389" s="26">
        <v>-79.5</v>
      </c>
      <c r="M389" s="26">
        <v>23.9</v>
      </c>
      <c r="N389" s="26">
        <v>-88</v>
      </c>
    </row>
    <row r="390" spans="1:14" x14ac:dyDescent="0.25">
      <c r="A390" s="31" t="s">
        <v>2792</v>
      </c>
      <c r="B390" s="22">
        <v>26.518611</v>
      </c>
      <c r="C390" s="22">
        <v>-81.995527999999993</v>
      </c>
      <c r="D390" s="13" t="s">
        <v>6</v>
      </c>
      <c r="E390" s="13" t="s">
        <v>6</v>
      </c>
      <c r="F390" s="16" t="s">
        <v>961</v>
      </c>
      <c r="G390" s="37" t="s">
        <v>6</v>
      </c>
      <c r="H390" s="37" t="s">
        <v>2781</v>
      </c>
      <c r="I390" s="30" t="s">
        <v>6</v>
      </c>
      <c r="J390" s="3" t="s">
        <v>6</v>
      </c>
      <c r="K390" s="26">
        <v>31</v>
      </c>
      <c r="L390" s="26">
        <v>-79.5</v>
      </c>
      <c r="M390" s="26">
        <v>23.9</v>
      </c>
      <c r="N390" s="26">
        <v>-88</v>
      </c>
    </row>
    <row r="391" spans="1:14" x14ac:dyDescent="0.25">
      <c r="A391" s="31" t="s">
        <v>26</v>
      </c>
      <c r="B391" s="22">
        <v>24.559166666666666</v>
      </c>
      <c r="C391" s="22">
        <v>-81.784166666666664</v>
      </c>
      <c r="D391" s="11" t="s">
        <v>6</v>
      </c>
      <c r="E391" s="13" t="s">
        <v>6</v>
      </c>
      <c r="F391" s="16" t="s">
        <v>703</v>
      </c>
      <c r="G391" s="3" t="s">
        <v>6</v>
      </c>
      <c r="H391" s="37" t="s">
        <v>324</v>
      </c>
      <c r="I391" s="34" t="s">
        <v>2829</v>
      </c>
      <c r="J391" s="3" t="s">
        <v>6</v>
      </c>
      <c r="K391" s="26">
        <v>31</v>
      </c>
      <c r="L391" s="26">
        <v>-79.5</v>
      </c>
      <c r="M391" s="26">
        <v>23.9</v>
      </c>
      <c r="N391" s="26">
        <v>-88</v>
      </c>
    </row>
    <row r="392" spans="1:14" x14ac:dyDescent="0.25">
      <c r="A392" s="36" t="s">
        <v>2755</v>
      </c>
      <c r="B392" s="22">
        <v>24.559166666666666</v>
      </c>
      <c r="C392" s="22">
        <v>-81.784166666666664</v>
      </c>
      <c r="D392" s="13" t="s">
        <v>6</v>
      </c>
      <c r="E392" s="13" t="s">
        <v>6</v>
      </c>
      <c r="F392" s="16" t="s">
        <v>696</v>
      </c>
      <c r="G392" s="3" t="s">
        <v>6</v>
      </c>
      <c r="H392" s="37" t="s">
        <v>2752</v>
      </c>
      <c r="I392" s="34" t="s">
        <v>26</v>
      </c>
      <c r="J392" s="3" t="s">
        <v>6</v>
      </c>
      <c r="K392" s="26">
        <v>31</v>
      </c>
      <c r="L392" s="26">
        <v>-79.5</v>
      </c>
      <c r="M392" s="26">
        <v>23.9</v>
      </c>
      <c r="N392" s="26">
        <v>-88</v>
      </c>
    </row>
    <row r="393" spans="1:14" x14ac:dyDescent="0.25">
      <c r="A393" s="36" t="s">
        <v>2822</v>
      </c>
      <c r="B393" s="22">
        <v>26.029208000000001</v>
      </c>
      <c r="C393" s="22">
        <v>-81.738071000000005</v>
      </c>
      <c r="D393" s="34" t="s">
        <v>6</v>
      </c>
      <c r="E393" s="34" t="s">
        <v>563</v>
      </c>
      <c r="F393" s="16" t="s">
        <v>1201</v>
      </c>
      <c r="G393" s="37" t="s">
        <v>6</v>
      </c>
      <c r="H393" s="37" t="s">
        <v>2756</v>
      </c>
      <c r="I393" s="34" t="s">
        <v>6</v>
      </c>
      <c r="J393" s="3" t="s">
        <v>6</v>
      </c>
      <c r="K393" s="26">
        <v>31</v>
      </c>
      <c r="L393" s="26">
        <v>-79.5</v>
      </c>
      <c r="M393" s="26">
        <v>23.9</v>
      </c>
      <c r="N393" s="26">
        <v>-88</v>
      </c>
    </row>
    <row r="394" spans="1:14" x14ac:dyDescent="0.25">
      <c r="A394" s="36" t="s">
        <v>2758</v>
      </c>
      <c r="B394" s="22">
        <v>25.937622999999999</v>
      </c>
      <c r="C394" s="22">
        <v>-81.733772999999999</v>
      </c>
      <c r="D394" t="s">
        <v>6</v>
      </c>
      <c r="E394" s="13" t="s">
        <v>6</v>
      </c>
      <c r="F394" s="16" t="s">
        <v>964</v>
      </c>
      <c r="G394" s="3" t="s">
        <v>6</v>
      </c>
      <c r="H394" s="37" t="s">
        <v>2756</v>
      </c>
      <c r="I394" s="37" t="s">
        <v>6</v>
      </c>
      <c r="J394" s="3" t="s">
        <v>6</v>
      </c>
      <c r="K394" s="26">
        <v>31</v>
      </c>
      <c r="L394" s="26">
        <v>-79.5</v>
      </c>
      <c r="M394" s="26">
        <v>23.9</v>
      </c>
      <c r="N394" s="26">
        <v>-88</v>
      </c>
    </row>
    <row r="395" spans="1:14" x14ac:dyDescent="0.25">
      <c r="A395" s="31" t="s">
        <v>2789</v>
      </c>
      <c r="B395" s="22">
        <v>30.374739000000002</v>
      </c>
      <c r="C395" s="22">
        <v>-81.453800999999999</v>
      </c>
      <c r="D395" t="s">
        <v>6</v>
      </c>
      <c r="E395" s="13" t="s">
        <v>6</v>
      </c>
      <c r="F395" s="16" t="s">
        <v>950</v>
      </c>
      <c r="G395" s="3" t="s">
        <v>6</v>
      </c>
      <c r="H395" s="37" t="s">
        <v>2738</v>
      </c>
      <c r="I395" s="30" t="s">
        <v>6</v>
      </c>
      <c r="J395" s="3" t="s">
        <v>6</v>
      </c>
      <c r="K395" s="26">
        <v>31</v>
      </c>
      <c r="L395" s="26">
        <v>-79.5</v>
      </c>
      <c r="M395" s="26">
        <v>23.9</v>
      </c>
      <c r="N395" s="26">
        <v>-88</v>
      </c>
    </row>
    <row r="396" spans="1:14" x14ac:dyDescent="0.25">
      <c r="A396" s="31" t="s">
        <v>2738</v>
      </c>
      <c r="B396" s="22">
        <v>30.401778</v>
      </c>
      <c r="C396" s="22">
        <v>-81.432366000000002</v>
      </c>
      <c r="D396" t="s">
        <v>6</v>
      </c>
      <c r="E396" s="13" t="s">
        <v>6</v>
      </c>
      <c r="F396" s="16" t="s">
        <v>943</v>
      </c>
      <c r="G396" s="3" t="s">
        <v>6</v>
      </c>
      <c r="H396" s="3" t="s">
        <v>2736</v>
      </c>
      <c r="I396" s="34" t="s">
        <v>6</v>
      </c>
      <c r="J396" s="3" t="s">
        <v>6</v>
      </c>
      <c r="K396" s="26">
        <v>31</v>
      </c>
      <c r="L396" s="26">
        <v>-79.5</v>
      </c>
      <c r="M396" s="26">
        <v>23.9</v>
      </c>
      <c r="N396" s="26">
        <v>-88</v>
      </c>
    </row>
    <row r="397" spans="1:14" x14ac:dyDescent="0.25">
      <c r="A397" s="31" t="s">
        <v>329</v>
      </c>
      <c r="B397" s="22">
        <v>30.401778</v>
      </c>
      <c r="C397" s="22">
        <v>-81.432366000000002</v>
      </c>
      <c r="D397" s="11" t="s">
        <v>6</v>
      </c>
      <c r="E397" s="13" t="s">
        <v>330</v>
      </c>
      <c r="F397" s="16" t="s">
        <v>969</v>
      </c>
      <c r="G397" s="3" t="s">
        <v>6</v>
      </c>
      <c r="H397" s="3" t="s">
        <v>320</v>
      </c>
      <c r="I397" s="34" t="s">
        <v>318</v>
      </c>
      <c r="J397" s="3" t="s">
        <v>6</v>
      </c>
      <c r="K397" s="26">
        <v>31</v>
      </c>
      <c r="L397" s="26">
        <v>-79.5</v>
      </c>
      <c r="M397" s="26">
        <v>23.9</v>
      </c>
      <c r="N397" s="26">
        <v>-88</v>
      </c>
    </row>
    <row r="398" spans="1:14" x14ac:dyDescent="0.25">
      <c r="A398" s="31" t="s">
        <v>2790</v>
      </c>
      <c r="B398" s="22">
        <v>30.426313</v>
      </c>
      <c r="C398" s="22">
        <v>-81.429810000000003</v>
      </c>
      <c r="D398" s="11" t="s">
        <v>6</v>
      </c>
      <c r="E398" s="13" t="s">
        <v>6</v>
      </c>
      <c r="F398" s="16" t="s">
        <v>960</v>
      </c>
      <c r="G398" s="3" t="s">
        <v>6</v>
      </c>
      <c r="H398" s="37" t="s">
        <v>2738</v>
      </c>
      <c r="I398" s="30" t="s">
        <v>6</v>
      </c>
      <c r="J398" s="3" t="s">
        <v>6</v>
      </c>
      <c r="K398" s="26">
        <v>31</v>
      </c>
      <c r="L398" s="26">
        <v>-79.5</v>
      </c>
      <c r="M398" s="26">
        <v>23.9</v>
      </c>
      <c r="N398" s="26">
        <v>-88</v>
      </c>
    </row>
    <row r="399" spans="1:14" x14ac:dyDescent="0.25">
      <c r="A399" s="31" t="s">
        <v>2791</v>
      </c>
      <c r="B399" s="22">
        <v>30.402018999999999</v>
      </c>
      <c r="C399" s="22">
        <v>-81.427611999999996</v>
      </c>
      <c r="D399" s="11" t="s">
        <v>6</v>
      </c>
      <c r="E399" s="13" t="s">
        <v>6</v>
      </c>
      <c r="F399" s="16" t="s">
        <v>959</v>
      </c>
      <c r="G399" s="3" t="s">
        <v>6</v>
      </c>
      <c r="H399" s="37" t="s">
        <v>2738</v>
      </c>
      <c r="I399" s="34" t="s">
        <v>6</v>
      </c>
      <c r="J399" s="3" t="s">
        <v>6</v>
      </c>
      <c r="K399" s="26">
        <v>31</v>
      </c>
      <c r="L399" s="26">
        <v>-79.5</v>
      </c>
      <c r="M399" s="26">
        <v>23.9</v>
      </c>
      <c r="N399" s="26">
        <v>-88</v>
      </c>
    </row>
    <row r="400" spans="1:14" x14ac:dyDescent="0.25">
      <c r="A400" s="36" t="s">
        <v>2761</v>
      </c>
      <c r="B400" s="22">
        <v>24.736218999999998</v>
      </c>
      <c r="C400" s="22">
        <v>-81.312905000000001</v>
      </c>
      <c r="D400" s="11" t="s">
        <v>6</v>
      </c>
      <c r="E400" s="13" t="s">
        <v>6</v>
      </c>
      <c r="F400" s="16" t="s">
        <v>697</v>
      </c>
      <c r="G400" s="3" t="s">
        <v>6</v>
      </c>
      <c r="H400" s="37" t="s">
        <v>2752</v>
      </c>
      <c r="I400" s="34" t="s">
        <v>26</v>
      </c>
      <c r="J400" s="3" t="s">
        <v>6</v>
      </c>
      <c r="K400" s="26">
        <v>31</v>
      </c>
      <c r="L400" s="26">
        <v>-79.5</v>
      </c>
      <c r="M400" s="26">
        <v>23.9</v>
      </c>
      <c r="N400" s="26">
        <v>-88</v>
      </c>
    </row>
    <row r="401" spans="1:14" x14ac:dyDescent="0.25">
      <c r="A401" s="36" t="s">
        <v>2741</v>
      </c>
      <c r="B401" s="22">
        <v>29.902018999999999</v>
      </c>
      <c r="C401" s="22">
        <v>-81.312428999999995</v>
      </c>
      <c r="D401" s="11" t="s">
        <v>6</v>
      </c>
      <c r="E401" s="13" t="s">
        <v>6</v>
      </c>
      <c r="F401" s="16" t="s">
        <v>948</v>
      </c>
      <c r="G401" s="3" t="s">
        <v>6</v>
      </c>
      <c r="H401" s="37" t="s">
        <v>2740</v>
      </c>
      <c r="I401" s="34" t="s">
        <v>6</v>
      </c>
      <c r="J401" s="3" t="s">
        <v>6</v>
      </c>
      <c r="K401" s="26">
        <v>31</v>
      </c>
      <c r="L401" s="26">
        <v>-79.5</v>
      </c>
      <c r="M401" s="26">
        <v>23.9</v>
      </c>
      <c r="N401" s="26">
        <v>-88</v>
      </c>
    </row>
    <row r="402" spans="1:14" x14ac:dyDescent="0.25">
      <c r="A402" s="31" t="s">
        <v>321</v>
      </c>
      <c r="B402" s="22">
        <v>27.910288000000001</v>
      </c>
      <c r="C402" s="22">
        <v>-81.266493999999994</v>
      </c>
      <c r="D402" s="11" t="s">
        <v>6</v>
      </c>
      <c r="E402" s="13" t="s">
        <v>6</v>
      </c>
      <c r="F402" s="16" t="s">
        <v>978</v>
      </c>
      <c r="G402" s="3" t="s">
        <v>6</v>
      </c>
      <c r="H402" s="37" t="s">
        <v>320</v>
      </c>
      <c r="I402" s="30" t="s">
        <v>318</v>
      </c>
      <c r="J402" s="3" t="s">
        <v>6</v>
      </c>
      <c r="K402" s="26">
        <v>31</v>
      </c>
      <c r="L402" s="26">
        <v>-79.5</v>
      </c>
      <c r="M402" s="26">
        <v>23.9</v>
      </c>
      <c r="N402" s="26">
        <v>-88</v>
      </c>
    </row>
    <row r="403" spans="1:14" x14ac:dyDescent="0.25">
      <c r="A403" s="31" t="s">
        <v>2762</v>
      </c>
      <c r="B403" s="22">
        <v>24.659576000000001</v>
      </c>
      <c r="C403" s="22">
        <v>-81.261578</v>
      </c>
      <c r="D403" s="34" t="s">
        <v>6</v>
      </c>
      <c r="E403" s="34" t="s">
        <v>6</v>
      </c>
      <c r="F403" s="16" t="s">
        <v>1465</v>
      </c>
      <c r="G403" s="37" t="s">
        <v>6</v>
      </c>
      <c r="H403" s="37" t="s">
        <v>2752</v>
      </c>
      <c r="I403" s="34" t="s">
        <v>26</v>
      </c>
      <c r="J403" s="3" t="s">
        <v>6</v>
      </c>
      <c r="K403" s="26">
        <v>31</v>
      </c>
      <c r="L403" s="26">
        <v>-79.5</v>
      </c>
      <c r="M403" s="26">
        <v>23.9</v>
      </c>
      <c r="N403" s="26">
        <v>-88</v>
      </c>
    </row>
    <row r="404" spans="1:14" x14ac:dyDescent="0.25">
      <c r="A404" s="36" t="s">
        <v>2760</v>
      </c>
      <c r="B404" s="22">
        <v>24.718461999999999</v>
      </c>
      <c r="C404" s="22">
        <v>-81.073469000000003</v>
      </c>
      <c r="D404" s="13" t="s">
        <v>6</v>
      </c>
      <c r="E404" s="13" t="s">
        <v>6</v>
      </c>
      <c r="F404" s="16" t="s">
        <v>699</v>
      </c>
      <c r="G404" s="3" t="s">
        <v>6</v>
      </c>
      <c r="H404" s="37" t="s">
        <v>2752</v>
      </c>
      <c r="I404" s="30" t="s">
        <v>26</v>
      </c>
      <c r="J404" s="3" t="s">
        <v>6</v>
      </c>
      <c r="K404" s="26">
        <v>31</v>
      </c>
      <c r="L404" s="26">
        <v>-79.5</v>
      </c>
      <c r="M404" s="26">
        <v>23.9</v>
      </c>
      <c r="N404" s="26">
        <v>-88</v>
      </c>
    </row>
    <row r="405" spans="1:14" x14ac:dyDescent="0.25">
      <c r="A405" s="36" t="s">
        <v>2826</v>
      </c>
      <c r="B405" s="22">
        <v>25.238285999999999</v>
      </c>
      <c r="C405" s="22">
        <v>-81.046463000000003</v>
      </c>
      <c r="D405" t="s">
        <v>6</v>
      </c>
      <c r="E405" s="13" t="s">
        <v>6</v>
      </c>
      <c r="F405" s="16" t="s">
        <v>977</v>
      </c>
      <c r="G405" s="3" t="s">
        <v>6</v>
      </c>
      <c r="H405" s="37" t="s">
        <v>2752</v>
      </c>
      <c r="I405" s="34" t="s">
        <v>328</v>
      </c>
      <c r="J405" s="3" t="s">
        <v>6</v>
      </c>
      <c r="K405" s="26">
        <v>31</v>
      </c>
      <c r="L405" s="26">
        <v>-79.5</v>
      </c>
      <c r="M405" s="26">
        <v>23.9</v>
      </c>
      <c r="N405" s="26">
        <v>-88</v>
      </c>
    </row>
    <row r="406" spans="1:14" x14ac:dyDescent="0.25">
      <c r="A406" s="36" t="s">
        <v>318</v>
      </c>
      <c r="B406" s="22">
        <v>28.569303000000001</v>
      </c>
      <c r="C406" s="22">
        <v>-80.801308000000006</v>
      </c>
      <c r="D406" s="11" t="s">
        <v>6</v>
      </c>
      <c r="E406" s="13" t="s">
        <v>6</v>
      </c>
      <c r="F406" s="16" t="s">
        <v>970</v>
      </c>
      <c r="G406" s="32" t="s">
        <v>2173</v>
      </c>
      <c r="H406" s="37" t="s">
        <v>320</v>
      </c>
      <c r="I406" s="37" t="s">
        <v>544</v>
      </c>
      <c r="J406" s="3" t="s">
        <v>6</v>
      </c>
      <c r="K406" s="26">
        <v>31</v>
      </c>
      <c r="L406" s="26">
        <v>-79.5</v>
      </c>
      <c r="M406" s="26">
        <v>23.9</v>
      </c>
      <c r="N406" s="26">
        <v>-88</v>
      </c>
    </row>
    <row r="407" spans="1:14" x14ac:dyDescent="0.25">
      <c r="A407" s="31" t="s">
        <v>324</v>
      </c>
      <c r="B407" s="22">
        <v>25.145078000000002</v>
      </c>
      <c r="C407" s="22">
        <v>-80.706458999999995</v>
      </c>
      <c r="D407" s="11" t="s">
        <v>2828</v>
      </c>
      <c r="E407" s="13" t="s">
        <v>6</v>
      </c>
      <c r="F407" s="16" t="s">
        <v>973</v>
      </c>
      <c r="G407" s="3" t="s">
        <v>6</v>
      </c>
      <c r="H407" s="37" t="s">
        <v>320</v>
      </c>
      <c r="I407" s="30" t="s">
        <v>6</v>
      </c>
      <c r="J407" s="3" t="s">
        <v>6</v>
      </c>
      <c r="K407" s="26">
        <v>31</v>
      </c>
      <c r="L407" s="26">
        <v>-79.5</v>
      </c>
      <c r="M407" s="26">
        <v>23.9</v>
      </c>
      <c r="N407" s="26">
        <v>-88</v>
      </c>
    </row>
    <row r="408" spans="1:14" x14ac:dyDescent="0.25">
      <c r="A408" s="31" t="s">
        <v>320</v>
      </c>
      <c r="B408" s="22">
        <v>25.145078000000002</v>
      </c>
      <c r="C408" s="22">
        <v>-80.706458999999995</v>
      </c>
      <c r="D408" s="34" t="s">
        <v>6</v>
      </c>
      <c r="E408" s="34" t="s">
        <v>333</v>
      </c>
      <c r="F408" s="16" t="s">
        <v>974</v>
      </c>
      <c r="G408" s="37" t="s">
        <v>6</v>
      </c>
      <c r="H408" s="37" t="s">
        <v>624</v>
      </c>
      <c r="I408" s="34" t="s">
        <v>1729</v>
      </c>
      <c r="J408" s="3" t="s">
        <v>6</v>
      </c>
      <c r="K408" s="26">
        <v>31</v>
      </c>
      <c r="L408" s="26">
        <v>-79.5</v>
      </c>
      <c r="M408" s="26">
        <v>23.9</v>
      </c>
      <c r="N408" s="26">
        <v>-88</v>
      </c>
    </row>
    <row r="409" spans="1:14" x14ac:dyDescent="0.25">
      <c r="A409" s="31" t="s">
        <v>2823</v>
      </c>
      <c r="B409" s="22">
        <v>25.164897</v>
      </c>
      <c r="C409" s="22">
        <v>-80.690303</v>
      </c>
      <c r="D409" s="11" t="s">
        <v>6</v>
      </c>
      <c r="E409" s="13" t="s">
        <v>6</v>
      </c>
      <c r="F409" s="16" t="s">
        <v>2824</v>
      </c>
      <c r="G409" s="3" t="s">
        <v>6</v>
      </c>
      <c r="H409" s="37" t="s">
        <v>320</v>
      </c>
      <c r="I409" s="34" t="s">
        <v>2825</v>
      </c>
      <c r="J409" s="3" t="s">
        <v>6</v>
      </c>
      <c r="K409" s="26">
        <v>31</v>
      </c>
      <c r="L409" s="26">
        <v>-79.5</v>
      </c>
      <c r="M409" s="26">
        <v>23.9</v>
      </c>
      <c r="N409" s="26">
        <v>-88</v>
      </c>
    </row>
    <row r="410" spans="1:14" x14ac:dyDescent="0.25">
      <c r="A410" s="36" t="s">
        <v>2771</v>
      </c>
      <c r="B410" s="22">
        <v>28.084392000000001</v>
      </c>
      <c r="C410" s="22">
        <v>-80.601191999999998</v>
      </c>
      <c r="D410" s="13" t="s">
        <v>6</v>
      </c>
      <c r="E410" s="13" t="s">
        <v>6</v>
      </c>
      <c r="F410" s="16" t="s">
        <v>1210</v>
      </c>
      <c r="G410" s="37" t="s">
        <v>6</v>
      </c>
      <c r="H410" s="37" t="s">
        <v>2769</v>
      </c>
      <c r="I410" s="34" t="s">
        <v>6</v>
      </c>
      <c r="J410" s="3" t="s">
        <v>6</v>
      </c>
      <c r="K410" s="26">
        <v>31</v>
      </c>
      <c r="L410" s="26">
        <v>-79.5</v>
      </c>
      <c r="M410" s="26">
        <v>23.9</v>
      </c>
      <c r="N410" s="26">
        <v>-88</v>
      </c>
    </row>
    <row r="411" spans="1:14" x14ac:dyDescent="0.25">
      <c r="A411" s="31" t="s">
        <v>2768</v>
      </c>
      <c r="B411" s="22">
        <v>27.843029999999999</v>
      </c>
      <c r="C411" s="22">
        <v>-80.476253999999997</v>
      </c>
      <c r="D411" t="s">
        <v>6</v>
      </c>
      <c r="E411" s="13" t="s">
        <v>146</v>
      </c>
      <c r="F411" s="16" t="s">
        <v>1206</v>
      </c>
      <c r="G411" s="37" t="s">
        <v>6</v>
      </c>
      <c r="H411" s="37" t="s">
        <v>2766</v>
      </c>
      <c r="I411" s="34" t="s">
        <v>6</v>
      </c>
      <c r="J411" s="3" t="s">
        <v>6</v>
      </c>
      <c r="K411" s="26">
        <v>31</v>
      </c>
      <c r="L411" s="26">
        <v>-79.5</v>
      </c>
      <c r="M411" s="26">
        <v>23.9</v>
      </c>
      <c r="N411" s="26">
        <v>-88</v>
      </c>
    </row>
    <row r="412" spans="1:14" x14ac:dyDescent="0.25">
      <c r="A412" s="36" t="s">
        <v>2754</v>
      </c>
      <c r="B412" s="22">
        <v>25.085981</v>
      </c>
      <c r="C412" s="22">
        <v>-80.446196999999998</v>
      </c>
      <c r="D412" s="34" t="s">
        <v>6</v>
      </c>
      <c r="E412" s="34" t="s">
        <v>6</v>
      </c>
      <c r="F412" s="16" t="s">
        <v>701</v>
      </c>
      <c r="G412" s="37" t="s">
        <v>6</v>
      </c>
      <c r="H412" s="37" t="s">
        <v>2752</v>
      </c>
      <c r="I412" s="34" t="s">
        <v>26</v>
      </c>
      <c r="J412" s="3" t="s">
        <v>6</v>
      </c>
      <c r="K412" s="26">
        <v>31</v>
      </c>
      <c r="L412" s="26">
        <v>-79.5</v>
      </c>
      <c r="M412" s="26">
        <v>23.9</v>
      </c>
      <c r="N412" s="26">
        <v>-88</v>
      </c>
    </row>
    <row r="413" spans="1:14" x14ac:dyDescent="0.25">
      <c r="A413" s="36" t="s">
        <v>2742</v>
      </c>
      <c r="B413" s="22">
        <v>27.450400999999999</v>
      </c>
      <c r="C413" s="22">
        <v>-80.322551000000004</v>
      </c>
      <c r="D413" s="13" t="s">
        <v>6</v>
      </c>
      <c r="E413" s="13" t="s">
        <v>6</v>
      </c>
      <c r="F413" s="37" t="s">
        <v>1779</v>
      </c>
      <c r="G413" s="3" t="s">
        <v>6</v>
      </c>
      <c r="H413" s="37" t="s">
        <v>325</v>
      </c>
      <c r="I413" s="34" t="s">
        <v>6</v>
      </c>
      <c r="J413" s="3" t="s">
        <v>6</v>
      </c>
      <c r="K413" s="26">
        <v>31</v>
      </c>
      <c r="L413" s="26">
        <v>-79.5</v>
      </c>
      <c r="M413" s="26">
        <v>23.9</v>
      </c>
      <c r="N413" s="26">
        <v>-88</v>
      </c>
    </row>
    <row r="414" spans="1:14" x14ac:dyDescent="0.25">
      <c r="A414" s="31" t="s">
        <v>2763</v>
      </c>
      <c r="B414" s="22">
        <v>25.332298999999999</v>
      </c>
      <c r="C414" s="22">
        <v>-80.315605000000005</v>
      </c>
      <c r="D414" s="30" t="s">
        <v>2765</v>
      </c>
      <c r="E414" s="30" t="s">
        <v>6</v>
      </c>
      <c r="F414" s="16" t="s">
        <v>2764</v>
      </c>
      <c r="G414" s="32" t="s">
        <v>6</v>
      </c>
      <c r="H414" s="37" t="s">
        <v>320</v>
      </c>
      <c r="I414" s="34" t="s">
        <v>318</v>
      </c>
      <c r="J414" s="32" t="s">
        <v>6</v>
      </c>
      <c r="K414" s="26">
        <v>31</v>
      </c>
      <c r="L414" s="26">
        <v>-79.5</v>
      </c>
      <c r="M414" s="26">
        <v>23.9</v>
      </c>
      <c r="N414" s="26">
        <v>-88</v>
      </c>
    </row>
    <row r="415" spans="1:14" x14ac:dyDescent="0.25">
      <c r="A415" s="31" t="s">
        <v>2759</v>
      </c>
      <c r="B415" s="22">
        <v>27.355049999999999</v>
      </c>
      <c r="C415" s="22">
        <v>-80.251839000000004</v>
      </c>
      <c r="D415" s="11" t="s">
        <v>6</v>
      </c>
      <c r="E415" s="13" t="s">
        <v>6</v>
      </c>
      <c r="F415" s="37" t="s">
        <v>1780</v>
      </c>
      <c r="G415" s="3" t="s">
        <v>6</v>
      </c>
      <c r="H415" s="34" t="s">
        <v>2742</v>
      </c>
      <c r="I415" s="34" t="s">
        <v>6</v>
      </c>
      <c r="J415" s="3" t="s">
        <v>6</v>
      </c>
      <c r="K415" s="26">
        <v>31</v>
      </c>
      <c r="L415" s="26">
        <v>-79.5</v>
      </c>
      <c r="M415" s="26">
        <v>23.9</v>
      </c>
      <c r="N415" s="26">
        <v>-88</v>
      </c>
    </row>
    <row r="416" spans="1:14" x14ac:dyDescent="0.25">
      <c r="A416" s="31" t="s">
        <v>2749</v>
      </c>
      <c r="B416" s="22">
        <v>25.568686</v>
      </c>
      <c r="C416" s="22">
        <v>-80.236373999999998</v>
      </c>
      <c r="D416" s="34" t="s">
        <v>6</v>
      </c>
      <c r="E416" s="34" t="s">
        <v>6</v>
      </c>
      <c r="F416" s="16" t="s">
        <v>951</v>
      </c>
      <c r="G416" s="37" t="s">
        <v>6</v>
      </c>
      <c r="H416" s="37" t="s">
        <v>2746</v>
      </c>
      <c r="I416" s="34" t="s">
        <v>6</v>
      </c>
      <c r="J416" s="3" t="s">
        <v>6</v>
      </c>
      <c r="K416" s="26">
        <v>31</v>
      </c>
      <c r="L416" s="26">
        <v>-79.5</v>
      </c>
      <c r="M416" s="26">
        <v>23.9</v>
      </c>
      <c r="N416" s="26">
        <v>-88</v>
      </c>
    </row>
    <row r="417" spans="1:14" x14ac:dyDescent="0.25">
      <c r="A417" s="36" t="s">
        <v>2751</v>
      </c>
      <c r="B417" s="22">
        <v>25.728058999999998</v>
      </c>
      <c r="C417" s="22">
        <v>-80.234757000000002</v>
      </c>
      <c r="D417" s="13" t="s">
        <v>6</v>
      </c>
      <c r="E417" s="13" t="s">
        <v>6</v>
      </c>
      <c r="F417" s="16" t="s">
        <v>953</v>
      </c>
      <c r="G417" s="3" t="s">
        <v>6</v>
      </c>
      <c r="H417" s="37" t="s">
        <v>2748</v>
      </c>
      <c r="I417" s="34" t="s">
        <v>6</v>
      </c>
      <c r="J417" s="3" t="s">
        <v>6</v>
      </c>
      <c r="K417" s="26">
        <v>31</v>
      </c>
      <c r="L417" s="26">
        <v>-79.5</v>
      </c>
      <c r="M417" s="26">
        <v>23.9</v>
      </c>
      <c r="N417" s="26">
        <v>-88</v>
      </c>
    </row>
    <row r="418" spans="1:14" x14ac:dyDescent="0.25">
      <c r="A418" s="36" t="s">
        <v>2748</v>
      </c>
      <c r="B418" s="22">
        <v>25.758189000000002</v>
      </c>
      <c r="C418" s="22">
        <v>-80.189104999999998</v>
      </c>
      <c r="D418" s="11" t="s">
        <v>6</v>
      </c>
      <c r="E418" s="13" t="s">
        <v>6</v>
      </c>
      <c r="F418" s="16" t="s">
        <v>940</v>
      </c>
      <c r="G418" s="3" t="s">
        <v>6</v>
      </c>
      <c r="H418" s="37" t="s">
        <v>2746</v>
      </c>
      <c r="I418" s="34" t="s">
        <v>6</v>
      </c>
      <c r="J418" s="3" t="s">
        <v>6</v>
      </c>
      <c r="K418" s="26">
        <v>31</v>
      </c>
      <c r="L418" s="26">
        <v>-79.5</v>
      </c>
      <c r="M418" s="26">
        <v>23.9</v>
      </c>
      <c r="N418" s="26">
        <v>-88</v>
      </c>
    </row>
    <row r="419" spans="1:14" x14ac:dyDescent="0.25">
      <c r="A419" s="34" t="s">
        <v>1769</v>
      </c>
      <c r="B419" s="22">
        <v>-3.7220580000000001</v>
      </c>
      <c r="C419" s="22">
        <v>-38.481664000000002</v>
      </c>
      <c r="D419" s="34" t="s">
        <v>6</v>
      </c>
      <c r="E419" s="34" t="s">
        <v>6</v>
      </c>
      <c r="F419" s="34" t="s">
        <v>1770</v>
      </c>
      <c r="G419" s="37" t="s">
        <v>6</v>
      </c>
      <c r="H419" s="34" t="s">
        <v>1766</v>
      </c>
      <c r="I419" s="34" t="s">
        <v>6</v>
      </c>
      <c r="J419" s="3" t="s">
        <v>6</v>
      </c>
      <c r="K419" s="37" t="s">
        <v>6</v>
      </c>
      <c r="L419" s="37" t="s">
        <v>6</v>
      </c>
      <c r="M419" s="37" t="s">
        <v>6</v>
      </c>
      <c r="N419" s="37" t="s">
        <v>6</v>
      </c>
    </row>
    <row r="420" spans="1:14" x14ac:dyDescent="0.25">
      <c r="A420" s="13" t="s">
        <v>366</v>
      </c>
      <c r="B420" s="22">
        <v>4.9372222222222222</v>
      </c>
      <c r="C420" s="22">
        <v>-52.492777777777782</v>
      </c>
      <c r="D420" s="11" t="s">
        <v>6</v>
      </c>
      <c r="E420" s="13" t="s">
        <v>6</v>
      </c>
      <c r="F420" s="16" t="s">
        <v>1003</v>
      </c>
      <c r="G420" s="3" t="s">
        <v>6</v>
      </c>
      <c r="H420" s="34" t="s">
        <v>612</v>
      </c>
      <c r="I420" s="34" t="s">
        <v>6</v>
      </c>
      <c r="J420" s="3" t="s">
        <v>6</v>
      </c>
      <c r="K420" s="26">
        <v>6.2</v>
      </c>
      <c r="L420" s="26">
        <v>-51</v>
      </c>
      <c r="M420" s="26">
        <v>1.8</v>
      </c>
      <c r="N420" s="26">
        <v>-55</v>
      </c>
    </row>
    <row r="421" spans="1:14" x14ac:dyDescent="0.25">
      <c r="A421" s="37" t="s">
        <v>2105</v>
      </c>
      <c r="B421" s="22">
        <v>-22.981016</v>
      </c>
      <c r="C421" s="22">
        <v>-150.009445</v>
      </c>
      <c r="D421" s="11" t="s">
        <v>6</v>
      </c>
      <c r="E421" s="13" t="s">
        <v>6</v>
      </c>
      <c r="F421" s="37" t="s">
        <v>2107</v>
      </c>
      <c r="G421" s="37" t="s">
        <v>2109</v>
      </c>
      <c r="H421" s="37" t="s">
        <v>264</v>
      </c>
      <c r="I421" s="37" t="s">
        <v>6</v>
      </c>
      <c r="J421" s="3" t="s">
        <v>6</v>
      </c>
      <c r="K421" s="37" t="s">
        <v>6</v>
      </c>
      <c r="L421" s="37" t="s">
        <v>6</v>
      </c>
      <c r="M421" s="37" t="s">
        <v>6</v>
      </c>
      <c r="N421" s="37" t="s">
        <v>6</v>
      </c>
    </row>
    <row r="422" spans="1:14" x14ac:dyDescent="0.25">
      <c r="A422" s="35" t="s">
        <v>2128</v>
      </c>
      <c r="B422" s="22">
        <v>-23.141703</v>
      </c>
      <c r="C422" s="22">
        <v>-134.95142200000001</v>
      </c>
      <c r="D422" s="13" t="s">
        <v>6</v>
      </c>
      <c r="E422" s="13" t="s">
        <v>6</v>
      </c>
      <c r="F422" s="37" t="s">
        <v>2129</v>
      </c>
      <c r="G422" s="3" t="s">
        <v>6</v>
      </c>
      <c r="H422" s="37" t="s">
        <v>264</v>
      </c>
      <c r="I422" s="37" t="s">
        <v>6</v>
      </c>
      <c r="J422" s="3" t="s">
        <v>6</v>
      </c>
      <c r="K422" s="37" t="s">
        <v>6</v>
      </c>
      <c r="L422" s="37" t="s">
        <v>6</v>
      </c>
      <c r="M422" s="37" t="s">
        <v>6</v>
      </c>
      <c r="N422" s="37" t="s">
        <v>6</v>
      </c>
    </row>
    <row r="423" spans="1:14" x14ac:dyDescent="0.25">
      <c r="A423" s="37" t="s">
        <v>2102</v>
      </c>
      <c r="B423" s="22">
        <f>-9</f>
        <v>-9</v>
      </c>
      <c r="C423" s="22">
        <f>-139.5</f>
        <v>-139.5</v>
      </c>
      <c r="D423" s="30" t="s">
        <v>6</v>
      </c>
      <c r="E423" s="30" t="s">
        <v>6</v>
      </c>
      <c r="F423" s="37" t="s">
        <v>2103</v>
      </c>
      <c r="G423" s="37" t="s">
        <v>6</v>
      </c>
      <c r="H423" s="37" t="s">
        <v>264</v>
      </c>
      <c r="I423" s="37" t="s">
        <v>6</v>
      </c>
      <c r="J423" s="3" t="s">
        <v>6</v>
      </c>
      <c r="K423" s="37" t="s">
        <v>6</v>
      </c>
      <c r="L423" s="37" t="s">
        <v>6</v>
      </c>
      <c r="M423" s="37" t="s">
        <v>6</v>
      </c>
      <c r="N423" s="37" t="s">
        <v>6</v>
      </c>
    </row>
    <row r="424" spans="1:14" x14ac:dyDescent="0.25">
      <c r="A424" s="37" t="s">
        <v>2098</v>
      </c>
      <c r="B424" s="22">
        <f>-(17+32/60)</f>
        <v>-17.533333333333335</v>
      </c>
      <c r="C424" s="22">
        <f>-(149+50/60)</f>
        <v>-149.83333333333334</v>
      </c>
      <c r="D424" s="34" t="s">
        <v>6</v>
      </c>
      <c r="E424" s="34" t="s">
        <v>6</v>
      </c>
      <c r="F424" s="37" t="s">
        <v>2097</v>
      </c>
      <c r="G424" s="37" t="s">
        <v>6</v>
      </c>
      <c r="H424" s="37" t="s">
        <v>264</v>
      </c>
      <c r="I424" s="37" t="s">
        <v>6</v>
      </c>
      <c r="J424" s="3" t="s">
        <v>6</v>
      </c>
      <c r="K424" s="37" t="s">
        <v>6</v>
      </c>
      <c r="L424" s="37" t="s">
        <v>6</v>
      </c>
      <c r="M424" s="37" t="s">
        <v>6</v>
      </c>
      <c r="N424" s="37" t="s">
        <v>6</v>
      </c>
    </row>
    <row r="425" spans="1:14" x14ac:dyDescent="0.25">
      <c r="A425" s="37" t="s">
        <v>2106</v>
      </c>
      <c r="B425" s="22">
        <v>-16.896055</v>
      </c>
      <c r="C425" s="22">
        <v>-142.634838</v>
      </c>
      <c r="D425" s="34" t="s">
        <v>6</v>
      </c>
      <c r="E425" s="34" t="s">
        <v>6</v>
      </c>
      <c r="F425" s="37" t="s">
        <v>2108</v>
      </c>
      <c r="G425" s="37" t="s">
        <v>6</v>
      </c>
      <c r="H425" s="37" t="s">
        <v>264</v>
      </c>
      <c r="I425" s="37" t="s">
        <v>6</v>
      </c>
      <c r="J425" s="3" t="s">
        <v>6</v>
      </c>
      <c r="K425" s="37" t="s">
        <v>6</v>
      </c>
      <c r="L425" s="37" t="s">
        <v>6</v>
      </c>
      <c r="M425" s="37" t="s">
        <v>6</v>
      </c>
      <c r="N425" s="37" t="s">
        <v>6</v>
      </c>
    </row>
    <row r="426" spans="1:14" x14ac:dyDescent="0.25">
      <c r="A426" s="36" t="s">
        <v>1946</v>
      </c>
      <c r="B426" s="22">
        <v>25.971789000000001</v>
      </c>
      <c r="C426" s="22">
        <v>119.367485</v>
      </c>
      <c r="D426" s="11" t="s">
        <v>6</v>
      </c>
      <c r="E426" s="13" t="s">
        <v>6</v>
      </c>
      <c r="F426" s="16" t="s">
        <v>1122</v>
      </c>
      <c r="G426" s="34" t="s">
        <v>1348</v>
      </c>
      <c r="H426" s="36" t="s">
        <v>645</v>
      </c>
      <c r="I426" s="36" t="s">
        <v>6</v>
      </c>
      <c r="J426" s="3" t="s">
        <v>6</v>
      </c>
      <c r="K426" s="26">
        <v>42.4</v>
      </c>
      <c r="L426" s="26">
        <v>126.4</v>
      </c>
      <c r="M426" s="26">
        <v>17.399999999999999</v>
      </c>
      <c r="N426" s="26">
        <v>104.6</v>
      </c>
    </row>
    <row r="427" spans="1:14" x14ac:dyDescent="0.25">
      <c r="A427" s="36" t="s">
        <v>2496</v>
      </c>
      <c r="B427" s="22">
        <v>26.130808999999999</v>
      </c>
      <c r="C427" s="22">
        <v>119.569216</v>
      </c>
      <c r="D427" s="35" t="s">
        <v>6</v>
      </c>
      <c r="E427" s="35" t="s">
        <v>6</v>
      </c>
      <c r="F427" s="16" t="s">
        <v>1242</v>
      </c>
      <c r="G427" s="35" t="s">
        <v>1368</v>
      </c>
      <c r="H427" s="30" t="s">
        <v>1946</v>
      </c>
      <c r="I427" s="34" t="s">
        <v>6</v>
      </c>
      <c r="J427" s="3" t="s">
        <v>6</v>
      </c>
      <c r="K427" s="26" t="s">
        <v>6</v>
      </c>
      <c r="L427" s="26" t="s">
        <v>6</v>
      </c>
      <c r="M427" s="26" t="s">
        <v>6</v>
      </c>
      <c r="N427" s="26" t="s">
        <v>6</v>
      </c>
    </row>
    <row r="428" spans="1:14" x14ac:dyDescent="0.25">
      <c r="A428" s="36" t="s">
        <v>2497</v>
      </c>
      <c r="B428" s="22">
        <v>24.577670000000001</v>
      </c>
      <c r="C428" s="22">
        <v>118.090306</v>
      </c>
      <c r="D428" s="35" t="s">
        <v>6</v>
      </c>
      <c r="E428" s="35" t="s">
        <v>6</v>
      </c>
      <c r="F428" s="16" t="s">
        <v>1240</v>
      </c>
      <c r="G428" s="35" t="s">
        <v>1366</v>
      </c>
      <c r="H428" s="30" t="s">
        <v>247</v>
      </c>
      <c r="I428" s="30" t="s">
        <v>6</v>
      </c>
      <c r="J428" s="3" t="s">
        <v>6</v>
      </c>
      <c r="K428" s="26" t="s">
        <v>6</v>
      </c>
      <c r="L428" s="26" t="s">
        <v>6</v>
      </c>
      <c r="M428" s="26" t="s">
        <v>6</v>
      </c>
      <c r="N428" s="26" t="s">
        <v>6</v>
      </c>
    </row>
    <row r="429" spans="1:14" x14ac:dyDescent="0.25">
      <c r="A429" s="36" t="s">
        <v>2498</v>
      </c>
      <c r="B429" s="22">
        <v>24.567007</v>
      </c>
      <c r="C429" s="22">
        <v>118.19571500000001</v>
      </c>
      <c r="D429" s="13" t="s">
        <v>6</v>
      </c>
      <c r="E429" s="13" t="s">
        <v>6</v>
      </c>
      <c r="F429" s="16" t="s">
        <v>1243</v>
      </c>
      <c r="G429" s="34" t="s">
        <v>1369</v>
      </c>
      <c r="H429" s="34" t="s">
        <v>247</v>
      </c>
      <c r="I429" s="34" t="s">
        <v>6</v>
      </c>
      <c r="J429" s="3" t="s">
        <v>6</v>
      </c>
      <c r="K429" s="26" t="s">
        <v>6</v>
      </c>
      <c r="L429" s="26" t="s">
        <v>6</v>
      </c>
      <c r="M429" s="26" t="s">
        <v>6</v>
      </c>
      <c r="N429" s="26" t="s">
        <v>6</v>
      </c>
    </row>
    <row r="430" spans="1:14" x14ac:dyDescent="0.25">
      <c r="A430" s="36" t="s">
        <v>2495</v>
      </c>
      <c r="B430" s="22">
        <v>26.01238</v>
      </c>
      <c r="C430" s="22">
        <v>119.676689</v>
      </c>
      <c r="D430" s="13" t="s">
        <v>6</v>
      </c>
      <c r="E430" s="13" t="s">
        <v>6</v>
      </c>
      <c r="F430" s="16" t="s">
        <v>1241</v>
      </c>
      <c r="G430" s="34" t="s">
        <v>1367</v>
      </c>
      <c r="H430" s="36" t="s">
        <v>1946</v>
      </c>
      <c r="I430" s="30" t="s">
        <v>6</v>
      </c>
      <c r="J430" s="3" t="s">
        <v>6</v>
      </c>
      <c r="K430" s="26" t="s">
        <v>6</v>
      </c>
      <c r="L430" s="26" t="s">
        <v>6</v>
      </c>
      <c r="M430" s="26" t="s">
        <v>6</v>
      </c>
      <c r="N430" s="26" t="s">
        <v>6</v>
      </c>
    </row>
    <row r="431" spans="1:14" x14ac:dyDescent="0.25">
      <c r="A431" s="36" t="s">
        <v>2499</v>
      </c>
      <c r="B431" s="22">
        <v>26.077514000000001</v>
      </c>
      <c r="C431" s="22">
        <v>119.53045899999999</v>
      </c>
      <c r="D431" s="11" t="s">
        <v>6</v>
      </c>
      <c r="E431" s="13" t="s">
        <v>6</v>
      </c>
      <c r="F431" s="37" t="s">
        <v>1945</v>
      </c>
      <c r="G431" s="3" t="s">
        <v>6</v>
      </c>
      <c r="H431" s="36" t="s">
        <v>1946</v>
      </c>
      <c r="I431" s="36" t="s">
        <v>6</v>
      </c>
      <c r="J431" s="3" t="s">
        <v>6</v>
      </c>
      <c r="K431" s="37" t="s">
        <v>6</v>
      </c>
      <c r="L431" s="37" t="s">
        <v>6</v>
      </c>
      <c r="M431" s="37" t="s">
        <v>6</v>
      </c>
      <c r="N431" s="37" t="s">
        <v>6</v>
      </c>
    </row>
    <row r="432" spans="1:14" x14ac:dyDescent="0.25">
      <c r="A432" s="36" t="s">
        <v>590</v>
      </c>
      <c r="B432" s="22">
        <v>26.662455999999999</v>
      </c>
      <c r="C432" s="22">
        <v>119.553223</v>
      </c>
      <c r="D432" s="11" t="s">
        <v>6</v>
      </c>
      <c r="E432" s="13" t="s">
        <v>6</v>
      </c>
      <c r="F432" s="16" t="s">
        <v>1237</v>
      </c>
      <c r="G432" s="3" t="s">
        <v>1363</v>
      </c>
      <c r="H432" s="34" t="s">
        <v>645</v>
      </c>
      <c r="I432" s="34" t="s">
        <v>6</v>
      </c>
      <c r="J432" s="3" t="s">
        <v>6</v>
      </c>
      <c r="K432" s="26" t="s">
        <v>6</v>
      </c>
      <c r="L432" s="26" t="s">
        <v>6</v>
      </c>
      <c r="M432" s="26" t="s">
        <v>6</v>
      </c>
      <c r="N432" s="26" t="s">
        <v>6</v>
      </c>
    </row>
    <row r="433" spans="1:14" x14ac:dyDescent="0.25">
      <c r="A433" s="36" t="s">
        <v>2494</v>
      </c>
      <c r="B433" s="22">
        <v>26.614915</v>
      </c>
      <c r="C433" s="22">
        <v>119.70995499999999</v>
      </c>
      <c r="D433" s="35" t="s">
        <v>6</v>
      </c>
      <c r="E433" s="35" t="s">
        <v>6</v>
      </c>
      <c r="F433" s="16" t="s">
        <v>1238</v>
      </c>
      <c r="G433" s="35" t="s">
        <v>1364</v>
      </c>
      <c r="H433" s="34" t="s">
        <v>590</v>
      </c>
      <c r="I433" s="34" t="s">
        <v>6</v>
      </c>
      <c r="J433" s="3" t="s">
        <v>6</v>
      </c>
      <c r="K433" s="26" t="s">
        <v>6</v>
      </c>
      <c r="L433" s="26" t="s">
        <v>6</v>
      </c>
      <c r="M433" s="26" t="s">
        <v>6</v>
      </c>
      <c r="N433" s="26" t="s">
        <v>6</v>
      </c>
    </row>
    <row r="434" spans="1:14" x14ac:dyDescent="0.25">
      <c r="A434" s="31" t="s">
        <v>247</v>
      </c>
      <c r="B434" s="22">
        <v>24.479836111111108</v>
      </c>
      <c r="C434" s="22">
        <v>118.08941666666666</v>
      </c>
      <c r="D434" s="11" t="s">
        <v>6</v>
      </c>
      <c r="E434" s="13" t="s">
        <v>6</v>
      </c>
      <c r="F434" s="16" t="s">
        <v>891</v>
      </c>
      <c r="G434" s="37" t="s">
        <v>1325</v>
      </c>
      <c r="H434" s="34" t="s">
        <v>645</v>
      </c>
      <c r="I434" s="34" t="s">
        <v>6</v>
      </c>
      <c r="J434" s="3" t="s">
        <v>6</v>
      </c>
      <c r="K434" s="26" t="s">
        <v>6</v>
      </c>
      <c r="L434" s="26" t="s">
        <v>6</v>
      </c>
      <c r="M434" s="26" t="s">
        <v>6</v>
      </c>
      <c r="N434" s="26" t="s">
        <v>6</v>
      </c>
    </row>
    <row r="435" spans="1:14" x14ac:dyDescent="0.25">
      <c r="A435" s="31" t="s">
        <v>252</v>
      </c>
      <c r="B435" s="22">
        <v>33.618000000000002</v>
      </c>
      <c r="C435" s="22">
        <v>130.333</v>
      </c>
      <c r="D435" s="34" t="s">
        <v>6</v>
      </c>
      <c r="E435" s="34" t="s">
        <v>6</v>
      </c>
      <c r="F435" s="16" t="s">
        <v>897</v>
      </c>
      <c r="G435" s="37" t="s">
        <v>6</v>
      </c>
      <c r="H435" s="34" t="s">
        <v>636</v>
      </c>
      <c r="I435" s="34" t="s">
        <v>6</v>
      </c>
      <c r="J435" s="3" t="s">
        <v>6</v>
      </c>
      <c r="K435" s="26" t="s">
        <v>6</v>
      </c>
      <c r="L435" s="26" t="s">
        <v>6</v>
      </c>
      <c r="M435" s="26" t="s">
        <v>6</v>
      </c>
      <c r="N435" s="26" t="s">
        <v>6</v>
      </c>
    </row>
    <row r="436" spans="1:14" x14ac:dyDescent="0.25">
      <c r="A436" s="31" t="s">
        <v>1854</v>
      </c>
      <c r="B436" s="22">
        <v>33.79074</v>
      </c>
      <c r="C436" s="22">
        <v>130.45912300000001</v>
      </c>
      <c r="D436" s="36" t="s">
        <v>6</v>
      </c>
      <c r="E436" s="36" t="s">
        <v>6</v>
      </c>
      <c r="F436" s="37" t="s">
        <v>1855</v>
      </c>
      <c r="G436" s="32" t="s">
        <v>6</v>
      </c>
      <c r="H436" s="34" t="s">
        <v>636</v>
      </c>
      <c r="I436" s="34" t="s">
        <v>6</v>
      </c>
      <c r="J436" s="3" t="s">
        <v>6</v>
      </c>
      <c r="K436" s="26" t="s">
        <v>6</v>
      </c>
      <c r="L436" s="26" t="s">
        <v>6</v>
      </c>
      <c r="M436" s="26" t="s">
        <v>6</v>
      </c>
      <c r="N436" s="26" t="s">
        <v>6</v>
      </c>
    </row>
    <row r="437" spans="1:14" x14ac:dyDescent="0.25">
      <c r="A437" s="13" t="s">
        <v>17</v>
      </c>
      <c r="B437" s="22">
        <v>-0.45366699999999999</v>
      </c>
      <c r="C437" s="22">
        <v>-90.271467000000001</v>
      </c>
      <c r="D437" s="11" t="s">
        <v>6</v>
      </c>
      <c r="E437" s="13" t="s">
        <v>6</v>
      </c>
      <c r="F437" s="37" t="s">
        <v>688</v>
      </c>
      <c r="G437" s="37" t="s">
        <v>1302</v>
      </c>
      <c r="H437" s="30" t="s">
        <v>14</v>
      </c>
      <c r="I437" s="30" t="s">
        <v>6</v>
      </c>
      <c r="J437" s="3" t="s">
        <v>6</v>
      </c>
      <c r="K437" s="26">
        <v>1.2</v>
      </c>
      <c r="L437" s="26">
        <v>-88.7</v>
      </c>
      <c r="M437" s="26">
        <v>-2</v>
      </c>
      <c r="N437" s="26">
        <v>-93</v>
      </c>
    </row>
    <row r="438" spans="1:14" x14ac:dyDescent="0.25">
      <c r="A438" s="34" t="s">
        <v>16</v>
      </c>
      <c r="B438" s="22">
        <v>-0.54525199999999996</v>
      </c>
      <c r="C438" s="22">
        <v>-90.542567000000005</v>
      </c>
      <c r="D438" s="11" t="s">
        <v>6</v>
      </c>
      <c r="E438" s="13" t="s">
        <v>23</v>
      </c>
      <c r="F438" s="37" t="s">
        <v>690</v>
      </c>
      <c r="G438" s="32" t="s">
        <v>1880</v>
      </c>
      <c r="H438" s="34" t="s">
        <v>14</v>
      </c>
      <c r="I438" s="34" t="s">
        <v>6</v>
      </c>
      <c r="J438" s="3" t="s">
        <v>6</v>
      </c>
      <c r="K438" s="26">
        <v>1.2</v>
      </c>
      <c r="L438" s="26">
        <v>-88.7</v>
      </c>
      <c r="M438" s="26">
        <v>-2</v>
      </c>
      <c r="N438" s="26">
        <v>-93</v>
      </c>
    </row>
    <row r="439" spans="1:14" x14ac:dyDescent="0.25">
      <c r="A439" s="34" t="s">
        <v>18</v>
      </c>
      <c r="B439" s="22">
        <v>-0.36666666666666664</v>
      </c>
      <c r="C439" s="22">
        <v>-91.55</v>
      </c>
      <c r="D439" s="11" t="s">
        <v>6</v>
      </c>
      <c r="E439" s="13" t="s">
        <v>6</v>
      </c>
      <c r="F439" s="37" t="s">
        <v>695</v>
      </c>
      <c r="G439" s="34" t="s">
        <v>1874</v>
      </c>
      <c r="H439" s="34" t="s">
        <v>14</v>
      </c>
      <c r="I439" s="34" t="s">
        <v>6</v>
      </c>
      <c r="J439" s="3" t="s">
        <v>6</v>
      </c>
      <c r="K439" s="26">
        <v>1.2</v>
      </c>
      <c r="L439" s="26">
        <v>-88.7</v>
      </c>
      <c r="M439" s="26">
        <v>-2</v>
      </c>
      <c r="N439" s="26">
        <v>-93</v>
      </c>
    </row>
    <row r="440" spans="1:14" x14ac:dyDescent="0.25">
      <c r="A440" s="34" t="s">
        <v>22</v>
      </c>
      <c r="B440" s="22">
        <v>-1.306627</v>
      </c>
      <c r="C440" s="22">
        <v>-90.437753000000001</v>
      </c>
      <c r="D440" s="11" t="s">
        <v>6</v>
      </c>
      <c r="E440" s="13" t="s">
        <v>6</v>
      </c>
      <c r="F440" s="37" t="s">
        <v>693</v>
      </c>
      <c r="G440" s="34" t="s">
        <v>1875</v>
      </c>
      <c r="H440" s="34" t="s">
        <v>14</v>
      </c>
      <c r="I440" s="34" t="s">
        <v>6</v>
      </c>
      <c r="J440" s="3" t="s">
        <v>6</v>
      </c>
      <c r="K440" s="26">
        <v>1.2</v>
      </c>
      <c r="L440" s="26">
        <v>-88.7</v>
      </c>
      <c r="M440" s="26">
        <v>-2</v>
      </c>
      <c r="N440" s="26">
        <v>-93</v>
      </c>
    </row>
    <row r="441" spans="1:14" x14ac:dyDescent="0.25">
      <c r="A441" s="34" t="s">
        <v>19</v>
      </c>
      <c r="B441" s="22">
        <v>0.31666666666666665</v>
      </c>
      <c r="C441" s="22">
        <v>-89.95</v>
      </c>
      <c r="D441" s="30" t="s">
        <v>6</v>
      </c>
      <c r="E441" s="30" t="s">
        <v>6</v>
      </c>
      <c r="F441" s="37" t="s">
        <v>694</v>
      </c>
      <c r="G441" s="34" t="s">
        <v>1876</v>
      </c>
      <c r="H441" s="13" t="s">
        <v>14</v>
      </c>
      <c r="I441" s="30" t="s">
        <v>6</v>
      </c>
      <c r="J441" s="3" t="s">
        <v>6</v>
      </c>
      <c r="K441" s="26">
        <v>1.2</v>
      </c>
      <c r="L441" s="26">
        <v>-88.7</v>
      </c>
      <c r="M441" s="26">
        <v>-2</v>
      </c>
      <c r="N441" s="26">
        <v>-93</v>
      </c>
    </row>
    <row r="442" spans="1:14" x14ac:dyDescent="0.25">
      <c r="A442" s="34" t="s">
        <v>15</v>
      </c>
      <c r="B442" s="22">
        <v>-0.5</v>
      </c>
      <c r="C442" s="22">
        <v>-91.066666666666663</v>
      </c>
      <c r="D442" s="11" t="s">
        <v>6</v>
      </c>
      <c r="E442" s="13" t="s">
        <v>6</v>
      </c>
      <c r="F442" s="37" t="s">
        <v>687</v>
      </c>
      <c r="G442" s="3" t="s">
        <v>1877</v>
      </c>
      <c r="H442" s="34" t="s">
        <v>14</v>
      </c>
      <c r="I442" s="34" t="s">
        <v>6</v>
      </c>
      <c r="J442" s="3" t="s">
        <v>6</v>
      </c>
      <c r="K442" s="26">
        <v>1.2</v>
      </c>
      <c r="L442" s="26">
        <v>-88.7</v>
      </c>
      <c r="M442" s="26">
        <v>-2</v>
      </c>
      <c r="N442" s="26">
        <v>-93</v>
      </c>
    </row>
    <row r="443" spans="1:14" x14ac:dyDescent="0.25">
      <c r="A443" s="34" t="s">
        <v>21</v>
      </c>
      <c r="B443" s="22">
        <v>-0.64096799999999998</v>
      </c>
      <c r="C443" s="22">
        <v>-90.337424999999996</v>
      </c>
      <c r="D443" s="30" t="s">
        <v>6</v>
      </c>
      <c r="E443" s="30" t="s">
        <v>6</v>
      </c>
      <c r="F443" s="37" t="s">
        <v>692</v>
      </c>
      <c r="G443" s="32" t="s">
        <v>1878</v>
      </c>
      <c r="H443" s="34" t="s">
        <v>14</v>
      </c>
      <c r="I443" s="34" t="s">
        <v>6</v>
      </c>
      <c r="J443" s="3" t="s">
        <v>6</v>
      </c>
      <c r="K443" s="26">
        <v>1.2</v>
      </c>
      <c r="L443" s="26">
        <v>-88.7</v>
      </c>
      <c r="M443" s="26">
        <v>-2</v>
      </c>
      <c r="N443" s="26">
        <v>-93</v>
      </c>
    </row>
    <row r="444" spans="1:14" x14ac:dyDescent="0.25">
      <c r="A444" s="34" t="s">
        <v>20</v>
      </c>
      <c r="B444" s="22">
        <v>-0.26029200000000002</v>
      </c>
      <c r="C444" s="22">
        <v>-90.715158000000002</v>
      </c>
      <c r="D444" s="34" t="s">
        <v>6</v>
      </c>
      <c r="E444" s="34" t="s">
        <v>6</v>
      </c>
      <c r="F444" s="37" t="s">
        <v>689</v>
      </c>
      <c r="G444" s="37" t="s">
        <v>1879</v>
      </c>
      <c r="H444" s="34" t="s">
        <v>14</v>
      </c>
      <c r="I444" s="34" t="s">
        <v>6</v>
      </c>
      <c r="J444" s="3" t="s">
        <v>6</v>
      </c>
      <c r="K444" s="26">
        <v>1.2</v>
      </c>
      <c r="L444" s="26">
        <v>-88.7</v>
      </c>
      <c r="M444" s="26">
        <v>-2</v>
      </c>
      <c r="N444" s="26">
        <v>-93</v>
      </c>
    </row>
    <row r="445" spans="1:14" x14ac:dyDescent="0.25">
      <c r="A445" s="33" t="s">
        <v>2628</v>
      </c>
      <c r="B445" s="22">
        <f>39+27/60+2.68/3600</f>
        <v>39.450744444444446</v>
      </c>
      <c r="C445" s="22">
        <f>-(74+25/60+17.61/3600)</f>
        <v>-74.421558333333337</v>
      </c>
      <c r="D445" s="34" t="s">
        <v>6</v>
      </c>
      <c r="E445" s="34" t="s">
        <v>6</v>
      </c>
      <c r="F445" s="27" t="s">
        <v>1692</v>
      </c>
      <c r="G445" s="37" t="s">
        <v>6</v>
      </c>
      <c r="H445" s="27" t="s">
        <v>2624</v>
      </c>
      <c r="I445" s="27" t="s">
        <v>6</v>
      </c>
      <c r="J445" s="3" t="s">
        <v>6</v>
      </c>
      <c r="K445" s="37" t="s">
        <v>6</v>
      </c>
      <c r="L445" s="37" t="s">
        <v>6</v>
      </c>
      <c r="M445" s="37" t="s">
        <v>6</v>
      </c>
      <c r="N445" s="37" t="s">
        <v>6</v>
      </c>
    </row>
    <row r="446" spans="1:14" x14ac:dyDescent="0.25">
      <c r="A446" s="35" t="s">
        <v>2137</v>
      </c>
      <c r="B446" s="22">
        <v>-23.110761</v>
      </c>
      <c r="C446" s="22">
        <v>-134.972364</v>
      </c>
      <c r="D446" s="30" t="s">
        <v>6</v>
      </c>
      <c r="E446" s="30" t="s">
        <v>6</v>
      </c>
      <c r="F446" s="37" t="s">
        <v>1268</v>
      </c>
      <c r="G446" s="16" t="s">
        <v>1180</v>
      </c>
      <c r="H446" s="35" t="s">
        <v>2128</v>
      </c>
      <c r="I446" s="35" t="s">
        <v>6</v>
      </c>
      <c r="J446" s="3" t="s">
        <v>6</v>
      </c>
      <c r="K446" s="37" t="s">
        <v>6</v>
      </c>
      <c r="L446" s="37" t="s">
        <v>6</v>
      </c>
      <c r="M446" s="37" t="s">
        <v>6</v>
      </c>
      <c r="N446" s="37" t="s">
        <v>6</v>
      </c>
    </row>
    <row r="447" spans="1:14" x14ac:dyDescent="0.25">
      <c r="A447" s="13" t="s">
        <v>1868</v>
      </c>
      <c r="B447" s="22">
        <v>0.31190800000000002</v>
      </c>
      <c r="C447" s="22">
        <v>-89.954133999999996</v>
      </c>
      <c r="D447" s="11" t="s">
        <v>6</v>
      </c>
      <c r="E447" s="13" t="s">
        <v>6</v>
      </c>
      <c r="F447" s="37" t="s">
        <v>1867</v>
      </c>
      <c r="G447" s="34" t="s">
        <v>1872</v>
      </c>
      <c r="H447" s="34" t="s">
        <v>19</v>
      </c>
      <c r="I447" s="34" t="s">
        <v>6</v>
      </c>
      <c r="J447" s="3" t="s">
        <v>6</v>
      </c>
      <c r="K447" s="26">
        <v>1.2</v>
      </c>
      <c r="L447" s="26">
        <v>-88.7</v>
      </c>
      <c r="M447" s="26">
        <v>-2</v>
      </c>
      <c r="N447" s="26">
        <v>-93</v>
      </c>
    </row>
    <row r="448" spans="1:14" x14ac:dyDescent="0.25">
      <c r="A448" s="36" t="s">
        <v>2682</v>
      </c>
      <c r="B448" s="22">
        <v>31.686962000000001</v>
      </c>
      <c r="C448" s="22">
        <v>-81.296132</v>
      </c>
      <c r="D448" s="11" t="s">
        <v>6</v>
      </c>
      <c r="E448" s="13" t="s">
        <v>6</v>
      </c>
      <c r="F448" s="37" t="s">
        <v>1858</v>
      </c>
      <c r="G448" s="32" t="s">
        <v>6</v>
      </c>
      <c r="H448" s="34" t="s">
        <v>2677</v>
      </c>
      <c r="I448" s="34" t="s">
        <v>6</v>
      </c>
      <c r="J448" s="3" t="s">
        <v>6</v>
      </c>
      <c r="K448" s="26" t="s">
        <v>6</v>
      </c>
      <c r="L448" s="26" t="s">
        <v>6</v>
      </c>
      <c r="M448" s="26" t="s">
        <v>6</v>
      </c>
      <c r="N448" s="26" t="s">
        <v>6</v>
      </c>
    </row>
    <row r="449" spans="1:14" x14ac:dyDescent="0.25">
      <c r="A449" s="36" t="s">
        <v>2673</v>
      </c>
      <c r="B449" s="22">
        <v>31.477499999999999</v>
      </c>
      <c r="C449" s="22">
        <v>-81.241666666666674</v>
      </c>
      <c r="D449" s="13" t="s">
        <v>6</v>
      </c>
      <c r="E449" s="13" t="s">
        <v>6</v>
      </c>
      <c r="F449" s="16" t="s">
        <v>758</v>
      </c>
      <c r="G449" s="3" t="s">
        <v>6</v>
      </c>
      <c r="H449" s="34" t="s">
        <v>2671</v>
      </c>
      <c r="I449" s="34" t="s">
        <v>6</v>
      </c>
      <c r="J449" s="3" t="s">
        <v>6</v>
      </c>
      <c r="K449" s="26" t="s">
        <v>6</v>
      </c>
      <c r="L449" s="26" t="s">
        <v>6</v>
      </c>
      <c r="M449" s="26" t="s">
        <v>6</v>
      </c>
      <c r="N449" s="26" t="s">
        <v>6</v>
      </c>
    </row>
    <row r="450" spans="1:14" x14ac:dyDescent="0.25">
      <c r="A450" s="36" t="s">
        <v>2676</v>
      </c>
      <c r="B450" s="22">
        <v>32.016666666666666</v>
      </c>
      <c r="C450" s="22">
        <v>-81.11666666666666</v>
      </c>
      <c r="D450" s="13" t="s">
        <v>6</v>
      </c>
      <c r="E450" s="13" t="s">
        <v>6</v>
      </c>
      <c r="F450" s="16" t="s">
        <v>759</v>
      </c>
      <c r="G450" s="3" t="s">
        <v>6</v>
      </c>
      <c r="H450" s="34" t="s">
        <v>2674</v>
      </c>
      <c r="I450" s="34" t="s">
        <v>6</v>
      </c>
      <c r="J450" s="3" t="s">
        <v>6</v>
      </c>
      <c r="K450" s="26" t="s">
        <v>6</v>
      </c>
      <c r="L450" s="26" t="s">
        <v>6</v>
      </c>
      <c r="M450" s="26" t="s">
        <v>6</v>
      </c>
      <c r="N450" s="26" t="s">
        <v>6</v>
      </c>
    </row>
    <row r="451" spans="1:14" x14ac:dyDescent="0.25">
      <c r="A451" s="36" t="s">
        <v>2680</v>
      </c>
      <c r="B451" s="22">
        <v>31.932970999999998</v>
      </c>
      <c r="C451" s="22">
        <v>-81.043299000000005</v>
      </c>
      <c r="D451" s="34" t="s">
        <v>6</v>
      </c>
      <c r="E451" s="34" t="s">
        <v>6</v>
      </c>
      <c r="F451" s="37" t="s">
        <v>1415</v>
      </c>
      <c r="G451" s="37" t="s">
        <v>6</v>
      </c>
      <c r="H451" s="34" t="s">
        <v>2674</v>
      </c>
      <c r="I451" s="34" t="s">
        <v>6</v>
      </c>
      <c r="J451" s="3" t="s">
        <v>6</v>
      </c>
      <c r="K451" s="26">
        <v>32</v>
      </c>
      <c r="L451" s="26">
        <v>-80.900000000000006</v>
      </c>
      <c r="M451" s="26">
        <v>31.8</v>
      </c>
      <c r="N451" s="26">
        <v>-81.2</v>
      </c>
    </row>
    <row r="452" spans="1:14" x14ac:dyDescent="0.25">
      <c r="A452" s="36" t="s">
        <v>2679</v>
      </c>
      <c r="B452" s="22">
        <v>31.630555555555556</v>
      </c>
      <c r="C452" s="22">
        <v>-81.160138888888895</v>
      </c>
      <c r="D452" s="13" t="s">
        <v>6</v>
      </c>
      <c r="E452" s="13" t="s">
        <v>6</v>
      </c>
      <c r="F452" s="16" t="s">
        <v>760</v>
      </c>
      <c r="G452" s="3" t="s">
        <v>6</v>
      </c>
      <c r="H452" s="34" t="s">
        <v>2677</v>
      </c>
      <c r="I452" s="34" t="s">
        <v>6</v>
      </c>
      <c r="J452" s="3" t="s">
        <v>6</v>
      </c>
      <c r="K452" s="26" t="s">
        <v>6</v>
      </c>
      <c r="L452" s="26" t="s">
        <v>6</v>
      </c>
      <c r="M452" s="26" t="s">
        <v>6</v>
      </c>
      <c r="N452" s="26" t="s">
        <v>6</v>
      </c>
    </row>
    <row r="453" spans="1:14" x14ac:dyDescent="0.25">
      <c r="A453" s="36" t="s">
        <v>2681</v>
      </c>
      <c r="B453" s="22">
        <v>31.998691000000001</v>
      </c>
      <c r="C453" s="22">
        <v>-81.000180999999998</v>
      </c>
      <c r="D453" s="13" t="s">
        <v>6</v>
      </c>
      <c r="E453" s="13" t="s">
        <v>6</v>
      </c>
      <c r="F453" s="16" t="s">
        <v>1205</v>
      </c>
      <c r="G453" s="32" t="s">
        <v>6</v>
      </c>
      <c r="H453" s="34" t="s">
        <v>2674</v>
      </c>
      <c r="I453" s="34" t="s">
        <v>6</v>
      </c>
      <c r="J453" s="3" t="s">
        <v>6</v>
      </c>
      <c r="K453" s="26" t="s">
        <v>6</v>
      </c>
      <c r="L453" s="26" t="s">
        <v>6</v>
      </c>
      <c r="M453" s="26" t="s">
        <v>6</v>
      </c>
      <c r="N453" s="26" t="s">
        <v>6</v>
      </c>
    </row>
    <row r="454" spans="1:14" x14ac:dyDescent="0.25">
      <c r="A454" s="35" t="s">
        <v>1739</v>
      </c>
      <c r="B454" s="22">
        <v>5.0913979999999999</v>
      </c>
      <c r="C454" s="22">
        <v>-1.3429720000000001</v>
      </c>
      <c r="D454" s="34" t="s">
        <v>6</v>
      </c>
      <c r="E454" s="34" t="s">
        <v>6</v>
      </c>
      <c r="F454" s="37" t="s">
        <v>1740</v>
      </c>
      <c r="G454" s="37" t="s">
        <v>6</v>
      </c>
      <c r="H454" s="37" t="s">
        <v>475</v>
      </c>
      <c r="I454" s="37" t="s">
        <v>6</v>
      </c>
      <c r="J454" s="3" t="s">
        <v>6</v>
      </c>
      <c r="K454" s="26" t="s">
        <v>6</v>
      </c>
      <c r="L454" s="26" t="s">
        <v>6</v>
      </c>
      <c r="M454" s="26" t="s">
        <v>6</v>
      </c>
      <c r="N454" s="26" t="s">
        <v>6</v>
      </c>
    </row>
    <row r="455" spans="1:14" x14ac:dyDescent="0.25">
      <c r="A455" s="36" t="s">
        <v>2143</v>
      </c>
      <c r="B455" s="22">
        <f>-(1+52/60)</f>
        <v>-1.8666666666666667</v>
      </c>
      <c r="C455" s="22">
        <f>175+33/60</f>
        <v>175.55</v>
      </c>
      <c r="D455" s="13" t="s">
        <v>6</v>
      </c>
      <c r="E455" s="13" t="s">
        <v>6</v>
      </c>
      <c r="F455" s="16" t="s">
        <v>2144</v>
      </c>
      <c r="G455" s="34" t="s">
        <v>6</v>
      </c>
      <c r="H455" s="13" t="s">
        <v>511</v>
      </c>
      <c r="I455" s="30" t="s">
        <v>6</v>
      </c>
      <c r="J455" s="3" t="s">
        <v>6</v>
      </c>
      <c r="K455" s="26" t="s">
        <v>6</v>
      </c>
      <c r="L455" s="26" t="s">
        <v>6</v>
      </c>
      <c r="M455" s="26" t="s">
        <v>6</v>
      </c>
      <c r="N455" s="26" t="s">
        <v>6</v>
      </c>
    </row>
    <row r="456" spans="1:14" x14ac:dyDescent="0.25">
      <c r="A456" s="36" t="s">
        <v>1675</v>
      </c>
      <c r="B456" s="22">
        <v>1.4166666666666667</v>
      </c>
      <c r="C456" s="22">
        <v>173.03333333333333</v>
      </c>
      <c r="D456" s="11" t="s">
        <v>6</v>
      </c>
      <c r="E456" s="13" t="s">
        <v>6</v>
      </c>
      <c r="F456" s="16" t="s">
        <v>1108</v>
      </c>
      <c r="G456" s="34" t="s">
        <v>6</v>
      </c>
      <c r="H456" s="34" t="s">
        <v>511</v>
      </c>
      <c r="I456" s="34" t="s">
        <v>6</v>
      </c>
      <c r="J456" s="3" t="s">
        <v>6</v>
      </c>
      <c r="K456" s="26" t="s">
        <v>6</v>
      </c>
      <c r="L456" s="26" t="s">
        <v>6</v>
      </c>
      <c r="M456" s="26" t="s">
        <v>6</v>
      </c>
      <c r="N456" s="26" t="s">
        <v>6</v>
      </c>
    </row>
    <row r="457" spans="1:14" x14ac:dyDescent="0.25">
      <c r="A457" s="15" t="s">
        <v>2848</v>
      </c>
      <c r="B457" s="22">
        <f>42+38/60+14/3600</f>
        <v>42.637222222222221</v>
      </c>
      <c r="C457" s="22">
        <f>-(70+42/60+4/3600)</f>
        <v>-70.701111111111118</v>
      </c>
      <c r="D457" s="11" t="s">
        <v>6</v>
      </c>
      <c r="E457" s="13" t="s">
        <v>6</v>
      </c>
      <c r="F457" s="37" t="s">
        <v>1712</v>
      </c>
      <c r="G457" s="3" t="s">
        <v>6</v>
      </c>
      <c r="H457" s="35" t="s">
        <v>2847</v>
      </c>
      <c r="I457" s="35" t="s">
        <v>6</v>
      </c>
      <c r="J457" s="3" t="s">
        <v>6</v>
      </c>
      <c r="K457" s="37" t="s">
        <v>6</v>
      </c>
      <c r="L457" s="37" t="s">
        <v>6</v>
      </c>
      <c r="M457" s="37" t="s">
        <v>6</v>
      </c>
      <c r="N457" s="37" t="s">
        <v>6</v>
      </c>
    </row>
    <row r="458" spans="1:14" x14ac:dyDescent="0.25">
      <c r="A458" s="36" t="s">
        <v>2857</v>
      </c>
      <c r="B458" s="22">
        <f>-(14+39/60)</f>
        <v>-14.65</v>
      </c>
      <c r="C458" s="22">
        <f>145+15/60</f>
        <v>145.25</v>
      </c>
      <c r="D458" s="11" t="s">
        <v>6</v>
      </c>
      <c r="E458" s="13" t="s">
        <v>6</v>
      </c>
      <c r="F458" s="32" t="s">
        <v>1487</v>
      </c>
      <c r="G458" s="3" t="s">
        <v>6</v>
      </c>
      <c r="H458" s="34" t="s">
        <v>2506</v>
      </c>
      <c r="I458" s="34" t="s">
        <v>6</v>
      </c>
      <c r="J458" s="3" t="s">
        <v>6</v>
      </c>
      <c r="K458" s="37" t="s">
        <v>6</v>
      </c>
      <c r="L458" s="37" t="s">
        <v>6</v>
      </c>
      <c r="M458" s="37" t="s">
        <v>6</v>
      </c>
      <c r="N458" s="37" t="s">
        <v>6</v>
      </c>
    </row>
    <row r="459" spans="1:14" x14ac:dyDescent="0.25">
      <c r="A459" s="13" t="s">
        <v>1451</v>
      </c>
      <c r="B459" s="22">
        <v>13.450036000000001</v>
      </c>
      <c r="C459" s="22">
        <v>144.677391</v>
      </c>
      <c r="D459" t="s">
        <v>6</v>
      </c>
      <c r="E459" s="13" t="s">
        <v>6</v>
      </c>
      <c r="F459" s="37" t="s">
        <v>1452</v>
      </c>
      <c r="G459" s="32" t="s">
        <v>6</v>
      </c>
      <c r="H459" s="32" t="s">
        <v>25</v>
      </c>
      <c r="I459" s="32" t="s">
        <v>6</v>
      </c>
      <c r="J459" s="3" t="s">
        <v>6</v>
      </c>
      <c r="K459" s="26" t="s">
        <v>6</v>
      </c>
      <c r="L459" s="26" t="s">
        <v>6</v>
      </c>
      <c r="M459" s="26" t="s">
        <v>6</v>
      </c>
      <c r="N459" s="26" t="s">
        <v>6</v>
      </c>
    </row>
    <row r="460" spans="1:14" x14ac:dyDescent="0.25">
      <c r="A460" s="36" t="s">
        <v>1963</v>
      </c>
      <c r="B460" s="22">
        <v>10.933332999999999</v>
      </c>
      <c r="C460" s="22">
        <v>-85.816666999999995</v>
      </c>
      <c r="D460" s="11" t="s">
        <v>6</v>
      </c>
      <c r="E460" s="13" t="s">
        <v>2178</v>
      </c>
      <c r="F460" s="16" t="s">
        <v>803</v>
      </c>
      <c r="G460" s="3" t="s">
        <v>1308</v>
      </c>
      <c r="H460" s="13" t="s">
        <v>1961</v>
      </c>
      <c r="I460" s="30" t="s">
        <v>6</v>
      </c>
      <c r="J460" s="3" t="s">
        <v>6</v>
      </c>
      <c r="K460" s="26">
        <v>11.4</v>
      </c>
      <c r="L460" s="26">
        <v>-82</v>
      </c>
      <c r="M460" s="26">
        <v>7.8</v>
      </c>
      <c r="N460" s="26">
        <v>-86</v>
      </c>
    </row>
    <row r="461" spans="1:14" x14ac:dyDescent="0.25">
      <c r="A461" s="34" t="s">
        <v>1964</v>
      </c>
      <c r="B461" s="22">
        <v>10.552073</v>
      </c>
      <c r="C461" s="22">
        <v>-85.698306000000002</v>
      </c>
      <c r="D461" s="34" t="s">
        <v>6</v>
      </c>
      <c r="E461" s="34" t="s">
        <v>280</v>
      </c>
      <c r="F461" s="16" t="s">
        <v>1179</v>
      </c>
      <c r="G461" s="37" t="s">
        <v>6</v>
      </c>
      <c r="H461" s="37" t="s">
        <v>1961</v>
      </c>
      <c r="I461" s="37" t="s">
        <v>6</v>
      </c>
      <c r="J461" s="3" t="s">
        <v>6</v>
      </c>
      <c r="K461" s="26">
        <v>11.4</v>
      </c>
      <c r="L461" s="26">
        <v>-82</v>
      </c>
      <c r="M461" s="26">
        <v>7.8</v>
      </c>
      <c r="N461" s="26">
        <v>-86</v>
      </c>
    </row>
    <row r="462" spans="1:14" x14ac:dyDescent="0.25">
      <c r="A462" s="34" t="s">
        <v>1965</v>
      </c>
      <c r="B462" s="22">
        <v>10.619262000000001</v>
      </c>
      <c r="C462" s="22">
        <v>-85.657788999999994</v>
      </c>
      <c r="D462" s="34" t="s">
        <v>6</v>
      </c>
      <c r="E462" s="34" t="s">
        <v>151</v>
      </c>
      <c r="F462" s="16" t="s">
        <v>800</v>
      </c>
      <c r="G462" s="37" t="s">
        <v>6</v>
      </c>
      <c r="H462" s="37" t="s">
        <v>1961</v>
      </c>
      <c r="I462" s="37" t="s">
        <v>6</v>
      </c>
      <c r="J462" s="3" t="s">
        <v>6</v>
      </c>
      <c r="K462" s="26">
        <v>11.4</v>
      </c>
      <c r="L462" s="26">
        <v>-82</v>
      </c>
      <c r="M462" s="26">
        <v>7.8</v>
      </c>
      <c r="N462" s="26">
        <v>-86</v>
      </c>
    </row>
    <row r="463" spans="1:14" x14ac:dyDescent="0.25">
      <c r="A463" s="34" t="s">
        <v>1966</v>
      </c>
      <c r="B463" s="22">
        <v>10.252563</v>
      </c>
      <c r="C463" s="22">
        <v>-85.247377</v>
      </c>
      <c r="D463" s="13" t="s">
        <v>6</v>
      </c>
      <c r="E463" s="13" t="s">
        <v>156</v>
      </c>
      <c r="F463" s="16" t="s">
        <v>812</v>
      </c>
      <c r="G463" s="3" t="s">
        <v>6</v>
      </c>
      <c r="H463" s="37" t="s">
        <v>1961</v>
      </c>
      <c r="I463" s="37" t="s">
        <v>6</v>
      </c>
      <c r="J463" s="3" t="s">
        <v>6</v>
      </c>
      <c r="K463" s="26">
        <v>11.4</v>
      </c>
      <c r="L463" s="26">
        <v>-82</v>
      </c>
      <c r="M463" s="26">
        <v>7.8</v>
      </c>
      <c r="N463" s="26">
        <v>-86</v>
      </c>
    </row>
    <row r="464" spans="1:14" x14ac:dyDescent="0.25">
      <c r="A464" s="34" t="s">
        <v>1967</v>
      </c>
      <c r="B464" s="22">
        <v>10.19791</v>
      </c>
      <c r="C464" s="22">
        <v>-85.234801000000004</v>
      </c>
      <c r="D464" s="13" t="s">
        <v>6</v>
      </c>
      <c r="E464" s="13" t="s">
        <v>6</v>
      </c>
      <c r="F464" s="37" t="s">
        <v>1760</v>
      </c>
      <c r="G464" s="37" t="s">
        <v>6</v>
      </c>
      <c r="H464" s="37" t="s">
        <v>1961</v>
      </c>
      <c r="I464" s="37" t="s">
        <v>6</v>
      </c>
      <c r="J464" s="3" t="s">
        <v>6</v>
      </c>
      <c r="K464" s="26">
        <v>11.4</v>
      </c>
      <c r="L464" s="26">
        <v>-82</v>
      </c>
      <c r="M464" s="26">
        <v>7.8</v>
      </c>
      <c r="N464" s="26">
        <v>-86</v>
      </c>
    </row>
    <row r="465" spans="1:14" x14ac:dyDescent="0.25">
      <c r="A465" s="30" t="s">
        <v>1969</v>
      </c>
      <c r="B465" s="22">
        <v>10.030799999999999</v>
      </c>
      <c r="C465" s="22">
        <v>-85.742109999999997</v>
      </c>
      <c r="D465" s="13" t="s">
        <v>6</v>
      </c>
      <c r="E465" s="13" t="s">
        <v>6</v>
      </c>
      <c r="F465" s="37" t="s">
        <v>1794</v>
      </c>
      <c r="G465" s="37" t="s">
        <v>6</v>
      </c>
      <c r="H465" s="37" t="s">
        <v>1961</v>
      </c>
      <c r="I465" s="37" t="s">
        <v>6</v>
      </c>
      <c r="J465" s="3" t="s">
        <v>6</v>
      </c>
      <c r="K465" s="26">
        <v>11.4</v>
      </c>
      <c r="L465" s="26">
        <v>-82</v>
      </c>
      <c r="M465" s="26">
        <v>7.8</v>
      </c>
      <c r="N465" s="26">
        <v>-86</v>
      </c>
    </row>
    <row r="466" spans="1:14" x14ac:dyDescent="0.25">
      <c r="A466" s="36" t="s">
        <v>1511</v>
      </c>
      <c r="B466" s="22">
        <v>21.630330000000001</v>
      </c>
      <c r="C466" s="22">
        <v>108.787823</v>
      </c>
      <c r="D466" s="13" t="s">
        <v>6</v>
      </c>
      <c r="E466" s="13" t="s">
        <v>6</v>
      </c>
      <c r="F466" s="37" t="s">
        <v>1510</v>
      </c>
      <c r="G466" s="32" t="s">
        <v>6</v>
      </c>
      <c r="H466" s="37" t="s">
        <v>1512</v>
      </c>
      <c r="I466" s="37" t="s">
        <v>6</v>
      </c>
      <c r="J466" s="3" t="s">
        <v>6</v>
      </c>
      <c r="K466" s="26" t="s">
        <v>6</v>
      </c>
      <c r="L466" s="26" t="s">
        <v>6</v>
      </c>
      <c r="M466" s="26" t="s">
        <v>6</v>
      </c>
      <c r="N466" s="26" t="s">
        <v>6</v>
      </c>
    </row>
    <row r="467" spans="1:14" x14ac:dyDescent="0.25">
      <c r="A467" s="34" t="s">
        <v>287</v>
      </c>
      <c r="B467" s="22">
        <v>15.813426</v>
      </c>
      <c r="C467" s="22">
        <v>-88.581958999999998</v>
      </c>
      <c r="D467" s="11" t="s">
        <v>6</v>
      </c>
      <c r="E467" s="13" t="s">
        <v>6</v>
      </c>
      <c r="F467" s="36" t="s">
        <v>287</v>
      </c>
      <c r="G467" s="37" t="s">
        <v>6</v>
      </c>
      <c r="H467" s="34" t="s">
        <v>288</v>
      </c>
      <c r="I467" s="34" t="s">
        <v>2166</v>
      </c>
      <c r="J467" s="3" t="s">
        <v>6</v>
      </c>
      <c r="K467" s="26" t="s">
        <v>6</v>
      </c>
      <c r="L467" s="26" t="s">
        <v>6</v>
      </c>
      <c r="M467" s="26" t="s">
        <v>6</v>
      </c>
      <c r="N467" s="26" t="s">
        <v>6</v>
      </c>
    </row>
    <row r="468" spans="1:14" x14ac:dyDescent="0.25">
      <c r="A468" s="30" t="s">
        <v>1723</v>
      </c>
      <c r="B468" s="22">
        <v>13.919836999999999</v>
      </c>
      <c r="C468" s="22">
        <v>-91.103221000000005</v>
      </c>
      <c r="D468" s="30" t="s">
        <v>6</v>
      </c>
      <c r="E468" s="30" t="s">
        <v>6</v>
      </c>
      <c r="F468" s="34" t="s">
        <v>1723</v>
      </c>
      <c r="G468" s="32" t="s">
        <v>6</v>
      </c>
      <c r="H468" s="34" t="s">
        <v>288</v>
      </c>
      <c r="I468" s="30" t="s">
        <v>531</v>
      </c>
      <c r="J468" s="32" t="s">
        <v>6</v>
      </c>
      <c r="K468" s="26" t="s">
        <v>6</v>
      </c>
      <c r="L468" s="26" t="s">
        <v>6</v>
      </c>
      <c r="M468" s="26" t="s">
        <v>6</v>
      </c>
      <c r="N468" s="26" t="s">
        <v>6</v>
      </c>
    </row>
    <row r="469" spans="1:14" x14ac:dyDescent="0.25">
      <c r="A469" s="34" t="s">
        <v>1973</v>
      </c>
      <c r="B469" s="22">
        <v>-2.1833333333333331</v>
      </c>
      <c r="C469" s="22">
        <v>-79.88333333333334</v>
      </c>
      <c r="D469" s="13" t="s">
        <v>6</v>
      </c>
      <c r="E469" s="13" t="s">
        <v>6</v>
      </c>
      <c r="F469" s="16" t="s">
        <v>787</v>
      </c>
      <c r="G469" s="32" t="s">
        <v>6</v>
      </c>
      <c r="H469" s="36" t="s">
        <v>141</v>
      </c>
      <c r="I469" s="36" t="s">
        <v>6</v>
      </c>
      <c r="J469" s="3" t="s">
        <v>6</v>
      </c>
      <c r="K469" s="26">
        <v>2.5</v>
      </c>
      <c r="L469" s="26">
        <v>-75</v>
      </c>
      <c r="M469" s="26">
        <v>-5</v>
      </c>
      <c r="N469" s="26">
        <v>-81.5</v>
      </c>
    </row>
    <row r="470" spans="1:14" x14ac:dyDescent="0.25">
      <c r="A470" s="36" t="s">
        <v>1976</v>
      </c>
      <c r="B470" s="22">
        <v>-2.159052</v>
      </c>
      <c r="C470" s="22">
        <v>-79.865551999999994</v>
      </c>
      <c r="D470" s="30" t="s">
        <v>6</v>
      </c>
      <c r="E470" s="30" t="s">
        <v>6</v>
      </c>
      <c r="F470" s="16" t="s">
        <v>1975</v>
      </c>
      <c r="G470" s="32" t="s">
        <v>6</v>
      </c>
      <c r="H470" s="36" t="s">
        <v>141</v>
      </c>
      <c r="I470" s="36" t="s">
        <v>6</v>
      </c>
      <c r="J470" s="32" t="s">
        <v>6</v>
      </c>
      <c r="K470" s="26">
        <v>2.5</v>
      </c>
      <c r="L470" s="26">
        <v>-75</v>
      </c>
      <c r="M470" s="26">
        <v>-5</v>
      </c>
      <c r="N470" s="26">
        <v>-81.5</v>
      </c>
    </row>
    <row r="471" spans="1:14" x14ac:dyDescent="0.25">
      <c r="A471" s="34" t="s">
        <v>1974</v>
      </c>
      <c r="B471" s="22">
        <v>-2.6365690000000002</v>
      </c>
      <c r="C471" s="22">
        <v>-80.279287999999994</v>
      </c>
      <c r="D471" s="11" t="s">
        <v>6</v>
      </c>
      <c r="E471" s="13" t="s">
        <v>6</v>
      </c>
      <c r="F471" s="16" t="s">
        <v>790</v>
      </c>
      <c r="G471" s="3" t="s">
        <v>6</v>
      </c>
      <c r="H471" s="36" t="s">
        <v>141</v>
      </c>
      <c r="I471" s="36" t="s">
        <v>6</v>
      </c>
      <c r="J471" s="3" t="s">
        <v>6</v>
      </c>
      <c r="K471" s="26">
        <v>2.5</v>
      </c>
      <c r="L471" s="26">
        <v>-75</v>
      </c>
      <c r="M471" s="26">
        <v>-5</v>
      </c>
      <c r="N471" s="26">
        <v>-81.5</v>
      </c>
    </row>
    <row r="472" spans="1:14" x14ac:dyDescent="0.25">
      <c r="A472" s="36" t="s">
        <v>1977</v>
      </c>
      <c r="B472" s="22">
        <v>-2.8333333333333335</v>
      </c>
      <c r="C472" s="22">
        <v>-80.13333333333334</v>
      </c>
      <c r="D472" s="11" t="s">
        <v>6</v>
      </c>
      <c r="E472" s="13" t="s">
        <v>6</v>
      </c>
      <c r="F472" s="16" t="s">
        <v>1170</v>
      </c>
      <c r="G472" s="3" t="s">
        <v>6</v>
      </c>
      <c r="H472" s="36" t="s">
        <v>141</v>
      </c>
      <c r="I472" s="36" t="s">
        <v>6</v>
      </c>
      <c r="J472" s="3" t="s">
        <v>6</v>
      </c>
      <c r="K472" s="26">
        <v>2.5</v>
      </c>
      <c r="L472" s="26">
        <v>-75</v>
      </c>
      <c r="M472" s="26">
        <v>-5</v>
      </c>
      <c r="N472" s="26">
        <v>-81.5</v>
      </c>
    </row>
    <row r="473" spans="1:14" x14ac:dyDescent="0.25">
      <c r="A473" s="36" t="s">
        <v>1978</v>
      </c>
      <c r="B473" s="22">
        <v>-2.1833333333333331</v>
      </c>
      <c r="C473" s="22">
        <v>-79.88333333333334</v>
      </c>
      <c r="D473" s="11" t="s">
        <v>6</v>
      </c>
      <c r="E473" s="13" t="s">
        <v>143</v>
      </c>
      <c r="F473" s="16" t="s">
        <v>791</v>
      </c>
      <c r="G473" s="3" t="s">
        <v>6</v>
      </c>
      <c r="H473" s="36" t="s">
        <v>141</v>
      </c>
      <c r="I473" s="36" t="s">
        <v>6</v>
      </c>
      <c r="J473" s="3" t="s">
        <v>6</v>
      </c>
      <c r="K473" s="26">
        <v>2.5</v>
      </c>
      <c r="L473" s="26">
        <v>-75</v>
      </c>
      <c r="M473" s="26">
        <v>-5</v>
      </c>
      <c r="N473" s="26">
        <v>-81.5</v>
      </c>
    </row>
    <row r="474" spans="1:14" x14ac:dyDescent="0.25">
      <c r="A474" s="36" t="s">
        <v>1683</v>
      </c>
      <c r="B474" s="22">
        <v>16.863611111111112</v>
      </c>
      <c r="C474" s="22">
        <v>-99.882499999999993</v>
      </c>
      <c r="D474" s="11" t="s">
        <v>6</v>
      </c>
      <c r="E474" s="13" t="s">
        <v>6</v>
      </c>
      <c r="F474" s="37" t="s">
        <v>678</v>
      </c>
      <c r="G474" s="3" t="s">
        <v>6</v>
      </c>
      <c r="H474" s="32" t="s">
        <v>1684</v>
      </c>
      <c r="I474" s="37" t="s">
        <v>6</v>
      </c>
      <c r="J474" s="3" t="s">
        <v>6</v>
      </c>
      <c r="K474" s="26" t="s">
        <v>6</v>
      </c>
      <c r="L474" s="26" t="s">
        <v>6</v>
      </c>
      <c r="M474" s="26" t="s">
        <v>6</v>
      </c>
      <c r="N474" s="26" t="s">
        <v>6</v>
      </c>
    </row>
    <row r="475" spans="1:14" x14ac:dyDescent="0.25">
      <c r="A475" s="36" t="s">
        <v>124</v>
      </c>
      <c r="B475" s="22">
        <v>9.5091666666666672</v>
      </c>
      <c r="C475" s="22">
        <v>-13.712222222222222</v>
      </c>
      <c r="D475" s="30" t="s">
        <v>6</v>
      </c>
      <c r="E475" s="30" t="s">
        <v>6</v>
      </c>
      <c r="F475" s="16" t="s">
        <v>784</v>
      </c>
      <c r="G475" s="37" t="s">
        <v>6</v>
      </c>
      <c r="H475" s="36" t="s">
        <v>121</v>
      </c>
      <c r="I475" s="36" t="s">
        <v>6</v>
      </c>
      <c r="J475" s="3" t="s">
        <v>6</v>
      </c>
      <c r="K475" s="26" t="s">
        <v>6</v>
      </c>
      <c r="L475" s="26" t="s">
        <v>6</v>
      </c>
      <c r="M475" s="26" t="s">
        <v>6</v>
      </c>
      <c r="N475" s="26" t="s">
        <v>6</v>
      </c>
    </row>
    <row r="476" spans="1:14" x14ac:dyDescent="0.25">
      <c r="A476" s="34" t="s">
        <v>1859</v>
      </c>
      <c r="B476" s="22">
        <f>11+12/60</f>
        <v>11.2</v>
      </c>
      <c r="C476" s="22">
        <f>-(15+53/60)</f>
        <v>-15.883333333333333</v>
      </c>
      <c r="D476" s="30" t="s">
        <v>6</v>
      </c>
      <c r="E476" s="30" t="s">
        <v>6</v>
      </c>
      <c r="F476" s="34" t="s">
        <v>1860</v>
      </c>
      <c r="G476" s="37" t="s">
        <v>6</v>
      </c>
      <c r="H476" s="36" t="s">
        <v>594</v>
      </c>
      <c r="I476" s="36" t="s">
        <v>6</v>
      </c>
      <c r="J476" s="3" t="s">
        <v>6</v>
      </c>
      <c r="K476" s="26" t="s">
        <v>6</v>
      </c>
      <c r="L476" s="26" t="s">
        <v>6</v>
      </c>
      <c r="M476" s="26" t="s">
        <v>6</v>
      </c>
      <c r="N476" s="26" t="s">
        <v>6</v>
      </c>
    </row>
    <row r="477" spans="1:14" x14ac:dyDescent="0.25">
      <c r="A477" s="36" t="s">
        <v>372</v>
      </c>
      <c r="B477" s="22">
        <v>11.85</v>
      </c>
      <c r="C477" s="22">
        <v>-15.566666666666666</v>
      </c>
      <c r="D477" s="11" t="s">
        <v>6</v>
      </c>
      <c r="E477" s="13" t="s">
        <v>6</v>
      </c>
      <c r="F477" s="16" t="s">
        <v>783</v>
      </c>
      <c r="G477" s="3" t="s">
        <v>6</v>
      </c>
      <c r="H477" s="36" t="s">
        <v>594</v>
      </c>
      <c r="I477" s="36" t="s">
        <v>6</v>
      </c>
      <c r="J477" s="3" t="s">
        <v>6</v>
      </c>
      <c r="K477" s="26" t="s">
        <v>6</v>
      </c>
      <c r="L477" s="26" t="s">
        <v>6</v>
      </c>
      <c r="M477" s="26" t="s">
        <v>6</v>
      </c>
      <c r="N477" s="26" t="s">
        <v>6</v>
      </c>
    </row>
    <row r="478" spans="1:14" x14ac:dyDescent="0.25">
      <c r="A478" s="36" t="s">
        <v>2750</v>
      </c>
      <c r="B478" s="22">
        <v>25.694362000000002</v>
      </c>
      <c r="C478" s="22">
        <v>-80.163385000000005</v>
      </c>
      <c r="D478" s="12" t="s">
        <v>6</v>
      </c>
      <c r="E478" s="13" t="s">
        <v>6</v>
      </c>
      <c r="F478" s="16" t="s">
        <v>700</v>
      </c>
      <c r="G478" s="37" t="s">
        <v>6</v>
      </c>
      <c r="H478" s="37" t="s">
        <v>2746</v>
      </c>
      <c r="I478" s="34" t="s">
        <v>6</v>
      </c>
      <c r="J478" s="3" t="s">
        <v>6</v>
      </c>
      <c r="K478" s="26">
        <v>31</v>
      </c>
      <c r="L478" s="26">
        <v>-79.5</v>
      </c>
      <c r="M478" s="26">
        <v>23.9</v>
      </c>
      <c r="N478" s="26">
        <v>-88</v>
      </c>
    </row>
    <row r="479" spans="1:14" x14ac:dyDescent="0.25">
      <c r="A479" s="36" t="s">
        <v>2557</v>
      </c>
      <c r="B479" s="22">
        <v>25.964586000000001</v>
      </c>
      <c r="C479" s="22">
        <v>-111.169696</v>
      </c>
      <c r="D479" s="13" t="s">
        <v>6</v>
      </c>
      <c r="E479" s="13" t="s">
        <v>6</v>
      </c>
      <c r="F479" s="16" t="s">
        <v>1054</v>
      </c>
      <c r="G479" s="37" t="s">
        <v>6</v>
      </c>
      <c r="H479" s="36" t="s">
        <v>2552</v>
      </c>
      <c r="I479" s="37" t="s">
        <v>6</v>
      </c>
      <c r="J479" s="3" t="s">
        <v>6</v>
      </c>
      <c r="K479" s="26" t="s">
        <v>6</v>
      </c>
      <c r="L479" s="26" t="s">
        <v>6</v>
      </c>
      <c r="M479" s="26" t="s">
        <v>6</v>
      </c>
      <c r="N479" s="26" t="s">
        <v>6</v>
      </c>
    </row>
    <row r="480" spans="1:14" x14ac:dyDescent="0.25">
      <c r="A480" s="31" t="s">
        <v>2558</v>
      </c>
      <c r="B480" s="22">
        <v>31.556719999999999</v>
      </c>
      <c r="C480" s="22">
        <v>-113.97281099999999</v>
      </c>
      <c r="D480" s="12" t="s">
        <v>6</v>
      </c>
      <c r="E480" s="13" t="s">
        <v>6</v>
      </c>
      <c r="F480" s="16" t="s">
        <v>1044</v>
      </c>
      <c r="G480" s="37" t="s">
        <v>6</v>
      </c>
      <c r="H480" s="36" t="s">
        <v>429</v>
      </c>
      <c r="I480" s="36" t="s">
        <v>6</v>
      </c>
      <c r="J480" s="3" t="s">
        <v>6</v>
      </c>
      <c r="K480" s="26" t="s">
        <v>6</v>
      </c>
      <c r="L480" s="26" t="s">
        <v>6</v>
      </c>
      <c r="M480" s="26" t="s">
        <v>6</v>
      </c>
      <c r="N480" s="26" t="s">
        <v>6</v>
      </c>
    </row>
    <row r="481" spans="1:14" x14ac:dyDescent="0.25">
      <c r="A481" s="36" t="s">
        <v>2399</v>
      </c>
      <c r="B481" s="22">
        <v>9.2472969999999997</v>
      </c>
      <c r="C481" s="22">
        <v>79.211082000000005</v>
      </c>
      <c r="D481" s="12" t="s">
        <v>6</v>
      </c>
      <c r="E481" s="13" t="s">
        <v>6</v>
      </c>
      <c r="F481" s="16" t="s">
        <v>2400</v>
      </c>
      <c r="G481" s="3" t="s">
        <v>6</v>
      </c>
      <c r="H481" s="36" t="s">
        <v>2398</v>
      </c>
      <c r="I481" s="30" t="s">
        <v>6</v>
      </c>
      <c r="J481" s="3" t="s">
        <v>6</v>
      </c>
      <c r="K481" s="26" t="s">
        <v>6</v>
      </c>
      <c r="L481" s="26" t="s">
        <v>6</v>
      </c>
      <c r="M481" s="26" t="s">
        <v>6</v>
      </c>
      <c r="N481" s="26" t="s">
        <v>6</v>
      </c>
    </row>
    <row r="482" spans="1:14" x14ac:dyDescent="0.25">
      <c r="A482" s="36" t="s">
        <v>459</v>
      </c>
      <c r="B482" s="22">
        <v>30.129954000000001</v>
      </c>
      <c r="C482" s="22">
        <v>-85.667686000000003</v>
      </c>
      <c r="D482" s="13" t="s">
        <v>6</v>
      </c>
      <c r="E482" s="13" t="s">
        <v>332</v>
      </c>
      <c r="F482" s="34" t="s">
        <v>459</v>
      </c>
      <c r="G482" s="37" t="s">
        <v>6</v>
      </c>
      <c r="H482" s="34" t="s">
        <v>457</v>
      </c>
      <c r="I482" s="34" t="s">
        <v>6</v>
      </c>
      <c r="J482" s="3" t="s">
        <v>6</v>
      </c>
      <c r="K482" s="26" t="s">
        <v>6</v>
      </c>
      <c r="L482" s="26" t="s">
        <v>6</v>
      </c>
      <c r="M482" s="26" t="s">
        <v>6</v>
      </c>
      <c r="N482" s="26" t="s">
        <v>6</v>
      </c>
    </row>
    <row r="483" spans="1:14" x14ac:dyDescent="0.25">
      <c r="A483" s="36" t="s">
        <v>460</v>
      </c>
      <c r="B483" s="22">
        <v>27.813063</v>
      </c>
      <c r="C483" s="22">
        <v>-97.393186999999998</v>
      </c>
      <c r="D483" s="30" t="s">
        <v>6</v>
      </c>
      <c r="E483" s="30" t="s">
        <v>450</v>
      </c>
      <c r="F483" s="34" t="s">
        <v>460</v>
      </c>
      <c r="G483" s="32" t="s">
        <v>6</v>
      </c>
      <c r="H483" s="34" t="s">
        <v>457</v>
      </c>
      <c r="I483" s="34" t="s">
        <v>6</v>
      </c>
      <c r="J483" s="3" t="s">
        <v>6</v>
      </c>
      <c r="K483" s="26" t="s">
        <v>6</v>
      </c>
      <c r="L483" s="26" t="s">
        <v>6</v>
      </c>
      <c r="M483" s="26" t="s">
        <v>6</v>
      </c>
      <c r="N483" s="26" t="s">
        <v>6</v>
      </c>
    </row>
    <row r="484" spans="1:14" x14ac:dyDescent="0.25">
      <c r="A484" s="36" t="s">
        <v>462</v>
      </c>
      <c r="B484" s="22">
        <v>25.956996</v>
      </c>
      <c r="C484" s="22">
        <v>-97.146196000000003</v>
      </c>
      <c r="D484" s="30" t="s">
        <v>6</v>
      </c>
      <c r="E484" s="30" t="s">
        <v>6</v>
      </c>
      <c r="F484" s="36" t="s">
        <v>462</v>
      </c>
      <c r="G484" s="32" t="s">
        <v>6</v>
      </c>
      <c r="H484" s="13" t="s">
        <v>457</v>
      </c>
      <c r="I484" s="30" t="s">
        <v>6</v>
      </c>
      <c r="J484" s="3" t="s">
        <v>6</v>
      </c>
      <c r="K484" s="26" t="s">
        <v>6</v>
      </c>
      <c r="L484" s="26" t="s">
        <v>6</v>
      </c>
      <c r="M484" s="26" t="s">
        <v>6</v>
      </c>
      <c r="N484" s="26" t="s">
        <v>6</v>
      </c>
    </row>
    <row r="485" spans="1:14" x14ac:dyDescent="0.25">
      <c r="A485" s="36" t="s">
        <v>2314</v>
      </c>
      <c r="B485" s="22">
        <v>29.939920000000001</v>
      </c>
      <c r="C485" s="22">
        <v>32.567923999999998</v>
      </c>
      <c r="D485" s="13" t="s">
        <v>6</v>
      </c>
      <c r="E485" s="13" t="s">
        <v>6</v>
      </c>
      <c r="F485" s="16" t="s">
        <v>1107</v>
      </c>
      <c r="G485" s="34" t="s">
        <v>6</v>
      </c>
      <c r="H485" s="36" t="s">
        <v>2312</v>
      </c>
      <c r="I485" s="36" t="s">
        <v>6</v>
      </c>
      <c r="J485" s="3" t="s">
        <v>6</v>
      </c>
      <c r="K485" s="26" t="s">
        <v>6</v>
      </c>
      <c r="L485" s="26" t="s">
        <v>6</v>
      </c>
      <c r="M485" s="26" t="s">
        <v>6</v>
      </c>
      <c r="N485" s="26" t="s">
        <v>6</v>
      </c>
    </row>
    <row r="486" spans="1:14" x14ac:dyDescent="0.25">
      <c r="A486" s="34" t="s">
        <v>293</v>
      </c>
      <c r="B486" s="22">
        <v>6.2719360000000002</v>
      </c>
      <c r="C486" s="22">
        <v>-57.327460000000002</v>
      </c>
      <c r="D486" s="12" t="s">
        <v>6</v>
      </c>
      <c r="E486" s="13" t="s">
        <v>6</v>
      </c>
      <c r="F486" s="16" t="s">
        <v>926</v>
      </c>
      <c r="G486" s="37" t="s">
        <v>6</v>
      </c>
      <c r="H486" s="36" t="s">
        <v>292</v>
      </c>
      <c r="I486" s="36" t="s">
        <v>6</v>
      </c>
      <c r="J486" s="3" t="s">
        <v>6</v>
      </c>
      <c r="K486" s="26">
        <v>8.8000000000000007</v>
      </c>
      <c r="L486" s="26">
        <v>-56.2</v>
      </c>
      <c r="M486" s="26">
        <v>0.6</v>
      </c>
      <c r="N486" s="26">
        <v>-61.6</v>
      </c>
    </row>
    <row r="487" spans="1:14" x14ac:dyDescent="0.25">
      <c r="A487" s="36" t="s">
        <v>1797</v>
      </c>
      <c r="B487" s="22">
        <v>19.967858</v>
      </c>
      <c r="C487" s="22">
        <v>110.605422</v>
      </c>
      <c r="D487" s="13" t="s">
        <v>6</v>
      </c>
      <c r="E487" s="13" t="s">
        <v>6</v>
      </c>
      <c r="F487" s="16" t="s">
        <v>1798</v>
      </c>
      <c r="G487" s="3" t="s">
        <v>6</v>
      </c>
      <c r="H487" s="34" t="s">
        <v>587</v>
      </c>
      <c r="I487" s="34" t="s">
        <v>6</v>
      </c>
      <c r="J487" s="3" t="s">
        <v>6</v>
      </c>
      <c r="K487" s="26" t="s">
        <v>6</v>
      </c>
      <c r="L487" s="26" t="s">
        <v>6</v>
      </c>
      <c r="M487" s="26" t="s">
        <v>6</v>
      </c>
      <c r="N487" s="26" t="s">
        <v>6</v>
      </c>
    </row>
    <row r="488" spans="1:14" x14ac:dyDescent="0.25">
      <c r="A488" s="31" t="s">
        <v>246</v>
      </c>
      <c r="B488" s="22">
        <v>18.253333333333334</v>
      </c>
      <c r="C488" s="22">
        <v>109.50361111111111</v>
      </c>
      <c r="D488" t="s">
        <v>6</v>
      </c>
      <c r="E488" s="13" t="s">
        <v>6</v>
      </c>
      <c r="F488" s="16" t="s">
        <v>890</v>
      </c>
      <c r="G488" s="3" t="s">
        <v>6</v>
      </c>
      <c r="H488" s="34" t="s">
        <v>587</v>
      </c>
      <c r="I488" s="34" t="s">
        <v>6</v>
      </c>
      <c r="J488" s="3" t="s">
        <v>6</v>
      </c>
      <c r="K488" s="26" t="s">
        <v>6</v>
      </c>
      <c r="L488" s="26" t="s">
        <v>6</v>
      </c>
      <c r="M488" s="26" t="s">
        <v>6</v>
      </c>
      <c r="N488" s="26" t="s">
        <v>6</v>
      </c>
    </row>
    <row r="489" spans="1:14" x14ac:dyDescent="0.25">
      <c r="A489" s="36" t="s">
        <v>591</v>
      </c>
      <c r="B489" s="22">
        <v>18.412609</v>
      </c>
      <c r="C489" s="22">
        <v>109.990601</v>
      </c>
      <c r="D489" s="35" t="s">
        <v>6</v>
      </c>
      <c r="E489" s="35" t="s">
        <v>6</v>
      </c>
      <c r="F489" s="16" t="s">
        <v>1239</v>
      </c>
      <c r="G489" s="35" t="s">
        <v>1365</v>
      </c>
      <c r="H489" s="34" t="s">
        <v>587</v>
      </c>
      <c r="I489" s="34" t="s">
        <v>6</v>
      </c>
      <c r="J489" s="3" t="s">
        <v>6</v>
      </c>
      <c r="K489" s="26" t="s">
        <v>6</v>
      </c>
      <c r="L489" s="26" t="s">
        <v>6</v>
      </c>
      <c r="M489" s="26" t="s">
        <v>6</v>
      </c>
      <c r="N489" s="26" t="s">
        <v>6</v>
      </c>
    </row>
    <row r="490" spans="1:14" x14ac:dyDescent="0.25">
      <c r="A490" s="35" t="s">
        <v>2035</v>
      </c>
      <c r="B490" s="22">
        <v>18.607783999999999</v>
      </c>
      <c r="C490" s="22">
        <v>-72.034408999999997</v>
      </c>
      <c r="D490" s="30" t="s">
        <v>6</v>
      </c>
      <c r="E490" s="30" t="s">
        <v>6</v>
      </c>
      <c r="F490" s="35" t="s">
        <v>2036</v>
      </c>
      <c r="G490" s="32" t="s">
        <v>6</v>
      </c>
      <c r="H490" s="34" t="s">
        <v>307</v>
      </c>
      <c r="I490" s="30" t="s">
        <v>6</v>
      </c>
      <c r="J490" s="32" t="s">
        <v>6</v>
      </c>
      <c r="K490" s="26" t="s">
        <v>6</v>
      </c>
      <c r="L490" s="26" t="s">
        <v>6</v>
      </c>
      <c r="M490" s="26" t="s">
        <v>6</v>
      </c>
      <c r="N490" s="26" t="s">
        <v>6</v>
      </c>
    </row>
    <row r="491" spans="1:14" x14ac:dyDescent="0.25">
      <c r="A491" s="34" t="s">
        <v>308</v>
      </c>
      <c r="B491" s="22">
        <v>18.674424999999999</v>
      </c>
      <c r="C491" s="22">
        <v>-74.134201000000004</v>
      </c>
      <c r="D491" s="30" t="s">
        <v>6</v>
      </c>
      <c r="E491" s="13" t="s">
        <v>6</v>
      </c>
      <c r="F491" s="16" t="s">
        <v>933</v>
      </c>
      <c r="G491" s="3" t="s">
        <v>6</v>
      </c>
      <c r="H491" s="34" t="s">
        <v>307</v>
      </c>
      <c r="I491" s="30" t="s">
        <v>6</v>
      </c>
      <c r="J491" s="3" t="s">
        <v>6</v>
      </c>
      <c r="K491" s="26" t="s">
        <v>6</v>
      </c>
      <c r="L491" s="26" t="s">
        <v>6</v>
      </c>
      <c r="M491" s="26" t="s">
        <v>6</v>
      </c>
      <c r="N491" s="26" t="s">
        <v>6</v>
      </c>
    </row>
    <row r="492" spans="1:14" x14ac:dyDescent="0.25">
      <c r="A492" s="36" t="s">
        <v>2458</v>
      </c>
      <c r="B492" s="22">
        <v>0.85015300000000005</v>
      </c>
      <c r="C492" s="22">
        <v>127.637535</v>
      </c>
      <c r="D492" s="30" t="s">
        <v>6</v>
      </c>
      <c r="E492" s="30" t="s">
        <v>6</v>
      </c>
      <c r="F492" s="16" t="s">
        <v>862</v>
      </c>
      <c r="G492" s="32" t="s">
        <v>6</v>
      </c>
      <c r="H492" s="30" t="s">
        <v>2455</v>
      </c>
      <c r="I492" s="34" t="s">
        <v>6</v>
      </c>
      <c r="J492" s="3" t="s">
        <v>6</v>
      </c>
      <c r="K492" s="26" t="s">
        <v>6</v>
      </c>
      <c r="L492" s="26" t="s">
        <v>6</v>
      </c>
      <c r="M492" s="26" t="s">
        <v>6</v>
      </c>
      <c r="N492" s="26" t="s">
        <v>6</v>
      </c>
    </row>
    <row r="493" spans="1:14" x14ac:dyDescent="0.25">
      <c r="A493" s="31" t="s">
        <v>2457</v>
      </c>
      <c r="B493" s="22">
        <v>2.0681989999999999</v>
      </c>
      <c r="C493" s="22">
        <v>127.96914099999999</v>
      </c>
      <c r="D493" s="34" t="s">
        <v>6</v>
      </c>
      <c r="E493" s="34" t="s">
        <v>6</v>
      </c>
      <c r="F493" s="16" t="s">
        <v>860</v>
      </c>
      <c r="G493" s="37" t="s">
        <v>6</v>
      </c>
      <c r="H493" s="34" t="s">
        <v>2455</v>
      </c>
      <c r="I493" s="34" t="s">
        <v>6</v>
      </c>
      <c r="J493" s="3" t="s">
        <v>6</v>
      </c>
      <c r="K493" s="26" t="s">
        <v>6</v>
      </c>
      <c r="L493" s="26" t="s">
        <v>6</v>
      </c>
      <c r="M493" s="26" t="s">
        <v>6</v>
      </c>
      <c r="N493" s="26" t="s">
        <v>6</v>
      </c>
    </row>
    <row r="494" spans="1:14" x14ac:dyDescent="0.25">
      <c r="A494" s="36" t="s">
        <v>2456</v>
      </c>
      <c r="B494" s="22">
        <v>1.727479</v>
      </c>
      <c r="C494" s="22">
        <v>128.01181800000001</v>
      </c>
      <c r="D494" s="13" t="s">
        <v>6</v>
      </c>
      <c r="E494" s="13" t="s">
        <v>6</v>
      </c>
      <c r="F494" s="16" t="s">
        <v>861</v>
      </c>
      <c r="G494" s="3" t="s">
        <v>6</v>
      </c>
      <c r="H494" s="13" t="s">
        <v>2455</v>
      </c>
      <c r="I494" s="30" t="s">
        <v>6</v>
      </c>
      <c r="J494" s="3" t="s">
        <v>6</v>
      </c>
      <c r="K494" s="26" t="s">
        <v>6</v>
      </c>
      <c r="L494" s="26" t="s">
        <v>6</v>
      </c>
      <c r="M494" s="26" t="s">
        <v>6</v>
      </c>
      <c r="N494" s="26" t="s">
        <v>6</v>
      </c>
    </row>
    <row r="495" spans="1:14" x14ac:dyDescent="0.25">
      <c r="A495" s="15" t="s">
        <v>2578</v>
      </c>
      <c r="B495" s="22">
        <f>42+55/60+27/3600</f>
        <v>42.924166666666665</v>
      </c>
      <c r="C495" s="22">
        <f>-(70+49/60+13/3600)</f>
        <v>-70.820277777777775</v>
      </c>
      <c r="D495" s="13" t="s">
        <v>6</v>
      </c>
      <c r="E495" s="13" t="s">
        <v>1583</v>
      </c>
      <c r="F495" s="35" t="s">
        <v>1698</v>
      </c>
      <c r="G495" s="3" t="s">
        <v>6</v>
      </c>
      <c r="H495" s="35" t="s">
        <v>2577</v>
      </c>
      <c r="I495" s="35" t="s">
        <v>6</v>
      </c>
      <c r="J495" s="3" t="s">
        <v>6</v>
      </c>
      <c r="K495" s="26" t="s">
        <v>6</v>
      </c>
      <c r="L495" s="26" t="s">
        <v>6</v>
      </c>
      <c r="M495" s="26" t="s">
        <v>6</v>
      </c>
      <c r="N495" s="26" t="s">
        <v>6</v>
      </c>
    </row>
    <row r="496" spans="1:14" x14ac:dyDescent="0.25">
      <c r="A496" s="17" t="s">
        <v>113</v>
      </c>
      <c r="B496" s="21">
        <v>21.466666666666665</v>
      </c>
      <c r="C496" s="21">
        <v>-157.98333333333332</v>
      </c>
      <c r="D496" s="17" t="s">
        <v>6</v>
      </c>
      <c r="E496" s="17" t="s">
        <v>6</v>
      </c>
      <c r="F496" s="18" t="s">
        <v>778</v>
      </c>
      <c r="G496" s="18" t="s">
        <v>6</v>
      </c>
      <c r="H496" s="18" t="s">
        <v>554</v>
      </c>
      <c r="I496" s="18" t="s">
        <v>6</v>
      </c>
      <c r="J496" s="18" t="s">
        <v>1409</v>
      </c>
      <c r="K496" s="25" t="s">
        <v>6</v>
      </c>
      <c r="L496" s="25" t="s">
        <v>6</v>
      </c>
      <c r="M496" s="25" t="s">
        <v>6</v>
      </c>
      <c r="N496" s="25" t="s">
        <v>6</v>
      </c>
    </row>
    <row r="497" spans="1:14" x14ac:dyDescent="0.25">
      <c r="A497" s="36" t="s">
        <v>1910</v>
      </c>
      <c r="B497" s="22">
        <v>34.228783999999997</v>
      </c>
      <c r="C497" s="22">
        <v>132.60576900000001</v>
      </c>
      <c r="D497" s="13" t="s">
        <v>6</v>
      </c>
      <c r="E497" s="13" t="s">
        <v>6</v>
      </c>
      <c r="F497" s="37" t="s">
        <v>1579</v>
      </c>
      <c r="G497" s="3" t="s">
        <v>6</v>
      </c>
      <c r="H497" s="36" t="s">
        <v>1909</v>
      </c>
      <c r="I497" s="36" t="s">
        <v>6</v>
      </c>
      <c r="J497" s="3" t="s">
        <v>6</v>
      </c>
      <c r="K497" s="37" t="s">
        <v>6</v>
      </c>
      <c r="L497" s="37" t="s">
        <v>6</v>
      </c>
      <c r="M497" s="37" t="s">
        <v>6</v>
      </c>
      <c r="N497" s="37" t="s">
        <v>6</v>
      </c>
    </row>
    <row r="498" spans="1:14" x14ac:dyDescent="0.25">
      <c r="A498" s="31" t="s">
        <v>611</v>
      </c>
      <c r="B498" s="23">
        <v>19.051527</v>
      </c>
      <c r="C498" s="23">
        <v>-70.452793999999997</v>
      </c>
      <c r="D498" s="36" t="s">
        <v>6</v>
      </c>
      <c r="E498" s="36" t="s">
        <v>6</v>
      </c>
      <c r="F498" s="36" t="s">
        <v>611</v>
      </c>
      <c r="G498" s="16" t="s">
        <v>6</v>
      </c>
      <c r="H498" s="30" t="s">
        <v>6</v>
      </c>
      <c r="I498" s="30" t="s">
        <v>310</v>
      </c>
      <c r="J498" s="3" t="s">
        <v>6</v>
      </c>
      <c r="K498" s="26">
        <v>20.5</v>
      </c>
      <c r="L498" s="26">
        <v>-68</v>
      </c>
      <c r="M498" s="26">
        <v>17.399999999999999</v>
      </c>
      <c r="N498" s="26">
        <v>-72.5</v>
      </c>
    </row>
    <row r="499" spans="1:14" x14ac:dyDescent="0.25">
      <c r="A499" s="34" t="s">
        <v>307</v>
      </c>
      <c r="B499" s="22">
        <v>19.067360999999998</v>
      </c>
      <c r="C499" s="22">
        <v>-72.798456999999999</v>
      </c>
      <c r="D499" s="13" t="s">
        <v>6</v>
      </c>
      <c r="E499" s="13" t="s">
        <v>6</v>
      </c>
      <c r="F499" s="36" t="s">
        <v>307</v>
      </c>
      <c r="G499" s="3" t="s">
        <v>6</v>
      </c>
      <c r="H499" s="30" t="s">
        <v>6</v>
      </c>
      <c r="I499" s="30" t="s">
        <v>310</v>
      </c>
      <c r="J499" s="3" t="s">
        <v>6</v>
      </c>
      <c r="K499" s="26">
        <v>20.3</v>
      </c>
      <c r="L499" s="26">
        <v>-71.5</v>
      </c>
      <c r="M499" s="26">
        <v>17.7</v>
      </c>
      <c r="N499" s="26">
        <v>-75</v>
      </c>
    </row>
    <row r="500" spans="1:14" x14ac:dyDescent="0.25">
      <c r="A500" s="36" t="s">
        <v>2031</v>
      </c>
      <c r="B500" s="22">
        <v>10.458422000000001</v>
      </c>
      <c r="C500" s="22">
        <v>106.867417</v>
      </c>
      <c r="D500" s="13" t="s">
        <v>6</v>
      </c>
      <c r="E500" s="13" t="s">
        <v>6</v>
      </c>
      <c r="F500" s="37" t="s">
        <v>2032</v>
      </c>
      <c r="G500" s="3" t="s">
        <v>6</v>
      </c>
      <c r="H500" s="35" t="s">
        <v>2028</v>
      </c>
      <c r="I500" s="35" t="s">
        <v>6</v>
      </c>
      <c r="J500" s="37" t="s">
        <v>6</v>
      </c>
      <c r="K500" s="26">
        <v>16.600000000000001</v>
      </c>
      <c r="L500" s="26">
        <v>111.7</v>
      </c>
      <c r="M500" s="26">
        <v>7.7</v>
      </c>
      <c r="N500" s="26">
        <v>102.3</v>
      </c>
    </row>
    <row r="501" spans="1:14" x14ac:dyDescent="0.25">
      <c r="A501" s="15" t="s">
        <v>1687</v>
      </c>
      <c r="B501" s="22">
        <v>16.058672999999999</v>
      </c>
      <c r="C501" s="22">
        <v>-85.920248000000001</v>
      </c>
      <c r="D501" s="30" t="s">
        <v>6</v>
      </c>
      <c r="E501" s="30" t="s">
        <v>6</v>
      </c>
      <c r="F501" s="15" t="s">
        <v>1687</v>
      </c>
      <c r="G501" s="32" t="s">
        <v>6</v>
      </c>
      <c r="H501" s="34" t="s">
        <v>284</v>
      </c>
      <c r="I501" s="34" t="s">
        <v>2166</v>
      </c>
      <c r="J501" s="3" t="s">
        <v>6</v>
      </c>
      <c r="K501" s="26" t="s">
        <v>6</v>
      </c>
      <c r="L501" s="26" t="s">
        <v>6</v>
      </c>
      <c r="M501" s="26" t="s">
        <v>6</v>
      </c>
      <c r="N501" s="26" t="s">
        <v>6</v>
      </c>
    </row>
    <row r="502" spans="1:14" x14ac:dyDescent="0.25">
      <c r="A502" s="15" t="s">
        <v>1722</v>
      </c>
      <c r="B502" s="22">
        <v>13.41362</v>
      </c>
      <c r="C502" s="22">
        <v>-87.397666999999998</v>
      </c>
      <c r="D502" s="13" t="s">
        <v>6</v>
      </c>
      <c r="E502" s="13" t="s">
        <v>6</v>
      </c>
      <c r="F502" s="15" t="s">
        <v>1722</v>
      </c>
      <c r="G502" s="32" t="s">
        <v>6</v>
      </c>
      <c r="H502" s="30" t="s">
        <v>284</v>
      </c>
      <c r="I502" s="30" t="s">
        <v>531</v>
      </c>
      <c r="J502" s="3" t="s">
        <v>6</v>
      </c>
      <c r="K502" s="26" t="s">
        <v>6</v>
      </c>
      <c r="L502" s="26" t="s">
        <v>6</v>
      </c>
      <c r="M502" s="26" t="s">
        <v>6</v>
      </c>
      <c r="N502" s="26" t="s">
        <v>6</v>
      </c>
    </row>
    <row r="503" spans="1:14" x14ac:dyDescent="0.25">
      <c r="A503" s="36" t="s">
        <v>669</v>
      </c>
      <c r="B503" s="23">
        <v>15.828359000000001</v>
      </c>
      <c r="C503" s="23">
        <v>-87.928444999999996</v>
      </c>
      <c r="D503" s="36" t="s">
        <v>6</v>
      </c>
      <c r="E503" s="36" t="s">
        <v>6</v>
      </c>
      <c r="F503" s="16" t="s">
        <v>1283</v>
      </c>
      <c r="G503" s="16" t="s">
        <v>6</v>
      </c>
      <c r="H503" s="15" t="s">
        <v>1687</v>
      </c>
      <c r="I503" s="16" t="s">
        <v>6</v>
      </c>
      <c r="J503" s="3" t="s">
        <v>6</v>
      </c>
      <c r="K503" s="26" t="s">
        <v>6</v>
      </c>
      <c r="L503" s="26" t="s">
        <v>6</v>
      </c>
      <c r="M503" s="26" t="s">
        <v>6</v>
      </c>
      <c r="N503" s="26" t="s">
        <v>6</v>
      </c>
    </row>
    <row r="504" spans="1:14" x14ac:dyDescent="0.25">
      <c r="A504" s="34" t="s">
        <v>525</v>
      </c>
      <c r="B504" s="22">
        <v>17.410555555555554</v>
      </c>
      <c r="C504" s="22">
        <v>-83.921944444444449</v>
      </c>
      <c r="D504" s="13" t="s">
        <v>6</v>
      </c>
      <c r="E504" s="13" t="s">
        <v>6</v>
      </c>
      <c r="F504" s="16" t="s">
        <v>1153</v>
      </c>
      <c r="G504" s="3" t="s">
        <v>6</v>
      </c>
      <c r="H504" s="15" t="s">
        <v>1687</v>
      </c>
      <c r="I504" s="37" t="s">
        <v>6</v>
      </c>
      <c r="J504" s="3" t="s">
        <v>6</v>
      </c>
      <c r="K504" s="26" t="s">
        <v>6</v>
      </c>
      <c r="L504" s="26" t="s">
        <v>6</v>
      </c>
      <c r="M504" s="26" t="s">
        <v>6</v>
      </c>
      <c r="N504" s="26" t="s">
        <v>6</v>
      </c>
    </row>
    <row r="505" spans="1:14" x14ac:dyDescent="0.25">
      <c r="A505" s="36" t="s">
        <v>1527</v>
      </c>
      <c r="B505" s="22">
        <v>22.43197</v>
      </c>
      <c r="C505" s="22">
        <v>114.24446</v>
      </c>
      <c r="D505" s="30" t="s">
        <v>6</v>
      </c>
      <c r="E505" s="13" t="s">
        <v>6</v>
      </c>
      <c r="F505" s="16" t="s">
        <v>1526</v>
      </c>
      <c r="G505" s="32" t="s">
        <v>6</v>
      </c>
      <c r="H505" s="36" t="s">
        <v>248</v>
      </c>
      <c r="I505" s="36" t="s">
        <v>6</v>
      </c>
      <c r="J505" s="3" t="s">
        <v>6</v>
      </c>
      <c r="K505" s="26">
        <v>42.4</v>
      </c>
      <c r="L505" s="26">
        <v>126.4</v>
      </c>
      <c r="M505" s="26">
        <v>17.399999999999999</v>
      </c>
      <c r="N505" s="26">
        <v>104.6</v>
      </c>
    </row>
    <row r="506" spans="1:14" x14ac:dyDescent="0.25">
      <c r="A506" s="36" t="s">
        <v>1790</v>
      </c>
      <c r="B506" s="22">
        <v>22.243793</v>
      </c>
      <c r="C506" s="22">
        <v>114.220164</v>
      </c>
      <c r="D506" s="13" t="s">
        <v>6</v>
      </c>
      <c r="E506" s="13" t="s">
        <v>6</v>
      </c>
      <c r="F506" s="16" t="s">
        <v>1791</v>
      </c>
      <c r="G506" s="32" t="s">
        <v>6</v>
      </c>
      <c r="H506" s="36" t="s">
        <v>248</v>
      </c>
      <c r="I506" s="36" t="s">
        <v>6</v>
      </c>
      <c r="J506" s="3" t="s">
        <v>6</v>
      </c>
      <c r="K506" s="26">
        <v>42.4</v>
      </c>
      <c r="L506" s="26">
        <v>126.4</v>
      </c>
      <c r="M506" s="26">
        <v>17.399999999999999</v>
      </c>
      <c r="N506" s="26">
        <v>104.6</v>
      </c>
    </row>
    <row r="507" spans="1:14" x14ac:dyDescent="0.25">
      <c r="A507" s="36" t="s">
        <v>1909</v>
      </c>
      <c r="B507" s="22">
        <v>34.240357000000003</v>
      </c>
      <c r="C507" s="22">
        <v>132.757285</v>
      </c>
      <c r="D507" s="34" t="s">
        <v>1900</v>
      </c>
      <c r="E507" s="34" t="s">
        <v>6</v>
      </c>
      <c r="F507" s="37" t="s">
        <v>1908</v>
      </c>
      <c r="G507" s="3" t="s">
        <v>6</v>
      </c>
      <c r="H507" s="36" t="s">
        <v>633</v>
      </c>
      <c r="I507" s="36" t="s">
        <v>6</v>
      </c>
      <c r="J507" s="3" t="s">
        <v>6</v>
      </c>
      <c r="K507" s="37" t="s">
        <v>6</v>
      </c>
      <c r="L507" s="37" t="s">
        <v>6</v>
      </c>
      <c r="M507" s="37" t="s">
        <v>6</v>
      </c>
      <c r="N507" s="37" t="s">
        <v>6</v>
      </c>
    </row>
    <row r="508" spans="1:14" x14ac:dyDescent="0.25">
      <c r="A508" s="36" t="s">
        <v>1906</v>
      </c>
      <c r="B508" s="22">
        <v>35.114106999999997</v>
      </c>
      <c r="C508" s="22">
        <v>134.83581699999999</v>
      </c>
      <c r="D508" s="30" t="s">
        <v>1900</v>
      </c>
      <c r="E508" s="30" t="s">
        <v>6</v>
      </c>
      <c r="F508" s="36" t="s">
        <v>1907</v>
      </c>
      <c r="G508" s="3" t="s">
        <v>6</v>
      </c>
      <c r="H508" s="36" t="s">
        <v>633</v>
      </c>
      <c r="I508" s="36" t="s">
        <v>6</v>
      </c>
      <c r="J508" s="3" t="s">
        <v>6</v>
      </c>
      <c r="K508" s="37" t="s">
        <v>6</v>
      </c>
      <c r="L508" s="37" t="s">
        <v>6</v>
      </c>
      <c r="M508" s="37" t="s">
        <v>6</v>
      </c>
      <c r="N508" s="37" t="s">
        <v>6</v>
      </c>
    </row>
    <row r="509" spans="1:14" x14ac:dyDescent="0.25">
      <c r="A509" s="36" t="s">
        <v>1918</v>
      </c>
      <c r="B509" s="22">
        <v>34.75</v>
      </c>
      <c r="C509" s="22">
        <v>136.75</v>
      </c>
      <c r="D509" s="34" t="s">
        <v>6</v>
      </c>
      <c r="E509" s="34" t="s">
        <v>6</v>
      </c>
      <c r="F509" s="16" t="s">
        <v>1174</v>
      </c>
      <c r="G509" s="37" t="s">
        <v>6</v>
      </c>
      <c r="H509" s="36" t="s">
        <v>633</v>
      </c>
      <c r="I509" s="36" t="s">
        <v>6</v>
      </c>
      <c r="J509" s="3" t="s">
        <v>6</v>
      </c>
      <c r="K509" s="26" t="s">
        <v>6</v>
      </c>
      <c r="L509" s="26" t="s">
        <v>6</v>
      </c>
      <c r="M509" s="26" t="s">
        <v>6</v>
      </c>
      <c r="N509" s="26" t="s">
        <v>6</v>
      </c>
    </row>
    <row r="510" spans="1:14" x14ac:dyDescent="0.25">
      <c r="A510" s="36" t="s">
        <v>1923</v>
      </c>
      <c r="B510" s="22">
        <v>33.484400000000001</v>
      </c>
      <c r="C510" s="22">
        <v>135.703238</v>
      </c>
      <c r="D510" s="13" t="s">
        <v>6</v>
      </c>
      <c r="E510" s="13" t="s">
        <v>6</v>
      </c>
      <c r="F510" s="16" t="s">
        <v>1137</v>
      </c>
      <c r="G510" s="3" t="s">
        <v>6</v>
      </c>
      <c r="H510" s="36" t="s">
        <v>633</v>
      </c>
      <c r="I510" s="36" t="s">
        <v>6</v>
      </c>
      <c r="J510" s="3" t="s">
        <v>6</v>
      </c>
      <c r="K510" s="26" t="s">
        <v>6</v>
      </c>
      <c r="L510" s="26" t="s">
        <v>6</v>
      </c>
      <c r="M510" s="26" t="s">
        <v>6</v>
      </c>
      <c r="N510" s="26" t="s">
        <v>6</v>
      </c>
    </row>
    <row r="511" spans="1:14" x14ac:dyDescent="0.25">
      <c r="A511" s="36" t="s">
        <v>1903</v>
      </c>
      <c r="B511" s="22">
        <v>34.652751000000002</v>
      </c>
      <c r="C511" s="22">
        <v>134.172068</v>
      </c>
      <c r="D511" s="13" t="s">
        <v>1900</v>
      </c>
      <c r="E511" s="13" t="s">
        <v>6</v>
      </c>
      <c r="F511" s="34" t="s">
        <v>1394</v>
      </c>
      <c r="G511" s="3" t="s">
        <v>6</v>
      </c>
      <c r="H511" s="36" t="s">
        <v>633</v>
      </c>
      <c r="I511" s="36" t="s">
        <v>6</v>
      </c>
      <c r="J511" s="3" t="s">
        <v>6</v>
      </c>
      <c r="K511" s="26" t="s">
        <v>6</v>
      </c>
      <c r="L511" s="26" t="s">
        <v>6</v>
      </c>
      <c r="M511" s="26" t="s">
        <v>6</v>
      </c>
      <c r="N511" s="26" t="s">
        <v>6</v>
      </c>
    </row>
    <row r="512" spans="1:14" x14ac:dyDescent="0.25">
      <c r="A512" s="36" t="s">
        <v>1902</v>
      </c>
      <c r="B512" s="23">
        <v>34.601199999999999</v>
      </c>
      <c r="C512" s="23">
        <v>135.42616000000001</v>
      </c>
      <c r="D512" s="36" t="s">
        <v>1900</v>
      </c>
      <c r="E512" s="13" t="s">
        <v>6</v>
      </c>
      <c r="F512" s="16" t="s">
        <v>1276</v>
      </c>
      <c r="G512" s="16" t="s">
        <v>6</v>
      </c>
      <c r="H512" s="36" t="s">
        <v>633</v>
      </c>
      <c r="I512" s="36" t="s">
        <v>6</v>
      </c>
      <c r="J512" s="3" t="s">
        <v>6</v>
      </c>
      <c r="K512" s="26" t="s">
        <v>6</v>
      </c>
      <c r="L512" s="26" t="s">
        <v>6</v>
      </c>
      <c r="M512" s="26" t="s">
        <v>6</v>
      </c>
      <c r="N512" s="26" t="s">
        <v>6</v>
      </c>
    </row>
    <row r="513" spans="1:14" x14ac:dyDescent="0.25">
      <c r="A513" s="36" t="s">
        <v>522</v>
      </c>
      <c r="B513" s="22">
        <v>34.228113999999998</v>
      </c>
      <c r="C513" s="22">
        <v>135.15421000000001</v>
      </c>
      <c r="D513" s="13" t="s">
        <v>1900</v>
      </c>
      <c r="E513" s="13" t="s">
        <v>6</v>
      </c>
      <c r="F513" s="16" t="s">
        <v>898</v>
      </c>
      <c r="G513" s="34" t="s">
        <v>1355</v>
      </c>
      <c r="H513" s="34" t="s">
        <v>633</v>
      </c>
      <c r="I513" s="34" t="s">
        <v>6</v>
      </c>
      <c r="J513" s="3" t="s">
        <v>6</v>
      </c>
      <c r="K513" s="26" t="s">
        <v>6</v>
      </c>
      <c r="L513" s="26" t="s">
        <v>6</v>
      </c>
      <c r="M513" s="26" t="s">
        <v>6</v>
      </c>
      <c r="N513" s="26" t="s">
        <v>6</v>
      </c>
    </row>
    <row r="514" spans="1:14" x14ac:dyDescent="0.25">
      <c r="A514" s="31" t="s">
        <v>1565</v>
      </c>
      <c r="B514" s="22">
        <v>41.027695000000001</v>
      </c>
      <c r="C514" s="22">
        <v>-73.903971999999996</v>
      </c>
      <c r="D514" s="34" t="s">
        <v>6</v>
      </c>
      <c r="E514" s="34" t="s">
        <v>6</v>
      </c>
      <c r="F514" s="37" t="s">
        <v>1567</v>
      </c>
      <c r="G514" s="37" t="s">
        <v>6</v>
      </c>
      <c r="H514" s="34" t="s">
        <v>1564</v>
      </c>
      <c r="I514" s="34" t="s">
        <v>6</v>
      </c>
      <c r="J514" s="3" t="s">
        <v>6</v>
      </c>
      <c r="K514" s="37" t="s">
        <v>6</v>
      </c>
      <c r="L514" s="37" t="s">
        <v>6</v>
      </c>
      <c r="M514" s="37" t="s">
        <v>6</v>
      </c>
      <c r="N514" s="37" t="s">
        <v>6</v>
      </c>
    </row>
    <row r="515" spans="1:14" x14ac:dyDescent="0.25">
      <c r="A515" s="36" t="s">
        <v>1928</v>
      </c>
      <c r="B515" s="22">
        <v>34.740808000000001</v>
      </c>
      <c r="C515" s="22">
        <v>134.39196899999999</v>
      </c>
      <c r="D515" s="37" t="s">
        <v>6</v>
      </c>
      <c r="E515" s="37" t="s">
        <v>6</v>
      </c>
      <c r="F515" s="34" t="s">
        <v>1594</v>
      </c>
      <c r="G515" s="3" t="s">
        <v>6</v>
      </c>
      <c r="H515" s="36" t="s">
        <v>1906</v>
      </c>
      <c r="I515" s="36" t="s">
        <v>6</v>
      </c>
      <c r="J515" s="3" t="s">
        <v>6</v>
      </c>
      <c r="K515" s="37" t="s">
        <v>6</v>
      </c>
      <c r="L515" s="37" t="s">
        <v>6</v>
      </c>
      <c r="M515" s="37" t="s">
        <v>6</v>
      </c>
      <c r="N515" s="37" t="s">
        <v>6</v>
      </c>
    </row>
    <row r="516" spans="1:14" x14ac:dyDescent="0.25">
      <c r="A516" s="31" t="s">
        <v>1389</v>
      </c>
      <c r="B516" s="22">
        <v>18.974999999999998</v>
      </c>
      <c r="C516" s="22">
        <v>72.825833333333335</v>
      </c>
      <c r="D516" s="13" t="s">
        <v>2377</v>
      </c>
      <c r="E516" s="13" t="s">
        <v>181</v>
      </c>
      <c r="F516" s="36" t="s">
        <v>1390</v>
      </c>
      <c r="G516" s="3" t="s">
        <v>6</v>
      </c>
      <c r="H516" s="34" t="s">
        <v>180</v>
      </c>
      <c r="I516" s="34" t="s">
        <v>6</v>
      </c>
      <c r="J516" s="3" t="s">
        <v>6</v>
      </c>
      <c r="K516" s="26" t="s">
        <v>6</v>
      </c>
      <c r="L516" s="26" t="s">
        <v>6</v>
      </c>
      <c r="M516" s="26" t="s">
        <v>6</v>
      </c>
      <c r="N516" s="26" t="s">
        <v>6</v>
      </c>
    </row>
    <row r="517" spans="1:14" x14ac:dyDescent="0.25">
      <c r="A517" s="36" t="s">
        <v>2402</v>
      </c>
      <c r="B517" s="22">
        <v>10.309486</v>
      </c>
      <c r="C517" s="22">
        <v>79.852225000000004</v>
      </c>
      <c r="D517" s="13" t="s">
        <v>6</v>
      </c>
      <c r="E517" s="13" t="s">
        <v>6</v>
      </c>
      <c r="F517" s="36" t="s">
        <v>2402</v>
      </c>
      <c r="G517" s="3" t="s">
        <v>2401</v>
      </c>
      <c r="H517" s="34" t="s">
        <v>180</v>
      </c>
      <c r="I517" s="34" t="s">
        <v>241</v>
      </c>
      <c r="J517" s="3" t="s">
        <v>6</v>
      </c>
      <c r="K517" s="26" t="s">
        <v>6</v>
      </c>
      <c r="L517" s="26" t="s">
        <v>6</v>
      </c>
      <c r="M517" s="26" t="s">
        <v>6</v>
      </c>
      <c r="N517" s="26" t="s">
        <v>6</v>
      </c>
    </row>
    <row r="518" spans="1:14" x14ac:dyDescent="0.25">
      <c r="A518" s="15" t="s">
        <v>1640</v>
      </c>
      <c r="B518" s="22">
        <v>11.68</v>
      </c>
      <c r="C518" s="22">
        <v>92.77</v>
      </c>
      <c r="D518" s="13" t="s">
        <v>6</v>
      </c>
      <c r="E518" s="13" t="s">
        <v>6</v>
      </c>
      <c r="F518" s="35" t="s">
        <v>1641</v>
      </c>
      <c r="G518" s="32" t="s">
        <v>6</v>
      </c>
      <c r="H518" s="34" t="s">
        <v>180</v>
      </c>
      <c r="I518" s="34" t="s">
        <v>241</v>
      </c>
      <c r="J518" s="3" t="s">
        <v>6</v>
      </c>
      <c r="K518" s="37" t="s">
        <v>6</v>
      </c>
      <c r="L518" s="37" t="s">
        <v>6</v>
      </c>
      <c r="M518" s="37" t="s">
        <v>6</v>
      </c>
      <c r="N518" s="37" t="s">
        <v>6</v>
      </c>
    </row>
    <row r="519" spans="1:14" x14ac:dyDescent="0.25">
      <c r="A519" s="36" t="s">
        <v>2356</v>
      </c>
      <c r="B519" s="22">
        <v>17.886385000000001</v>
      </c>
      <c r="C519" s="22">
        <v>83.447108999999998</v>
      </c>
      <c r="D519" s="13" t="s">
        <v>6</v>
      </c>
      <c r="E519" s="13" t="s">
        <v>6</v>
      </c>
      <c r="F519" s="16" t="s">
        <v>1161</v>
      </c>
      <c r="G519" s="34" t="s">
        <v>1357</v>
      </c>
      <c r="H519" s="34" t="s">
        <v>2355</v>
      </c>
      <c r="I519" s="34" t="s">
        <v>6</v>
      </c>
      <c r="J519" s="37" t="s">
        <v>6</v>
      </c>
      <c r="K519" s="26" t="s">
        <v>6</v>
      </c>
      <c r="L519" s="26" t="s">
        <v>6</v>
      </c>
      <c r="M519" s="26" t="s">
        <v>6</v>
      </c>
      <c r="N519" s="26" t="s">
        <v>6</v>
      </c>
    </row>
    <row r="520" spans="1:14" x14ac:dyDescent="0.25">
      <c r="A520" s="36" t="s">
        <v>2349</v>
      </c>
      <c r="B520" s="22">
        <v>13.083333333333334</v>
      </c>
      <c r="C520" s="22">
        <v>80.266666666666666</v>
      </c>
      <c r="D520" s="13" t="s">
        <v>6</v>
      </c>
      <c r="E520" s="13" t="s">
        <v>6</v>
      </c>
      <c r="F520" s="16" t="s">
        <v>823</v>
      </c>
      <c r="G520" s="3" t="s">
        <v>1312</v>
      </c>
      <c r="H520" s="34" t="s">
        <v>1514</v>
      </c>
      <c r="I520" s="34" t="s">
        <v>6</v>
      </c>
      <c r="J520" s="3" t="s">
        <v>6</v>
      </c>
      <c r="K520" s="26" t="s">
        <v>6</v>
      </c>
      <c r="L520" s="26" t="s">
        <v>6</v>
      </c>
      <c r="M520" s="26" t="s">
        <v>6</v>
      </c>
      <c r="N520" s="26" t="s">
        <v>6</v>
      </c>
    </row>
    <row r="521" spans="1:14" x14ac:dyDescent="0.25">
      <c r="A521" s="36" t="s">
        <v>2376</v>
      </c>
      <c r="B521" s="22">
        <v>19.716666666666665</v>
      </c>
      <c r="C521" s="22">
        <v>85.316666666666663</v>
      </c>
      <c r="D521" s="13" t="s">
        <v>6</v>
      </c>
      <c r="E521" s="13" t="s">
        <v>6</v>
      </c>
      <c r="F521" s="16" t="s">
        <v>832</v>
      </c>
      <c r="G521" s="3" t="s">
        <v>6</v>
      </c>
      <c r="H521" s="34" t="s">
        <v>2374</v>
      </c>
      <c r="I521" s="34" t="s">
        <v>6</v>
      </c>
      <c r="J521" s="3" t="s">
        <v>6</v>
      </c>
      <c r="K521" s="26" t="s">
        <v>6</v>
      </c>
      <c r="L521" s="26" t="s">
        <v>6</v>
      </c>
      <c r="M521" s="26" t="s">
        <v>6</v>
      </c>
      <c r="N521" s="26" t="s">
        <v>6</v>
      </c>
    </row>
    <row r="522" spans="1:14" x14ac:dyDescent="0.25">
      <c r="A522" s="36" t="s">
        <v>1628</v>
      </c>
      <c r="B522" s="22">
        <v>15.41405</v>
      </c>
      <c r="C522" s="22">
        <v>73.900395000000003</v>
      </c>
      <c r="D522" s="30" t="s">
        <v>2231</v>
      </c>
      <c r="E522" s="30" t="s">
        <v>6</v>
      </c>
      <c r="F522" s="16" t="s">
        <v>1620</v>
      </c>
      <c r="G522" s="32" t="s">
        <v>6</v>
      </c>
      <c r="H522" s="30" t="s">
        <v>180</v>
      </c>
      <c r="I522" s="30" t="s">
        <v>6</v>
      </c>
      <c r="J522" s="3" t="s">
        <v>6</v>
      </c>
      <c r="K522" s="26" t="s">
        <v>6</v>
      </c>
      <c r="L522" s="26" t="s">
        <v>6</v>
      </c>
      <c r="M522" s="26" t="s">
        <v>6</v>
      </c>
      <c r="N522" s="26" t="s">
        <v>6</v>
      </c>
    </row>
    <row r="523" spans="1:14" x14ac:dyDescent="0.25">
      <c r="A523" s="36" t="s">
        <v>2397</v>
      </c>
      <c r="B523" s="22">
        <v>22.628520999999999</v>
      </c>
      <c r="C523" s="22">
        <v>69.737977999999998</v>
      </c>
      <c r="D523" s="13" t="s">
        <v>6</v>
      </c>
      <c r="E523" s="13" t="s">
        <v>6</v>
      </c>
      <c r="F523" s="16" t="s">
        <v>828</v>
      </c>
      <c r="G523" s="3" t="s">
        <v>6</v>
      </c>
      <c r="H523" s="30" t="s">
        <v>2395</v>
      </c>
      <c r="I523" s="30" t="s">
        <v>6</v>
      </c>
      <c r="J523" s="3" t="s">
        <v>6</v>
      </c>
      <c r="K523" s="26" t="s">
        <v>6</v>
      </c>
      <c r="L523" s="26" t="s">
        <v>6</v>
      </c>
      <c r="M523" s="26" t="s">
        <v>6</v>
      </c>
      <c r="N523" s="26" t="s">
        <v>6</v>
      </c>
    </row>
    <row r="524" spans="1:14" x14ac:dyDescent="0.25">
      <c r="A524" s="36" t="s">
        <v>2398</v>
      </c>
      <c r="B524" s="22">
        <v>8.4700000000000006</v>
      </c>
      <c r="C524" s="22">
        <v>79.02</v>
      </c>
      <c r="D524" s="13" t="s">
        <v>6</v>
      </c>
      <c r="E524" s="13" t="s">
        <v>6</v>
      </c>
      <c r="F524" s="34" t="s">
        <v>495</v>
      </c>
      <c r="G524" s="3" t="s">
        <v>6</v>
      </c>
      <c r="H524" s="37" t="s">
        <v>1514</v>
      </c>
      <c r="I524" s="37" t="s">
        <v>6</v>
      </c>
      <c r="J524" s="3" t="s">
        <v>6</v>
      </c>
      <c r="K524" s="26" t="s">
        <v>6</v>
      </c>
      <c r="L524" s="26" t="s">
        <v>6</v>
      </c>
      <c r="M524" s="26" t="s">
        <v>6</v>
      </c>
      <c r="N524" s="26" t="s">
        <v>6</v>
      </c>
    </row>
    <row r="525" spans="1:14" x14ac:dyDescent="0.25">
      <c r="A525" s="36" t="s">
        <v>2383</v>
      </c>
      <c r="B525" s="22">
        <v>11.852296000000001</v>
      </c>
      <c r="C525" s="22">
        <v>75.367442999999994</v>
      </c>
      <c r="D525" s="13" t="s">
        <v>6</v>
      </c>
      <c r="E525" s="13" t="s">
        <v>6</v>
      </c>
      <c r="F525" s="16" t="s">
        <v>829</v>
      </c>
      <c r="G525" s="32" t="s">
        <v>6</v>
      </c>
      <c r="H525" s="34" t="s">
        <v>2381</v>
      </c>
      <c r="I525" s="34" t="s">
        <v>6</v>
      </c>
      <c r="J525" s="3" t="s">
        <v>6</v>
      </c>
      <c r="K525" s="26" t="s">
        <v>6</v>
      </c>
      <c r="L525" s="26" t="s">
        <v>6</v>
      </c>
      <c r="M525" s="26" t="s">
        <v>6</v>
      </c>
      <c r="N525" s="26" t="s">
        <v>6</v>
      </c>
    </row>
    <row r="526" spans="1:14" x14ac:dyDescent="0.25">
      <c r="A526" s="15" t="s">
        <v>595</v>
      </c>
      <c r="B526" s="22">
        <v>9.9230789999999995</v>
      </c>
      <c r="C526" s="22">
        <v>76.249551999999994</v>
      </c>
      <c r="D526" s="13" t="s">
        <v>2231</v>
      </c>
      <c r="E526" s="13" t="s">
        <v>2179</v>
      </c>
      <c r="F526" s="16" t="s">
        <v>1244</v>
      </c>
      <c r="G526" s="34" t="s">
        <v>1370</v>
      </c>
      <c r="H526" s="13" t="s">
        <v>180</v>
      </c>
      <c r="I526" s="30" t="s">
        <v>3066</v>
      </c>
      <c r="J526" s="3" t="s">
        <v>6</v>
      </c>
      <c r="K526" s="26" t="s">
        <v>6</v>
      </c>
      <c r="L526" s="26" t="s">
        <v>6</v>
      </c>
      <c r="M526" s="26" t="s">
        <v>6</v>
      </c>
      <c r="N526" s="26" t="s">
        <v>6</v>
      </c>
    </row>
    <row r="527" spans="1:14" x14ac:dyDescent="0.25">
      <c r="A527" s="36" t="s">
        <v>1624</v>
      </c>
      <c r="B527" s="22">
        <v>18.974999999999998</v>
      </c>
      <c r="C527" s="22">
        <v>72.825833333333335</v>
      </c>
      <c r="D527" s="13" t="s">
        <v>2231</v>
      </c>
      <c r="E527" s="13" t="s">
        <v>181</v>
      </c>
      <c r="F527" s="16" t="s">
        <v>1625</v>
      </c>
      <c r="G527" s="37" t="s">
        <v>6</v>
      </c>
      <c r="H527" s="34" t="s">
        <v>180</v>
      </c>
      <c r="I527" s="34" t="s">
        <v>3057</v>
      </c>
      <c r="J527" s="37" t="s">
        <v>6</v>
      </c>
      <c r="K527" s="26" t="s">
        <v>6</v>
      </c>
      <c r="L527" s="26" t="s">
        <v>6</v>
      </c>
      <c r="M527" s="26" t="s">
        <v>6</v>
      </c>
      <c r="N527" s="26" t="s">
        <v>6</v>
      </c>
    </row>
    <row r="528" spans="1:14" x14ac:dyDescent="0.25">
      <c r="A528" s="31" t="s">
        <v>183</v>
      </c>
      <c r="B528" s="22">
        <v>11.702657</v>
      </c>
      <c r="C528" s="22">
        <v>75.535604000000006</v>
      </c>
      <c r="D528" s="34" t="s">
        <v>6</v>
      </c>
      <c r="E528" s="34" t="s">
        <v>6</v>
      </c>
      <c r="F528" s="16" t="s">
        <v>1373</v>
      </c>
      <c r="G528" s="37" t="s">
        <v>6</v>
      </c>
      <c r="H528" s="13" t="s">
        <v>180</v>
      </c>
      <c r="I528" s="34" t="s">
        <v>6</v>
      </c>
      <c r="J528" s="3" t="s">
        <v>6</v>
      </c>
      <c r="K528" s="26" t="s">
        <v>6</v>
      </c>
      <c r="L528" s="26" t="s">
        <v>6</v>
      </c>
      <c r="M528" s="26" t="s">
        <v>6</v>
      </c>
      <c r="N528" s="26" t="s">
        <v>6</v>
      </c>
    </row>
    <row r="529" spans="1:14" x14ac:dyDescent="0.25">
      <c r="A529" s="15" t="s">
        <v>2372</v>
      </c>
      <c r="B529" s="22">
        <v>22.081669999999999</v>
      </c>
      <c r="C529" s="22">
        <v>88.639218</v>
      </c>
      <c r="D529" s="13" t="s">
        <v>6</v>
      </c>
      <c r="E529" s="13" t="s">
        <v>6</v>
      </c>
      <c r="F529" s="16" t="s">
        <v>1217</v>
      </c>
      <c r="G529" s="32" t="s">
        <v>6</v>
      </c>
      <c r="H529" s="13" t="s">
        <v>2369</v>
      </c>
      <c r="I529" s="30" t="s">
        <v>6</v>
      </c>
      <c r="J529" s="3" t="s">
        <v>6</v>
      </c>
      <c r="K529" s="26" t="s">
        <v>6</v>
      </c>
      <c r="L529" s="26" t="s">
        <v>6</v>
      </c>
      <c r="M529" s="26" t="s">
        <v>6</v>
      </c>
      <c r="N529" s="26" t="s">
        <v>6</v>
      </c>
    </row>
    <row r="530" spans="1:14" x14ac:dyDescent="0.25">
      <c r="A530" s="36" t="s">
        <v>2362</v>
      </c>
      <c r="B530" s="22">
        <v>9.2771369999999997</v>
      </c>
      <c r="C530" s="22">
        <v>79.205521000000005</v>
      </c>
      <c r="D530" s="13" t="s">
        <v>6</v>
      </c>
      <c r="E530" s="13" t="s">
        <v>6</v>
      </c>
      <c r="F530" s="16" t="s">
        <v>1213</v>
      </c>
      <c r="G530" s="3" t="s">
        <v>6</v>
      </c>
      <c r="H530" s="34" t="s">
        <v>2360</v>
      </c>
      <c r="I530" s="34" t="s">
        <v>6</v>
      </c>
      <c r="J530" s="3" t="s">
        <v>6</v>
      </c>
      <c r="K530" s="26" t="s">
        <v>6</v>
      </c>
      <c r="L530" s="26" t="s">
        <v>6</v>
      </c>
      <c r="M530" s="26" t="s">
        <v>6</v>
      </c>
      <c r="N530" s="26" t="s">
        <v>6</v>
      </c>
    </row>
    <row r="531" spans="1:14" x14ac:dyDescent="0.25">
      <c r="A531" s="36" t="s">
        <v>2359</v>
      </c>
      <c r="B531" s="22">
        <v>11.49</v>
      </c>
      <c r="C531" s="22">
        <v>79.760000000000005</v>
      </c>
      <c r="D531" s="13" t="s">
        <v>6</v>
      </c>
      <c r="E531" s="13" t="s">
        <v>6</v>
      </c>
      <c r="F531" s="16" t="s">
        <v>825</v>
      </c>
      <c r="G531" s="3" t="s">
        <v>1313</v>
      </c>
      <c r="H531" s="13" t="s">
        <v>2357</v>
      </c>
      <c r="I531" s="30" t="s">
        <v>6</v>
      </c>
      <c r="J531" s="3" t="s">
        <v>6</v>
      </c>
      <c r="K531" s="26" t="s">
        <v>6</v>
      </c>
      <c r="L531" s="26" t="s">
        <v>6</v>
      </c>
      <c r="M531" s="26" t="s">
        <v>6</v>
      </c>
      <c r="N531" s="26" t="s">
        <v>6</v>
      </c>
    </row>
    <row r="532" spans="1:14" x14ac:dyDescent="0.25">
      <c r="A532" s="36" t="s">
        <v>182</v>
      </c>
      <c r="B532" s="22">
        <v>11.93</v>
      </c>
      <c r="C532" s="22">
        <v>79.13</v>
      </c>
      <c r="D532" s="13" t="s">
        <v>6</v>
      </c>
      <c r="E532" s="13" t="s">
        <v>6</v>
      </c>
      <c r="F532" s="16" t="s">
        <v>826</v>
      </c>
      <c r="G532" s="3" t="s">
        <v>1314</v>
      </c>
      <c r="H532" s="34" t="s">
        <v>180</v>
      </c>
      <c r="I532" s="30" t="s">
        <v>241</v>
      </c>
      <c r="J532" s="3" t="s">
        <v>6</v>
      </c>
      <c r="K532" s="26" t="s">
        <v>6</v>
      </c>
      <c r="L532" s="26" t="s">
        <v>6</v>
      </c>
      <c r="M532" s="26" t="s">
        <v>6</v>
      </c>
      <c r="N532" s="26" t="s">
        <v>6</v>
      </c>
    </row>
    <row r="533" spans="1:14" x14ac:dyDescent="0.25">
      <c r="A533" s="36" t="s">
        <v>2363</v>
      </c>
      <c r="B533" s="22">
        <v>9.2859560000000005</v>
      </c>
      <c r="C533" s="22">
        <v>79.31541</v>
      </c>
      <c r="D533" s="30" t="s">
        <v>6</v>
      </c>
      <c r="E533" s="13" t="s">
        <v>6</v>
      </c>
      <c r="F533" s="16" t="s">
        <v>830</v>
      </c>
      <c r="G533" s="37" t="s">
        <v>6</v>
      </c>
      <c r="H533" s="34" t="s">
        <v>2360</v>
      </c>
      <c r="I533" s="30" t="s">
        <v>6</v>
      </c>
      <c r="J533" s="3" t="s">
        <v>6</v>
      </c>
      <c r="K533" s="26" t="s">
        <v>6</v>
      </c>
      <c r="L533" s="26" t="s">
        <v>6</v>
      </c>
      <c r="M533" s="26" t="s">
        <v>6</v>
      </c>
      <c r="N533" s="26" t="s">
        <v>6</v>
      </c>
    </row>
    <row r="534" spans="1:14" x14ac:dyDescent="0.25">
      <c r="A534" s="36" t="s">
        <v>392</v>
      </c>
      <c r="B534" s="22">
        <v>10.918729000000001</v>
      </c>
      <c r="C534" s="22">
        <v>75.899094000000005</v>
      </c>
      <c r="D534" s="13" t="s">
        <v>6</v>
      </c>
      <c r="E534" s="13" t="s">
        <v>6</v>
      </c>
      <c r="F534" s="36" t="s">
        <v>392</v>
      </c>
      <c r="G534" s="3" t="s">
        <v>2394</v>
      </c>
      <c r="H534" s="34" t="s">
        <v>180</v>
      </c>
      <c r="I534" s="34" t="s">
        <v>241</v>
      </c>
      <c r="J534" s="3" t="s">
        <v>6</v>
      </c>
      <c r="K534" s="26" t="s">
        <v>6</v>
      </c>
      <c r="L534" s="26" t="s">
        <v>6</v>
      </c>
      <c r="M534" s="26" t="s">
        <v>6</v>
      </c>
      <c r="N534" s="26" t="s">
        <v>6</v>
      </c>
    </row>
    <row r="535" spans="1:14" x14ac:dyDescent="0.25">
      <c r="A535" s="31" t="s">
        <v>1514</v>
      </c>
      <c r="B535" s="22">
        <v>9.9960050000000003</v>
      </c>
      <c r="C535" s="22">
        <v>79.192886000000001</v>
      </c>
      <c r="D535" s="34" t="s">
        <v>2231</v>
      </c>
      <c r="E535" s="34" t="s">
        <v>6</v>
      </c>
      <c r="F535" s="37" t="s">
        <v>1515</v>
      </c>
      <c r="G535" s="37" t="s">
        <v>6</v>
      </c>
      <c r="H535" s="37" t="s">
        <v>180</v>
      </c>
      <c r="I535" s="36" t="s">
        <v>2404</v>
      </c>
      <c r="J535" s="3" t="s">
        <v>6</v>
      </c>
      <c r="K535" s="37" t="s">
        <v>6</v>
      </c>
      <c r="L535" s="37" t="s">
        <v>6</v>
      </c>
      <c r="M535" s="37" t="s">
        <v>6</v>
      </c>
      <c r="N535" s="37" t="s">
        <v>6</v>
      </c>
    </row>
    <row r="536" spans="1:14" x14ac:dyDescent="0.25">
      <c r="A536" s="31" t="s">
        <v>2366</v>
      </c>
      <c r="B536" s="22">
        <v>8.7971389999999996</v>
      </c>
      <c r="C536" s="22">
        <v>78.159234999999995</v>
      </c>
      <c r="D536" s="34" t="s">
        <v>6</v>
      </c>
      <c r="E536" s="34" t="s">
        <v>6</v>
      </c>
      <c r="F536" s="16" t="s">
        <v>831</v>
      </c>
      <c r="G536" s="37" t="s">
        <v>1315</v>
      </c>
      <c r="H536" s="37" t="s">
        <v>2365</v>
      </c>
      <c r="I536" s="34" t="s">
        <v>6</v>
      </c>
      <c r="J536" s="37" t="s">
        <v>6</v>
      </c>
      <c r="K536" s="26" t="s">
        <v>6</v>
      </c>
      <c r="L536" s="26" t="s">
        <v>6</v>
      </c>
      <c r="M536" s="26" t="s">
        <v>6</v>
      </c>
      <c r="N536" s="26" t="s">
        <v>6</v>
      </c>
    </row>
    <row r="537" spans="1:14" x14ac:dyDescent="0.25">
      <c r="A537" s="36" t="s">
        <v>2367</v>
      </c>
      <c r="B537" s="22">
        <v>11.492751</v>
      </c>
      <c r="C537" s="22">
        <v>79.771486999999993</v>
      </c>
      <c r="D537" s="13" t="s">
        <v>6</v>
      </c>
      <c r="E537" s="13" t="s">
        <v>6</v>
      </c>
      <c r="F537" s="16" t="s">
        <v>827</v>
      </c>
      <c r="G537" s="3" t="s">
        <v>6</v>
      </c>
      <c r="H537" s="30" t="s">
        <v>2359</v>
      </c>
      <c r="I537" s="30" t="s">
        <v>6</v>
      </c>
      <c r="J537" s="3" t="s">
        <v>6</v>
      </c>
      <c r="K537" s="26" t="s">
        <v>6</v>
      </c>
      <c r="L537" s="26" t="s">
        <v>6</v>
      </c>
      <c r="M537" s="26" t="s">
        <v>6</v>
      </c>
      <c r="N537" s="26" t="s">
        <v>6</v>
      </c>
    </row>
    <row r="538" spans="1:14" x14ac:dyDescent="0.25">
      <c r="A538" s="31" t="s">
        <v>2368</v>
      </c>
      <c r="B538" s="22">
        <v>17.688333333333333</v>
      </c>
      <c r="C538" s="22">
        <v>83.218611111111116</v>
      </c>
      <c r="D538" s="30" t="s">
        <v>6</v>
      </c>
      <c r="E538" s="30" t="s">
        <v>6</v>
      </c>
      <c r="F538" s="16" t="s">
        <v>833</v>
      </c>
      <c r="G538" s="37" t="s">
        <v>6</v>
      </c>
      <c r="H538" s="30" t="s">
        <v>2355</v>
      </c>
      <c r="I538" s="30" t="s">
        <v>6</v>
      </c>
      <c r="J538" s="3" t="s">
        <v>6</v>
      </c>
      <c r="K538" s="26" t="s">
        <v>6</v>
      </c>
      <c r="L538" s="26" t="s">
        <v>6</v>
      </c>
      <c r="M538" s="26" t="s">
        <v>6</v>
      </c>
      <c r="N538" s="26" t="s">
        <v>6</v>
      </c>
    </row>
    <row r="539" spans="1:14" x14ac:dyDescent="0.25">
      <c r="A539" s="36" t="s">
        <v>184</v>
      </c>
      <c r="B539" s="22">
        <v>21.716593</v>
      </c>
      <c r="C539" s="22">
        <v>88.334090000000003</v>
      </c>
      <c r="D539" s="13" t="s">
        <v>2231</v>
      </c>
      <c r="E539" s="13" t="s">
        <v>6</v>
      </c>
      <c r="F539" s="16" t="s">
        <v>834</v>
      </c>
      <c r="G539" s="3" t="s">
        <v>6</v>
      </c>
      <c r="H539" s="34" t="s">
        <v>180</v>
      </c>
      <c r="I539" s="30" t="s">
        <v>241</v>
      </c>
      <c r="J539" s="37" t="s">
        <v>6</v>
      </c>
      <c r="K539" s="26" t="s">
        <v>6</v>
      </c>
      <c r="L539" s="26" t="s">
        <v>6</v>
      </c>
      <c r="M539" s="26" t="s">
        <v>6</v>
      </c>
      <c r="N539" s="26" t="s">
        <v>6</v>
      </c>
    </row>
    <row r="540" spans="1:14" x14ac:dyDescent="0.25">
      <c r="A540" s="34" t="s">
        <v>474</v>
      </c>
      <c r="B540" s="22">
        <v>21.727896000000001</v>
      </c>
      <c r="C540" s="22">
        <v>89.085485000000006</v>
      </c>
      <c r="D540" s="34" t="s">
        <v>6</v>
      </c>
      <c r="E540" s="34" t="s">
        <v>6</v>
      </c>
      <c r="F540" s="34" t="s">
        <v>474</v>
      </c>
      <c r="G540" s="3" t="s">
        <v>6</v>
      </c>
      <c r="H540" s="37" t="s">
        <v>241</v>
      </c>
      <c r="I540" s="37" t="s">
        <v>6</v>
      </c>
      <c r="J540" s="3" t="s">
        <v>6</v>
      </c>
      <c r="K540" s="26" t="s">
        <v>6</v>
      </c>
      <c r="L540" s="26" t="s">
        <v>6</v>
      </c>
      <c r="M540" s="26" t="s">
        <v>6</v>
      </c>
      <c r="N540" s="26" t="s">
        <v>6</v>
      </c>
    </row>
    <row r="541" spans="1:14" x14ac:dyDescent="0.25">
      <c r="A541" s="34" t="s">
        <v>2403</v>
      </c>
      <c r="B541" s="22">
        <v>15.802483000000001</v>
      </c>
      <c r="C541" s="22">
        <v>80.871853999999999</v>
      </c>
      <c r="D541" s="34" t="s">
        <v>6</v>
      </c>
      <c r="E541" s="34" t="s">
        <v>6</v>
      </c>
      <c r="F541" s="34" t="s">
        <v>1299</v>
      </c>
      <c r="G541" s="3" t="s">
        <v>6</v>
      </c>
      <c r="H541" s="37" t="s">
        <v>2352</v>
      </c>
      <c r="I541" s="37" t="s">
        <v>6</v>
      </c>
      <c r="J541" s="3" t="s">
        <v>6</v>
      </c>
      <c r="K541" s="26" t="s">
        <v>6</v>
      </c>
      <c r="L541" s="26" t="s">
        <v>6</v>
      </c>
      <c r="M541" s="26" t="s">
        <v>6</v>
      </c>
      <c r="N541" s="26" t="s">
        <v>6</v>
      </c>
    </row>
    <row r="542" spans="1:14" x14ac:dyDescent="0.25">
      <c r="A542" s="36" t="s">
        <v>2462</v>
      </c>
      <c r="B542" s="22">
        <v>-6.166666666666667</v>
      </c>
      <c r="C542" s="22">
        <v>134.5</v>
      </c>
      <c r="D542" s="13" t="s">
        <v>6</v>
      </c>
      <c r="E542" s="13" t="s">
        <v>6</v>
      </c>
      <c r="F542" s="16" t="s">
        <v>1156</v>
      </c>
      <c r="G542" s="3" t="s">
        <v>6</v>
      </c>
      <c r="H542" s="34" t="s">
        <v>2448</v>
      </c>
      <c r="I542" s="37" t="s">
        <v>6</v>
      </c>
      <c r="J542" s="3" t="s">
        <v>6</v>
      </c>
      <c r="K542" s="26" t="s">
        <v>6</v>
      </c>
      <c r="L542" s="26" t="s">
        <v>6</v>
      </c>
      <c r="M542" s="26" t="s">
        <v>6</v>
      </c>
      <c r="N542" s="26" t="s">
        <v>6</v>
      </c>
    </row>
    <row r="543" spans="1:14" x14ac:dyDescent="0.25">
      <c r="A543" s="31" t="s">
        <v>526</v>
      </c>
      <c r="B543" s="22">
        <v>-8.65</v>
      </c>
      <c r="C543" s="22">
        <v>115.21666666666667</v>
      </c>
      <c r="D543" s="13" t="s">
        <v>6</v>
      </c>
      <c r="E543" s="13" t="s">
        <v>6</v>
      </c>
      <c r="F543" s="16" t="s">
        <v>1155</v>
      </c>
      <c r="G543" s="3" t="s">
        <v>6</v>
      </c>
      <c r="H543" s="34" t="s">
        <v>190</v>
      </c>
      <c r="I543" s="37" t="s">
        <v>179</v>
      </c>
      <c r="J543" s="3" t="s">
        <v>6</v>
      </c>
      <c r="K543" s="26" t="s">
        <v>6</v>
      </c>
      <c r="L543" s="26" t="s">
        <v>6</v>
      </c>
      <c r="M543" s="26" t="s">
        <v>6</v>
      </c>
      <c r="N543" s="26" t="s">
        <v>6</v>
      </c>
    </row>
    <row r="544" spans="1:14" x14ac:dyDescent="0.25">
      <c r="A544" s="36" t="s">
        <v>1643</v>
      </c>
      <c r="B544" s="22">
        <v>-6</v>
      </c>
      <c r="C544" s="22">
        <v>127</v>
      </c>
      <c r="D544" s="30" t="s">
        <v>6</v>
      </c>
      <c r="E544" s="30" t="s">
        <v>6</v>
      </c>
      <c r="F544" s="36" t="s">
        <v>389</v>
      </c>
      <c r="G544" s="32" t="s">
        <v>6</v>
      </c>
      <c r="H544" s="37" t="s">
        <v>190</v>
      </c>
      <c r="I544" s="37" t="s">
        <v>2171</v>
      </c>
      <c r="J544" s="3" t="s">
        <v>6</v>
      </c>
      <c r="K544" s="26">
        <v>4.8</v>
      </c>
      <c r="L544" s="26">
        <v>137.6</v>
      </c>
      <c r="M544" s="26">
        <v>-14</v>
      </c>
      <c r="N544" s="26">
        <v>114.5</v>
      </c>
    </row>
    <row r="545" spans="1:14" x14ac:dyDescent="0.25">
      <c r="A545" s="36" t="s">
        <v>641</v>
      </c>
      <c r="B545" s="23">
        <v>-0.53911399999999998</v>
      </c>
      <c r="C545" s="23">
        <v>114.539209</v>
      </c>
      <c r="D545" s="36" t="s">
        <v>6</v>
      </c>
      <c r="E545" s="36" t="s">
        <v>6</v>
      </c>
      <c r="F545" s="16" t="s">
        <v>1383</v>
      </c>
      <c r="G545" s="16" t="s">
        <v>6</v>
      </c>
      <c r="H545" s="16" t="s">
        <v>190</v>
      </c>
      <c r="I545" s="16" t="s">
        <v>210</v>
      </c>
      <c r="J545" s="3" t="s">
        <v>6</v>
      </c>
      <c r="K545" s="26" t="s">
        <v>6</v>
      </c>
      <c r="L545" s="26" t="s">
        <v>6</v>
      </c>
      <c r="M545" s="26" t="s">
        <v>6</v>
      </c>
      <c r="N545" s="26" t="s">
        <v>6</v>
      </c>
    </row>
    <row r="546" spans="1:14" x14ac:dyDescent="0.25">
      <c r="A546" s="36" t="s">
        <v>2459</v>
      </c>
      <c r="B546" s="22">
        <v>-3.4</v>
      </c>
      <c r="C546" s="22">
        <v>126.66666666666667</v>
      </c>
      <c r="D546" s="13" t="s">
        <v>6</v>
      </c>
      <c r="E546" s="13" t="s">
        <v>6</v>
      </c>
      <c r="F546" s="16" t="s">
        <v>1172</v>
      </c>
      <c r="G546" s="3" t="s">
        <v>6</v>
      </c>
      <c r="H546" s="34" t="s">
        <v>2448</v>
      </c>
      <c r="I546" s="32" t="s">
        <v>6</v>
      </c>
      <c r="J546" s="3" t="s">
        <v>6</v>
      </c>
      <c r="K546" s="26" t="s">
        <v>6</v>
      </c>
      <c r="L546" s="26" t="s">
        <v>6</v>
      </c>
      <c r="M546" s="26" t="s">
        <v>6</v>
      </c>
      <c r="N546" s="26" t="s">
        <v>6</v>
      </c>
    </row>
    <row r="547" spans="1:14" x14ac:dyDescent="0.25">
      <c r="A547" s="36" t="s">
        <v>206</v>
      </c>
      <c r="B547" s="22">
        <v>-8.6728930000000002</v>
      </c>
      <c r="C547" s="22">
        <v>121.134743</v>
      </c>
      <c r="D547" s="30" t="s">
        <v>6</v>
      </c>
      <c r="E547" s="30" t="s">
        <v>194</v>
      </c>
      <c r="F547" s="16" t="s">
        <v>858</v>
      </c>
      <c r="G547" s="32" t="s">
        <v>6</v>
      </c>
      <c r="H547" s="34" t="s">
        <v>190</v>
      </c>
      <c r="I547" s="37" t="s">
        <v>179</v>
      </c>
      <c r="J547" s="3" t="s">
        <v>6</v>
      </c>
      <c r="K547" s="26" t="s">
        <v>6</v>
      </c>
      <c r="L547" s="26" t="s">
        <v>6</v>
      </c>
      <c r="M547" s="26" t="s">
        <v>6</v>
      </c>
      <c r="N547" s="26" t="s">
        <v>6</v>
      </c>
    </row>
    <row r="548" spans="1:14" x14ac:dyDescent="0.25">
      <c r="A548" s="36" t="s">
        <v>476</v>
      </c>
      <c r="B548" s="22">
        <v>3.9339599999999999</v>
      </c>
      <c r="C548" s="22">
        <v>108.160062</v>
      </c>
      <c r="D548" s="13" t="s">
        <v>6</v>
      </c>
      <c r="E548" s="13" t="s">
        <v>6</v>
      </c>
      <c r="F548" s="16" t="s">
        <v>1098</v>
      </c>
      <c r="G548" s="3" t="s">
        <v>6</v>
      </c>
      <c r="H548" s="13" t="s">
        <v>190</v>
      </c>
      <c r="I548" s="37" t="s">
        <v>2171</v>
      </c>
      <c r="J548" s="3" t="s">
        <v>6</v>
      </c>
      <c r="K548" s="26" t="s">
        <v>6</v>
      </c>
      <c r="L548" s="26" t="s">
        <v>6</v>
      </c>
      <c r="M548" s="26" t="s">
        <v>6</v>
      </c>
      <c r="N548" s="26" t="s">
        <v>6</v>
      </c>
    </row>
    <row r="549" spans="1:14" x14ac:dyDescent="0.25">
      <c r="A549" s="36" t="s">
        <v>192</v>
      </c>
      <c r="B549" s="22">
        <v>-7.3827369999999997</v>
      </c>
      <c r="C549" s="22">
        <v>110.541175</v>
      </c>
      <c r="D549" s="13" t="s">
        <v>6</v>
      </c>
      <c r="E549" s="13" t="s">
        <v>194</v>
      </c>
      <c r="F549" s="16" t="s">
        <v>851</v>
      </c>
      <c r="G549" s="3" t="s">
        <v>6</v>
      </c>
      <c r="H549" s="37" t="s">
        <v>190</v>
      </c>
      <c r="I549" s="37" t="s">
        <v>179</v>
      </c>
      <c r="J549" s="37" t="s">
        <v>6</v>
      </c>
      <c r="K549" s="26" t="s">
        <v>6</v>
      </c>
      <c r="L549" s="26" t="s">
        <v>6</v>
      </c>
      <c r="M549" s="26" t="s">
        <v>6</v>
      </c>
      <c r="N549" s="26" t="s">
        <v>6</v>
      </c>
    </row>
    <row r="550" spans="1:14" x14ac:dyDescent="0.25">
      <c r="A550" s="31" t="s">
        <v>2460</v>
      </c>
      <c r="B550" s="22">
        <v>4.2588888888888885</v>
      </c>
      <c r="C550" s="22">
        <v>126.8</v>
      </c>
      <c r="D550" s="13" t="s">
        <v>6</v>
      </c>
      <c r="E550" s="13" t="s">
        <v>6</v>
      </c>
      <c r="F550" s="16" t="s">
        <v>1138</v>
      </c>
      <c r="G550" s="3" t="s">
        <v>6</v>
      </c>
      <c r="H550" s="30" t="s">
        <v>2435</v>
      </c>
      <c r="I550" s="37" t="s">
        <v>6</v>
      </c>
      <c r="J550" s="3" t="s">
        <v>6</v>
      </c>
      <c r="K550" s="26" t="s">
        <v>6</v>
      </c>
      <c r="L550" s="26" t="s">
        <v>6</v>
      </c>
      <c r="M550" s="26" t="s">
        <v>6</v>
      </c>
      <c r="N550" s="26" t="s">
        <v>6</v>
      </c>
    </row>
    <row r="551" spans="1:14" x14ac:dyDescent="0.25">
      <c r="A551" s="36" t="s">
        <v>654</v>
      </c>
      <c r="B551" s="23">
        <v>-8.6152999999999995</v>
      </c>
      <c r="C551" s="23">
        <v>116.316835</v>
      </c>
      <c r="D551" s="36" t="s">
        <v>6</v>
      </c>
      <c r="E551" s="36" t="s">
        <v>1393</v>
      </c>
      <c r="F551" s="16" t="s">
        <v>1266</v>
      </c>
      <c r="G551" s="16" t="s">
        <v>6</v>
      </c>
      <c r="H551" s="16" t="s">
        <v>190</v>
      </c>
      <c r="I551" s="37" t="s">
        <v>179</v>
      </c>
      <c r="J551" s="3" t="s">
        <v>6</v>
      </c>
      <c r="K551" s="26" t="s">
        <v>6</v>
      </c>
      <c r="L551" s="26" t="s">
        <v>6</v>
      </c>
      <c r="M551" s="26" t="s">
        <v>6</v>
      </c>
      <c r="N551" s="26" t="s">
        <v>6</v>
      </c>
    </row>
    <row r="552" spans="1:14" x14ac:dyDescent="0.25">
      <c r="A552" s="36" t="s">
        <v>191</v>
      </c>
      <c r="B552" s="22">
        <v>-2</v>
      </c>
      <c r="C552" s="22">
        <v>128</v>
      </c>
      <c r="D552" s="13" t="s">
        <v>6</v>
      </c>
      <c r="E552" s="13" t="s">
        <v>6</v>
      </c>
      <c r="F552" s="16" t="s">
        <v>845</v>
      </c>
      <c r="G552" s="32" t="s">
        <v>6</v>
      </c>
      <c r="H552" s="30" t="s">
        <v>190</v>
      </c>
      <c r="I552" s="37" t="s">
        <v>2171</v>
      </c>
      <c r="J552" s="3" t="s">
        <v>6</v>
      </c>
      <c r="K552" s="26" t="s">
        <v>6</v>
      </c>
      <c r="L552" s="26" t="s">
        <v>6</v>
      </c>
      <c r="M552" s="26" t="s">
        <v>6</v>
      </c>
      <c r="N552" s="26" t="s">
        <v>6</v>
      </c>
    </row>
    <row r="553" spans="1:14" x14ac:dyDescent="0.25">
      <c r="A553" s="36" t="s">
        <v>2453</v>
      </c>
      <c r="B553" s="22">
        <v>2.3166666666666664</v>
      </c>
      <c r="C553" s="22">
        <v>128.53333333333333</v>
      </c>
      <c r="D553" s="13" t="s">
        <v>6</v>
      </c>
      <c r="E553" s="13" t="s">
        <v>6</v>
      </c>
      <c r="F553" s="16" t="s">
        <v>1119</v>
      </c>
      <c r="G553" s="3" t="s">
        <v>6</v>
      </c>
      <c r="H553" s="30" t="s">
        <v>2447</v>
      </c>
      <c r="I553" s="37" t="s">
        <v>6</v>
      </c>
      <c r="J553" s="3" t="s">
        <v>6</v>
      </c>
      <c r="K553" s="26" t="s">
        <v>6</v>
      </c>
      <c r="L553" s="26" t="s">
        <v>6</v>
      </c>
      <c r="M553" s="26" t="s">
        <v>6</v>
      </c>
      <c r="N553" s="26" t="s">
        <v>6</v>
      </c>
    </row>
    <row r="554" spans="1:14" x14ac:dyDescent="0.25">
      <c r="A554" s="36" t="s">
        <v>638</v>
      </c>
      <c r="B554" s="23">
        <v>-3.5005350000000002</v>
      </c>
      <c r="C554" s="23">
        <v>137.54754800000001</v>
      </c>
      <c r="D554" s="36" t="s">
        <v>6</v>
      </c>
      <c r="E554" s="36" t="s">
        <v>6</v>
      </c>
      <c r="F554" s="16" t="s">
        <v>1385</v>
      </c>
      <c r="G554" s="16" t="s">
        <v>6</v>
      </c>
      <c r="H554" s="16" t="s">
        <v>190</v>
      </c>
      <c r="I554" s="16" t="s">
        <v>385</v>
      </c>
      <c r="J554" s="3" t="s">
        <v>6</v>
      </c>
      <c r="K554" s="26" t="s">
        <v>6</v>
      </c>
      <c r="L554" s="26" t="s">
        <v>6</v>
      </c>
      <c r="M554" s="26" t="s">
        <v>6</v>
      </c>
      <c r="N554" s="26" t="s">
        <v>6</v>
      </c>
    </row>
    <row r="555" spans="1:14" x14ac:dyDescent="0.25">
      <c r="A555" s="36" t="s">
        <v>2470</v>
      </c>
      <c r="B555" s="22">
        <v>-5.34518</v>
      </c>
      <c r="C555" s="22">
        <v>131.99117100000001</v>
      </c>
      <c r="D555" s="34" t="s">
        <v>6</v>
      </c>
      <c r="E555" s="34" t="s">
        <v>6</v>
      </c>
      <c r="F555" s="16" t="s">
        <v>1136</v>
      </c>
      <c r="G555" s="37" t="s">
        <v>6</v>
      </c>
      <c r="H555" s="30" t="s">
        <v>2448</v>
      </c>
      <c r="I555" s="37" t="s">
        <v>6</v>
      </c>
      <c r="J555" s="3" t="s">
        <v>6</v>
      </c>
      <c r="K555" s="26" t="s">
        <v>6</v>
      </c>
      <c r="L555" s="26" t="s">
        <v>6</v>
      </c>
      <c r="M555" s="26" t="s">
        <v>6</v>
      </c>
      <c r="N555" s="26" t="s">
        <v>6</v>
      </c>
    </row>
    <row r="556" spans="1:14" x14ac:dyDescent="0.25">
      <c r="A556" s="36" t="s">
        <v>187</v>
      </c>
      <c r="B556" s="22">
        <v>-1.6814640000000001</v>
      </c>
      <c r="C556" s="22">
        <v>120.403068</v>
      </c>
      <c r="D556" s="13" t="s">
        <v>6</v>
      </c>
      <c r="E556" s="13" t="s">
        <v>6</v>
      </c>
      <c r="F556" s="16" t="s">
        <v>838</v>
      </c>
      <c r="G556" s="3" t="s">
        <v>1316</v>
      </c>
      <c r="H556" s="37" t="s">
        <v>190</v>
      </c>
      <c r="I556" s="37" t="s">
        <v>2171</v>
      </c>
      <c r="J556" s="3" t="s">
        <v>6</v>
      </c>
      <c r="K556" s="26" t="s">
        <v>6</v>
      </c>
      <c r="L556" s="26" t="s">
        <v>6</v>
      </c>
      <c r="M556" s="26" t="s">
        <v>6</v>
      </c>
      <c r="N556" s="26" t="s">
        <v>6</v>
      </c>
    </row>
    <row r="557" spans="1:14" x14ac:dyDescent="0.25">
      <c r="A557" s="31" t="s">
        <v>195</v>
      </c>
      <c r="B557" s="22">
        <v>0.103182</v>
      </c>
      <c r="C557" s="22">
        <v>101.480135</v>
      </c>
      <c r="D557" s="13" t="s">
        <v>6</v>
      </c>
      <c r="E557" s="13" t="s">
        <v>194</v>
      </c>
      <c r="F557" s="16" t="s">
        <v>847</v>
      </c>
      <c r="G557" s="3" t="s">
        <v>6</v>
      </c>
      <c r="H557" s="37" t="s">
        <v>190</v>
      </c>
      <c r="I557" s="37" t="s">
        <v>179</v>
      </c>
      <c r="J557" s="3" t="s">
        <v>6</v>
      </c>
      <c r="K557" s="26" t="s">
        <v>6</v>
      </c>
      <c r="L557" s="26" t="s">
        <v>6</v>
      </c>
      <c r="M557" s="26" t="s">
        <v>6</v>
      </c>
      <c r="N557" s="26" t="s">
        <v>6</v>
      </c>
    </row>
    <row r="558" spans="1:14" x14ac:dyDescent="0.25">
      <c r="A558" s="36" t="s">
        <v>1991</v>
      </c>
      <c r="B558" s="22">
        <v>-9.6986729999999994</v>
      </c>
      <c r="C558" s="22">
        <v>119.96117099999999</v>
      </c>
      <c r="D558" s="13" t="s">
        <v>6</v>
      </c>
      <c r="E558" s="13" t="s">
        <v>6</v>
      </c>
      <c r="F558" s="16" t="s">
        <v>1992</v>
      </c>
      <c r="G558" s="3" t="s">
        <v>6</v>
      </c>
      <c r="H558" s="34" t="s">
        <v>190</v>
      </c>
      <c r="I558" s="37" t="s">
        <v>179</v>
      </c>
      <c r="J558" s="3" t="s">
        <v>6</v>
      </c>
      <c r="K558" s="26" t="s">
        <v>6</v>
      </c>
      <c r="L558" s="26" t="s">
        <v>6</v>
      </c>
      <c r="M558" s="26" t="s">
        <v>6</v>
      </c>
      <c r="N558" s="26" t="s">
        <v>6</v>
      </c>
    </row>
    <row r="559" spans="1:14" x14ac:dyDescent="0.25">
      <c r="A559" s="36" t="s">
        <v>390</v>
      </c>
      <c r="B559" s="22">
        <v>-8.7833333333333332</v>
      </c>
      <c r="C559" s="22">
        <v>118.08333333333333</v>
      </c>
      <c r="D559" s="13" t="s">
        <v>6</v>
      </c>
      <c r="E559" s="13" t="s">
        <v>6</v>
      </c>
      <c r="F559" s="16" t="s">
        <v>1017</v>
      </c>
      <c r="G559" s="3" t="s">
        <v>6</v>
      </c>
      <c r="H559" s="34" t="s">
        <v>190</v>
      </c>
      <c r="I559" s="37" t="s">
        <v>179</v>
      </c>
      <c r="J559" s="3" t="s">
        <v>6</v>
      </c>
      <c r="K559" s="26" t="s">
        <v>6</v>
      </c>
      <c r="L559" s="26" t="s">
        <v>6</v>
      </c>
      <c r="M559" s="26" t="s">
        <v>6</v>
      </c>
      <c r="N559" s="26" t="s">
        <v>6</v>
      </c>
    </row>
    <row r="560" spans="1:14" x14ac:dyDescent="0.25">
      <c r="A560" s="36" t="s">
        <v>2461</v>
      </c>
      <c r="B560" s="22">
        <v>-7.5</v>
      </c>
      <c r="C560" s="22">
        <v>131.5</v>
      </c>
      <c r="D560" s="13" t="s">
        <v>6</v>
      </c>
      <c r="E560" s="30" t="s">
        <v>6</v>
      </c>
      <c r="F560" s="16" t="s">
        <v>1109</v>
      </c>
      <c r="G560" s="34" t="s">
        <v>1346</v>
      </c>
      <c r="H560" s="34" t="s">
        <v>2448</v>
      </c>
      <c r="I560" s="37" t="s">
        <v>6</v>
      </c>
      <c r="J560" s="3" t="s">
        <v>6</v>
      </c>
      <c r="K560" s="26" t="s">
        <v>6</v>
      </c>
      <c r="L560" s="26" t="s">
        <v>6</v>
      </c>
      <c r="M560" s="26" t="s">
        <v>6</v>
      </c>
      <c r="N560" s="26" t="s">
        <v>6</v>
      </c>
    </row>
    <row r="561" spans="1:14" x14ac:dyDescent="0.25">
      <c r="A561" s="36" t="s">
        <v>2464</v>
      </c>
      <c r="B561" s="22">
        <v>-2.2800639999999999</v>
      </c>
      <c r="C561" s="22">
        <v>133.75991999999999</v>
      </c>
      <c r="D561" t="s">
        <v>6</v>
      </c>
      <c r="E561" s="13" t="s">
        <v>6</v>
      </c>
      <c r="F561" s="37" t="s">
        <v>1818</v>
      </c>
      <c r="G561" s="3" t="s">
        <v>1819</v>
      </c>
      <c r="H561" s="32" t="s">
        <v>638</v>
      </c>
      <c r="I561" s="37" t="s">
        <v>6</v>
      </c>
      <c r="J561" s="3" t="s">
        <v>6</v>
      </c>
      <c r="K561" s="26" t="s">
        <v>6</v>
      </c>
      <c r="L561" s="26" t="s">
        <v>6</v>
      </c>
      <c r="M561" s="26" t="s">
        <v>6</v>
      </c>
      <c r="N561" s="26" t="s">
        <v>6</v>
      </c>
    </row>
    <row r="562" spans="1:14" x14ac:dyDescent="0.25">
      <c r="A562" s="15" t="s">
        <v>2846</v>
      </c>
      <c r="B562" s="22">
        <f>42+43/60+16/3600</f>
        <v>42.721111111111114</v>
      </c>
      <c r="C562" s="22">
        <f>-(70+50/60+51/3600)</f>
        <v>-70.847499999999997</v>
      </c>
      <c r="D562" s="13" t="s">
        <v>6</v>
      </c>
      <c r="E562" s="13" t="s">
        <v>1583</v>
      </c>
      <c r="F562" s="37" t="s">
        <v>1708</v>
      </c>
      <c r="G562" s="3" t="s">
        <v>6</v>
      </c>
      <c r="H562" s="35" t="s">
        <v>2845</v>
      </c>
      <c r="I562" s="35" t="s">
        <v>6</v>
      </c>
      <c r="J562" s="3" t="s">
        <v>6</v>
      </c>
      <c r="K562" s="37" t="s">
        <v>6</v>
      </c>
      <c r="L562" s="37" t="s">
        <v>6</v>
      </c>
      <c r="M562" s="37" t="s">
        <v>6</v>
      </c>
      <c r="N562" s="37" t="s">
        <v>6</v>
      </c>
    </row>
    <row r="563" spans="1:14" x14ac:dyDescent="0.25">
      <c r="A563" s="34" t="s">
        <v>161</v>
      </c>
      <c r="B563" s="22">
        <v>27.183333333333334</v>
      </c>
      <c r="C563" s="22">
        <v>56.266666666666666</v>
      </c>
      <c r="D563" t="s">
        <v>6</v>
      </c>
      <c r="E563" s="13" t="s">
        <v>6</v>
      </c>
      <c r="F563" s="16" t="s">
        <v>817</v>
      </c>
      <c r="G563" s="3" t="s">
        <v>6</v>
      </c>
      <c r="H563" s="34" t="s">
        <v>2296</v>
      </c>
      <c r="I563" s="34" t="s">
        <v>3064</v>
      </c>
      <c r="J563" s="3" t="s">
        <v>6</v>
      </c>
      <c r="K563" s="26">
        <v>40.299999999999997</v>
      </c>
      <c r="L563" s="26">
        <v>63.5</v>
      </c>
      <c r="M563" s="26">
        <v>24.7</v>
      </c>
      <c r="N563" s="26">
        <v>43.7</v>
      </c>
    </row>
    <row r="564" spans="1:14" x14ac:dyDescent="0.25">
      <c r="A564" s="35" t="s">
        <v>1744</v>
      </c>
      <c r="B564" s="22">
        <f>25+48/60+54/3600</f>
        <v>25.815000000000001</v>
      </c>
      <c r="C564" s="22">
        <f>57+30/60+18/3600</f>
        <v>57.505000000000003</v>
      </c>
      <c r="D564" s="30" t="s">
        <v>6</v>
      </c>
      <c r="E564" s="30" t="s">
        <v>6</v>
      </c>
      <c r="F564" s="37" t="s">
        <v>1745</v>
      </c>
      <c r="G564" s="32" t="s">
        <v>6</v>
      </c>
      <c r="H564" s="30" t="s">
        <v>2296</v>
      </c>
      <c r="I564" s="34" t="s">
        <v>3065</v>
      </c>
      <c r="J564" s="32" t="s">
        <v>6</v>
      </c>
      <c r="K564" s="26">
        <v>40.299999999999997</v>
      </c>
      <c r="L564" s="26">
        <v>63.5</v>
      </c>
      <c r="M564" s="26">
        <v>24.7</v>
      </c>
      <c r="N564" s="26">
        <v>43.7</v>
      </c>
    </row>
    <row r="565" spans="1:14" x14ac:dyDescent="0.25">
      <c r="A565" s="37" t="s">
        <v>1750</v>
      </c>
      <c r="B565" s="22">
        <v>26.802807000000001</v>
      </c>
      <c r="C565" s="22">
        <v>55.9084</v>
      </c>
      <c r="D565" s="30" t="s">
        <v>6</v>
      </c>
      <c r="E565" s="30" t="s">
        <v>6</v>
      </c>
      <c r="F565" s="37" t="s">
        <v>1749</v>
      </c>
      <c r="G565" s="32" t="s">
        <v>6</v>
      </c>
      <c r="H565" s="34" t="s">
        <v>2296</v>
      </c>
      <c r="I565" s="34" t="s">
        <v>3064</v>
      </c>
      <c r="J565" s="3" t="s">
        <v>6</v>
      </c>
      <c r="K565" s="26">
        <v>40.299999999999997</v>
      </c>
      <c r="L565" s="26">
        <v>63.5</v>
      </c>
      <c r="M565" s="26">
        <v>24.7</v>
      </c>
      <c r="N565" s="26">
        <v>43.7</v>
      </c>
    </row>
    <row r="566" spans="1:14" x14ac:dyDescent="0.25">
      <c r="A566" s="37" t="s">
        <v>1753</v>
      </c>
      <c r="B566" s="22">
        <v>30.18984</v>
      </c>
      <c r="C566" s="22">
        <v>47.889519999999997</v>
      </c>
      <c r="D566" s="13" t="s">
        <v>6</v>
      </c>
      <c r="E566" s="13" t="s">
        <v>6</v>
      </c>
      <c r="F566" s="37" t="s">
        <v>1751</v>
      </c>
      <c r="G566" s="3" t="s">
        <v>6</v>
      </c>
      <c r="H566" s="32" t="s">
        <v>1752</v>
      </c>
      <c r="I566" s="32" t="s">
        <v>6</v>
      </c>
      <c r="J566" s="3" t="s">
        <v>6</v>
      </c>
      <c r="K566" s="37" t="s">
        <v>6</v>
      </c>
      <c r="L566" s="37" t="s">
        <v>6</v>
      </c>
      <c r="M566" s="37" t="s">
        <v>6</v>
      </c>
      <c r="N566" s="37" t="s">
        <v>6</v>
      </c>
    </row>
    <row r="567" spans="1:14" x14ac:dyDescent="0.25">
      <c r="A567" s="36" t="s">
        <v>2037</v>
      </c>
      <c r="B567" s="22">
        <f>24+24/60</f>
        <v>24.4</v>
      </c>
      <c r="C567" s="22">
        <f>123+46/60</f>
        <v>123.76666666666667</v>
      </c>
      <c r="D567" s="13" t="s">
        <v>6</v>
      </c>
      <c r="E567" s="13" t="s">
        <v>1583</v>
      </c>
      <c r="F567" s="37" t="s">
        <v>2038</v>
      </c>
      <c r="G567" s="3" t="s">
        <v>6</v>
      </c>
      <c r="H567" s="34" t="s">
        <v>1927</v>
      </c>
      <c r="I567" s="34" t="s">
        <v>6</v>
      </c>
      <c r="J567" s="3" t="s">
        <v>6</v>
      </c>
      <c r="K567" s="26" t="s">
        <v>6</v>
      </c>
      <c r="L567" s="26" t="s">
        <v>6</v>
      </c>
      <c r="M567" s="26" t="s">
        <v>6</v>
      </c>
      <c r="N567" s="26" t="s">
        <v>6</v>
      </c>
    </row>
    <row r="568" spans="1:14" x14ac:dyDescent="0.25">
      <c r="A568" s="34" t="s">
        <v>1885</v>
      </c>
      <c r="B568" s="22">
        <v>-0.199577</v>
      </c>
      <c r="C568" s="22">
        <v>-91.383596999999995</v>
      </c>
      <c r="D568" s="30" t="s">
        <v>6</v>
      </c>
      <c r="E568" s="13" t="s">
        <v>6</v>
      </c>
      <c r="F568" s="37" t="s">
        <v>1884</v>
      </c>
      <c r="G568" s="3" t="s">
        <v>6</v>
      </c>
      <c r="H568" s="34" t="s">
        <v>15</v>
      </c>
      <c r="I568" s="34" t="s">
        <v>6</v>
      </c>
      <c r="J568" s="3" t="s">
        <v>6</v>
      </c>
      <c r="K568" s="26">
        <v>1.2</v>
      </c>
      <c r="L568" s="26">
        <v>-88.7</v>
      </c>
      <c r="M568" s="26">
        <v>-2</v>
      </c>
      <c r="N568" s="26">
        <v>-93</v>
      </c>
    </row>
    <row r="569" spans="1:14" x14ac:dyDescent="0.25">
      <c r="A569" s="36" t="s">
        <v>2246</v>
      </c>
      <c r="B569" s="22">
        <f>10+49/60+28.17/3600</f>
        <v>10.824491666666667</v>
      </c>
      <c r="C569" s="22">
        <f>-(64+9/60+54.7/3600)</f>
        <v>-64.165194444444452</v>
      </c>
      <c r="D569" s="34" t="s">
        <v>6</v>
      </c>
      <c r="E569" s="37" t="s">
        <v>6</v>
      </c>
      <c r="F569" s="37" t="s">
        <v>1932</v>
      </c>
      <c r="G569" s="37" t="s">
        <v>1933</v>
      </c>
      <c r="H569" s="34" t="s">
        <v>2245</v>
      </c>
      <c r="I569" s="34" t="s">
        <v>6</v>
      </c>
      <c r="J569" s="3" t="s">
        <v>6</v>
      </c>
      <c r="K569" s="37" t="s">
        <v>6</v>
      </c>
      <c r="L569" s="37" t="s">
        <v>6</v>
      </c>
      <c r="M569" s="37" t="s">
        <v>6</v>
      </c>
      <c r="N569" s="37" t="s">
        <v>6</v>
      </c>
    </row>
    <row r="570" spans="1:14" x14ac:dyDescent="0.25">
      <c r="A570" s="36" t="s">
        <v>470</v>
      </c>
      <c r="B570" s="22">
        <v>19.280694</v>
      </c>
      <c r="C570" s="22">
        <v>-104.824033</v>
      </c>
      <c r="D570" s="13" t="s">
        <v>6</v>
      </c>
      <c r="E570" s="13" t="s">
        <v>151</v>
      </c>
      <c r="F570" s="16" t="s">
        <v>1096</v>
      </c>
      <c r="G570" s="3" t="s">
        <v>6</v>
      </c>
      <c r="H570" s="34" t="s">
        <v>663</v>
      </c>
      <c r="I570" s="34" t="s">
        <v>6</v>
      </c>
      <c r="J570" s="3" t="s">
        <v>6</v>
      </c>
      <c r="K570" s="26" t="s">
        <v>6</v>
      </c>
      <c r="L570" s="26" t="s">
        <v>6</v>
      </c>
      <c r="M570" s="26" t="s">
        <v>6</v>
      </c>
      <c r="N570" s="26" t="s">
        <v>6</v>
      </c>
    </row>
    <row r="571" spans="1:14" x14ac:dyDescent="0.25">
      <c r="A571" s="34" t="s">
        <v>312</v>
      </c>
      <c r="B571" s="22">
        <v>17.966745</v>
      </c>
      <c r="C571" s="22">
        <v>-76.817183</v>
      </c>
      <c r="D571" s="13" t="s">
        <v>6</v>
      </c>
      <c r="E571" s="13" t="s">
        <v>6</v>
      </c>
      <c r="F571" s="16" t="s">
        <v>935</v>
      </c>
      <c r="G571" s="32" t="s">
        <v>6</v>
      </c>
      <c r="H571" s="34" t="s">
        <v>311</v>
      </c>
      <c r="I571" s="34" t="s">
        <v>6</v>
      </c>
      <c r="J571" s="3" t="s">
        <v>6</v>
      </c>
      <c r="K571" s="26" t="s">
        <v>6</v>
      </c>
      <c r="L571" s="26" t="s">
        <v>6</v>
      </c>
      <c r="M571" s="26" t="s">
        <v>6</v>
      </c>
      <c r="N571" s="26" t="s">
        <v>6</v>
      </c>
    </row>
    <row r="572" spans="1:14" x14ac:dyDescent="0.25">
      <c r="A572" s="34" t="s">
        <v>2091</v>
      </c>
      <c r="B572" s="22">
        <v>18.474682999999999</v>
      </c>
      <c r="C572" s="22">
        <v>-77.454958000000005</v>
      </c>
      <c r="D572" s="34" t="s">
        <v>6</v>
      </c>
      <c r="E572" s="34" t="s">
        <v>6</v>
      </c>
      <c r="F572" s="16" t="s">
        <v>2092</v>
      </c>
      <c r="G572" s="37" t="s">
        <v>6</v>
      </c>
      <c r="H572" s="34" t="s">
        <v>311</v>
      </c>
      <c r="I572" s="34" t="s">
        <v>6</v>
      </c>
      <c r="J572" s="3" t="s">
        <v>6</v>
      </c>
      <c r="K572" s="26" t="s">
        <v>6</v>
      </c>
      <c r="L572" s="26" t="s">
        <v>6</v>
      </c>
      <c r="M572" s="26" t="s">
        <v>6</v>
      </c>
      <c r="N572" s="26" t="s">
        <v>6</v>
      </c>
    </row>
    <row r="573" spans="1:14" x14ac:dyDescent="0.25">
      <c r="A573" s="34" t="s">
        <v>1783</v>
      </c>
      <c r="B573" s="22">
        <v>18.489757000000001</v>
      </c>
      <c r="C573" s="22">
        <v>-77.649641000000003</v>
      </c>
      <c r="D573" t="s">
        <v>6</v>
      </c>
      <c r="E573" s="13" t="s">
        <v>6</v>
      </c>
      <c r="F573" s="37" t="s">
        <v>1785</v>
      </c>
      <c r="G573" s="37" t="s">
        <v>6</v>
      </c>
      <c r="H573" s="37" t="s">
        <v>311</v>
      </c>
      <c r="I573" s="37" t="s">
        <v>6</v>
      </c>
      <c r="J573" s="3" t="s">
        <v>6</v>
      </c>
      <c r="K573" s="37" t="s">
        <v>6</v>
      </c>
      <c r="L573" s="37" t="s">
        <v>6</v>
      </c>
      <c r="M573" s="37" t="s">
        <v>6</v>
      </c>
      <c r="N573" s="37" t="s">
        <v>6</v>
      </c>
    </row>
    <row r="574" spans="1:14" x14ac:dyDescent="0.25">
      <c r="A574" s="36" t="s">
        <v>633</v>
      </c>
      <c r="B574" s="23">
        <v>36.303378000000002</v>
      </c>
      <c r="C574" s="23">
        <v>138.472577</v>
      </c>
      <c r="D574" s="36" t="s">
        <v>1901</v>
      </c>
      <c r="E574" s="36" t="s">
        <v>6</v>
      </c>
      <c r="F574" s="16" t="s">
        <v>1262</v>
      </c>
      <c r="G574" s="16" t="s">
        <v>6</v>
      </c>
      <c r="H574" s="16" t="s">
        <v>250</v>
      </c>
      <c r="I574" s="16" t="s">
        <v>6</v>
      </c>
      <c r="J574" s="3" t="s">
        <v>6</v>
      </c>
      <c r="K574" s="26" t="s">
        <v>6</v>
      </c>
      <c r="L574" s="26" t="s">
        <v>6</v>
      </c>
      <c r="M574" s="26" t="s">
        <v>6</v>
      </c>
      <c r="N574" s="26" t="s">
        <v>6</v>
      </c>
    </row>
    <row r="575" spans="1:14" x14ac:dyDescent="0.25">
      <c r="A575" s="36" t="s">
        <v>634</v>
      </c>
      <c r="B575" s="23">
        <v>32.672204000000001</v>
      </c>
      <c r="C575" s="23">
        <v>131.00009600000001</v>
      </c>
      <c r="D575" s="36" t="s">
        <v>1901</v>
      </c>
      <c r="E575" s="36" t="s">
        <v>6</v>
      </c>
      <c r="F575" s="16" t="s">
        <v>1264</v>
      </c>
      <c r="G575" s="16" t="s">
        <v>6</v>
      </c>
      <c r="H575" s="16" t="s">
        <v>250</v>
      </c>
      <c r="I575" s="16" t="s">
        <v>6</v>
      </c>
      <c r="J575" s="3" t="s">
        <v>6</v>
      </c>
      <c r="K575" s="26" t="s">
        <v>6</v>
      </c>
      <c r="L575" s="26" t="s">
        <v>6</v>
      </c>
      <c r="M575" s="26" t="s">
        <v>6</v>
      </c>
      <c r="N575" s="26" t="s">
        <v>6</v>
      </c>
    </row>
    <row r="576" spans="1:14" x14ac:dyDescent="0.25">
      <c r="A576" s="36" t="s">
        <v>1463</v>
      </c>
      <c r="B576" s="22">
        <v>26.998055555555556</v>
      </c>
      <c r="C576" s="22">
        <v>142.21805555555557</v>
      </c>
      <c r="D576" t="s">
        <v>6</v>
      </c>
      <c r="E576" s="13" t="s">
        <v>6</v>
      </c>
      <c r="F576" s="16" t="s">
        <v>1462</v>
      </c>
      <c r="G576" s="3" t="s">
        <v>1005</v>
      </c>
      <c r="H576" s="36" t="s">
        <v>250</v>
      </c>
      <c r="I576" s="36" t="s">
        <v>6</v>
      </c>
      <c r="J576" s="3" t="s">
        <v>6</v>
      </c>
      <c r="K576" s="26" t="s">
        <v>6</v>
      </c>
      <c r="L576" s="26" t="s">
        <v>6</v>
      </c>
      <c r="M576" s="26" t="s">
        <v>6</v>
      </c>
      <c r="N576" s="26" t="s">
        <v>6</v>
      </c>
    </row>
    <row r="577" spans="1:14" x14ac:dyDescent="0.25">
      <c r="A577" s="36" t="s">
        <v>251</v>
      </c>
      <c r="B577" s="22">
        <v>26.5</v>
      </c>
      <c r="C577" s="22">
        <v>128</v>
      </c>
      <c r="D577" s="13" t="s">
        <v>6</v>
      </c>
      <c r="E577" s="13" t="s">
        <v>6</v>
      </c>
      <c r="F577" s="16" t="s">
        <v>894</v>
      </c>
      <c r="G577" s="37" t="s">
        <v>6</v>
      </c>
      <c r="H577" s="36" t="s">
        <v>250</v>
      </c>
      <c r="I577" s="36" t="s">
        <v>6</v>
      </c>
      <c r="J577" s="37" t="s">
        <v>6</v>
      </c>
      <c r="K577" s="26" t="s">
        <v>6</v>
      </c>
      <c r="L577" s="26" t="s">
        <v>6</v>
      </c>
      <c r="M577" s="26" t="s">
        <v>6</v>
      </c>
      <c r="N577" s="26" t="s">
        <v>6</v>
      </c>
    </row>
    <row r="578" spans="1:14" x14ac:dyDescent="0.25">
      <c r="A578" s="36" t="s">
        <v>1920</v>
      </c>
      <c r="B578" s="22">
        <v>33.807696999999997</v>
      </c>
      <c r="C578" s="22">
        <v>133.493078</v>
      </c>
      <c r="D578" s="36" t="s">
        <v>1901</v>
      </c>
      <c r="E578" s="34" t="s">
        <v>6</v>
      </c>
      <c r="F578" s="37" t="s">
        <v>1921</v>
      </c>
      <c r="G578" s="37" t="s">
        <v>6</v>
      </c>
      <c r="H578" s="36" t="s">
        <v>250</v>
      </c>
      <c r="I578" s="36" t="s">
        <v>6</v>
      </c>
      <c r="J578" s="3" t="s">
        <v>6</v>
      </c>
      <c r="K578" s="37" t="s">
        <v>6</v>
      </c>
      <c r="L578" s="37" t="s">
        <v>6</v>
      </c>
      <c r="M578" s="37" t="s">
        <v>6</v>
      </c>
      <c r="N578" s="37" t="s">
        <v>6</v>
      </c>
    </row>
    <row r="579" spans="1:14" x14ac:dyDescent="0.25">
      <c r="A579" s="36" t="s">
        <v>200</v>
      </c>
      <c r="B579" s="22">
        <v>-6.11958</v>
      </c>
      <c r="C579" s="22">
        <v>106.839493</v>
      </c>
      <c r="D579" s="13" t="s">
        <v>6</v>
      </c>
      <c r="E579" s="13" t="s">
        <v>6</v>
      </c>
      <c r="F579" s="16" t="s">
        <v>850</v>
      </c>
      <c r="G579" s="32" t="s">
        <v>1317</v>
      </c>
      <c r="H579" s="36" t="s">
        <v>192</v>
      </c>
      <c r="I579" s="36" t="s">
        <v>6</v>
      </c>
      <c r="J579" s="3" t="s">
        <v>6</v>
      </c>
      <c r="K579" s="26" t="s">
        <v>6</v>
      </c>
      <c r="L579" s="26" t="s">
        <v>6</v>
      </c>
      <c r="M579" s="26" t="s">
        <v>6</v>
      </c>
      <c r="N579" s="26" t="s">
        <v>6</v>
      </c>
    </row>
    <row r="580" spans="1:14" x14ac:dyDescent="0.25">
      <c r="A580" s="36" t="s">
        <v>2428</v>
      </c>
      <c r="B580" s="22">
        <v>-6.9534149999999997</v>
      </c>
      <c r="C580" s="22">
        <v>110.423609</v>
      </c>
      <c r="D580" s="13" t="s">
        <v>6</v>
      </c>
      <c r="E580" s="13" t="s">
        <v>6</v>
      </c>
      <c r="F580" s="16" t="s">
        <v>867</v>
      </c>
      <c r="G580" s="3" t="s">
        <v>6</v>
      </c>
      <c r="H580" s="36" t="s">
        <v>2426</v>
      </c>
      <c r="I580" s="36" t="s">
        <v>6</v>
      </c>
      <c r="J580" s="3" t="s">
        <v>6</v>
      </c>
      <c r="K580" s="26" t="s">
        <v>6</v>
      </c>
      <c r="L580" s="26" t="s">
        <v>6</v>
      </c>
      <c r="M580" s="26" t="s">
        <v>6</v>
      </c>
      <c r="N580" s="26" t="s">
        <v>6</v>
      </c>
    </row>
    <row r="581" spans="1:14" x14ac:dyDescent="0.25">
      <c r="A581" s="36" t="s">
        <v>2429</v>
      </c>
      <c r="B581" s="22">
        <v>-6.8394444444444442</v>
      </c>
      <c r="C581" s="22">
        <v>107.46222222222222</v>
      </c>
      <c r="D581" s="13" t="s">
        <v>6</v>
      </c>
      <c r="E581" s="13" t="s">
        <v>6</v>
      </c>
      <c r="F581" s="16" t="s">
        <v>2431</v>
      </c>
      <c r="G581" s="3" t="s">
        <v>2430</v>
      </c>
      <c r="H581" s="36" t="s">
        <v>192</v>
      </c>
      <c r="I581" s="36" t="s">
        <v>6</v>
      </c>
      <c r="J581" s="3" t="s">
        <v>6</v>
      </c>
      <c r="K581" s="26" t="s">
        <v>6</v>
      </c>
      <c r="L581" s="26" t="s">
        <v>6</v>
      </c>
      <c r="M581" s="26" t="s">
        <v>6</v>
      </c>
      <c r="N581" s="26" t="s">
        <v>6</v>
      </c>
    </row>
    <row r="582" spans="1:14" x14ac:dyDescent="0.25">
      <c r="A582" s="15" t="s">
        <v>1542</v>
      </c>
      <c r="B582" s="22">
        <f>33.25</f>
        <v>33.25</v>
      </c>
      <c r="C582" s="22">
        <f>120+48/60</f>
        <v>120.8</v>
      </c>
      <c r="D582" s="13" t="s">
        <v>6</v>
      </c>
      <c r="E582" s="13" t="s">
        <v>6</v>
      </c>
      <c r="F582" s="37" t="s">
        <v>1545</v>
      </c>
      <c r="G582" s="3" t="s">
        <v>6</v>
      </c>
      <c r="H582" s="35" t="s">
        <v>1543</v>
      </c>
      <c r="I582" s="35" t="s">
        <v>6</v>
      </c>
      <c r="J582" s="3" t="s">
        <v>6</v>
      </c>
      <c r="K582" s="37" t="s">
        <v>6</v>
      </c>
      <c r="L582" s="37" t="s">
        <v>6</v>
      </c>
      <c r="M582" s="37" t="s">
        <v>6</v>
      </c>
      <c r="N582" s="37" t="s">
        <v>6</v>
      </c>
    </row>
    <row r="583" spans="1:14" x14ac:dyDescent="0.25">
      <c r="A583" s="34" t="s">
        <v>2021</v>
      </c>
      <c r="B583" s="22">
        <v>34.364179999999998</v>
      </c>
      <c r="C583" s="22">
        <v>126.15436200000001</v>
      </c>
      <c r="D583" s="30" t="s">
        <v>6</v>
      </c>
      <c r="E583" s="30" t="s">
        <v>6</v>
      </c>
      <c r="F583" s="34" t="s">
        <v>2022</v>
      </c>
      <c r="G583" s="32" t="s">
        <v>6</v>
      </c>
      <c r="H583" s="34" t="s">
        <v>2018</v>
      </c>
      <c r="I583" s="34" t="s">
        <v>6</v>
      </c>
      <c r="J583" s="3" t="s">
        <v>6</v>
      </c>
      <c r="K583" s="26" t="s">
        <v>6</v>
      </c>
      <c r="L583" s="26" t="s">
        <v>6</v>
      </c>
      <c r="M583" s="26" t="s">
        <v>6</v>
      </c>
      <c r="N583" s="26" t="s">
        <v>6</v>
      </c>
    </row>
    <row r="584" spans="1:14" x14ac:dyDescent="0.25">
      <c r="A584" s="15" t="s">
        <v>1806</v>
      </c>
      <c r="B584" s="22">
        <v>2.4358909999999998</v>
      </c>
      <c r="C584" s="22">
        <v>103.83875500000001</v>
      </c>
      <c r="D584" s="13" t="s">
        <v>6</v>
      </c>
      <c r="E584" s="13" t="s">
        <v>6</v>
      </c>
      <c r="F584" s="37" t="s">
        <v>1805</v>
      </c>
      <c r="G584" s="3" t="s">
        <v>6</v>
      </c>
      <c r="H584" s="35" t="s">
        <v>1737</v>
      </c>
      <c r="I584" s="36" t="s">
        <v>2039</v>
      </c>
      <c r="J584" s="3" t="s">
        <v>6</v>
      </c>
      <c r="K584" s="26" t="s">
        <v>6</v>
      </c>
      <c r="L584" s="26" t="s">
        <v>6</v>
      </c>
      <c r="M584" s="26" t="s">
        <v>6</v>
      </c>
      <c r="N584" s="26" t="s">
        <v>6</v>
      </c>
    </row>
    <row r="585" spans="1:14" x14ac:dyDescent="0.25">
      <c r="A585" s="36" t="s">
        <v>1940</v>
      </c>
      <c r="B585" s="22">
        <f>31+41/60</f>
        <v>31.683333333333334</v>
      </c>
      <c r="C585" s="22">
        <f>130+17/60</f>
        <v>130.28333333333333</v>
      </c>
      <c r="D585" s="34" t="s">
        <v>6</v>
      </c>
      <c r="E585" s="34" t="s">
        <v>1583</v>
      </c>
      <c r="F585" s="37" t="s">
        <v>1941</v>
      </c>
      <c r="G585" s="37" t="s">
        <v>6</v>
      </c>
      <c r="H585" s="36" t="s">
        <v>1939</v>
      </c>
      <c r="I585" s="36" t="s">
        <v>6</v>
      </c>
      <c r="J585" s="3" t="s">
        <v>6</v>
      </c>
      <c r="K585" s="37" t="s">
        <v>6</v>
      </c>
      <c r="L585" s="37" t="s">
        <v>6</v>
      </c>
      <c r="M585" s="37" t="s">
        <v>6</v>
      </c>
      <c r="N585" s="37" t="s">
        <v>6</v>
      </c>
    </row>
    <row r="586" spans="1:14" x14ac:dyDescent="0.25">
      <c r="A586" s="31" t="s">
        <v>1916</v>
      </c>
      <c r="B586" s="22">
        <v>32.542119</v>
      </c>
      <c r="C586" s="22">
        <v>130.416888</v>
      </c>
      <c r="D586" s="30" t="s">
        <v>6</v>
      </c>
      <c r="E586" s="30" t="s">
        <v>6</v>
      </c>
      <c r="F586" s="37" t="s">
        <v>1899</v>
      </c>
      <c r="G586" s="3" t="s">
        <v>6</v>
      </c>
      <c r="H586" s="34" t="s">
        <v>1914</v>
      </c>
      <c r="I586" s="34" t="s">
        <v>6</v>
      </c>
      <c r="J586" s="3" t="s">
        <v>6</v>
      </c>
      <c r="K586" s="26" t="s">
        <v>6</v>
      </c>
      <c r="L586" s="26" t="s">
        <v>6</v>
      </c>
      <c r="M586" s="26" t="s">
        <v>6</v>
      </c>
      <c r="N586" s="26" t="s">
        <v>6</v>
      </c>
    </row>
    <row r="587" spans="1:14" x14ac:dyDescent="0.25">
      <c r="A587" s="36" t="s">
        <v>3313</v>
      </c>
      <c r="B587" s="22">
        <v>24.803308999999999</v>
      </c>
      <c r="C587" s="22">
        <v>66.966149999999999</v>
      </c>
      <c r="D587" s="30" t="s">
        <v>6</v>
      </c>
      <c r="E587" s="30" t="s">
        <v>6</v>
      </c>
      <c r="F587" s="16" t="s">
        <v>814</v>
      </c>
      <c r="G587" s="3" t="s">
        <v>6</v>
      </c>
      <c r="H587" s="38" t="s">
        <v>3303</v>
      </c>
      <c r="I587" s="34" t="s">
        <v>6</v>
      </c>
      <c r="J587" s="3" t="s">
        <v>6</v>
      </c>
      <c r="K587" s="26" t="s">
        <v>6</v>
      </c>
      <c r="L587" s="26" t="s">
        <v>6</v>
      </c>
      <c r="M587" s="26" t="s">
        <v>6</v>
      </c>
      <c r="N587" s="26" t="s">
        <v>6</v>
      </c>
    </row>
    <row r="588" spans="1:14" x14ac:dyDescent="0.25">
      <c r="A588" s="34" t="s">
        <v>3312</v>
      </c>
      <c r="B588" s="22">
        <v>24.840235</v>
      </c>
      <c r="C588" s="22">
        <v>66.910143000000005</v>
      </c>
      <c r="D588" s="30" t="s">
        <v>6</v>
      </c>
      <c r="E588" s="30" t="s">
        <v>6</v>
      </c>
      <c r="F588" s="16" t="s">
        <v>815</v>
      </c>
      <c r="G588" s="3" t="s">
        <v>6</v>
      </c>
      <c r="H588" s="38" t="s">
        <v>3303</v>
      </c>
      <c r="I588" s="30" t="s">
        <v>6</v>
      </c>
      <c r="J588" s="3" t="s">
        <v>6</v>
      </c>
      <c r="K588" s="26" t="s">
        <v>6</v>
      </c>
      <c r="L588" s="26" t="s">
        <v>6</v>
      </c>
      <c r="M588" s="26" t="s">
        <v>6</v>
      </c>
      <c r="N588" s="26" t="s">
        <v>6</v>
      </c>
    </row>
    <row r="589" spans="1:14" x14ac:dyDescent="0.25">
      <c r="A589" s="34" t="s">
        <v>2276</v>
      </c>
      <c r="B589" s="22">
        <v>-4.43011</v>
      </c>
      <c r="C589" s="22">
        <v>39.514107000000003</v>
      </c>
      <c r="D589" s="13" t="s">
        <v>6</v>
      </c>
      <c r="E589" s="13" t="s">
        <v>6</v>
      </c>
      <c r="F589" s="16" t="s">
        <v>1754</v>
      </c>
      <c r="G589" s="3" t="s">
        <v>6</v>
      </c>
      <c r="H589" s="37" t="s">
        <v>2274</v>
      </c>
      <c r="I589" s="32" t="s">
        <v>6</v>
      </c>
      <c r="J589" s="3" t="s">
        <v>6</v>
      </c>
      <c r="K589" s="26" t="s">
        <v>6</v>
      </c>
      <c r="L589" s="26" t="s">
        <v>6</v>
      </c>
      <c r="M589" s="26" t="s">
        <v>6</v>
      </c>
      <c r="N589" s="26" t="s">
        <v>6</v>
      </c>
    </row>
    <row r="590" spans="1:14" x14ac:dyDescent="0.25">
      <c r="A590" s="34" t="s">
        <v>2277</v>
      </c>
      <c r="B590" s="22">
        <v>-3.83</v>
      </c>
      <c r="C590" s="22">
        <v>39.770000000000003</v>
      </c>
      <c r="D590" s="13" t="s">
        <v>6</v>
      </c>
      <c r="E590" s="13" t="s">
        <v>6</v>
      </c>
      <c r="F590" s="16" t="s">
        <v>773</v>
      </c>
      <c r="G590" s="32" t="s">
        <v>6</v>
      </c>
      <c r="H590" s="37" t="s">
        <v>2270</v>
      </c>
      <c r="I590" s="37" t="s">
        <v>6</v>
      </c>
      <c r="J590" s="3" t="s">
        <v>6</v>
      </c>
      <c r="K590" s="26" t="s">
        <v>6</v>
      </c>
      <c r="L590" s="26" t="s">
        <v>6</v>
      </c>
      <c r="M590" s="26" t="s">
        <v>6</v>
      </c>
      <c r="N590" s="26" t="s">
        <v>6</v>
      </c>
    </row>
    <row r="591" spans="1:14" x14ac:dyDescent="0.25">
      <c r="A591" s="34" t="s">
        <v>2272</v>
      </c>
      <c r="B591" s="22">
        <v>-3.6296659999999998</v>
      </c>
      <c r="C591" s="22">
        <v>39.822648999999998</v>
      </c>
      <c r="D591" s="13" t="s">
        <v>6</v>
      </c>
      <c r="E591" s="13" t="s">
        <v>6</v>
      </c>
      <c r="F591" s="16" t="s">
        <v>1896</v>
      </c>
      <c r="G591" s="3" t="s">
        <v>6</v>
      </c>
      <c r="H591" s="37" t="s">
        <v>2270</v>
      </c>
      <c r="I591" s="37" t="s">
        <v>6</v>
      </c>
      <c r="J591" s="3" t="s">
        <v>6</v>
      </c>
      <c r="K591" s="26" t="s">
        <v>6</v>
      </c>
      <c r="L591" s="26" t="s">
        <v>6</v>
      </c>
      <c r="M591" s="26" t="s">
        <v>6</v>
      </c>
      <c r="N591" s="26" t="s">
        <v>6</v>
      </c>
    </row>
    <row r="592" spans="1:14" x14ac:dyDescent="0.25">
      <c r="A592" s="34" t="s">
        <v>2273</v>
      </c>
      <c r="B592" s="22">
        <v>-3.3708459999999998</v>
      </c>
      <c r="C592" s="22">
        <v>39.966498000000001</v>
      </c>
      <c r="D592" s="13" t="s">
        <v>6</v>
      </c>
      <c r="E592" s="13" t="s">
        <v>6</v>
      </c>
      <c r="F592" s="37" t="s">
        <v>1520</v>
      </c>
      <c r="G592" s="3" t="s">
        <v>6</v>
      </c>
      <c r="H592" s="37" t="s">
        <v>2270</v>
      </c>
      <c r="I592" s="37" t="s">
        <v>6</v>
      </c>
      <c r="J592" s="3" t="s">
        <v>6</v>
      </c>
      <c r="K592" s="26" t="s">
        <v>6</v>
      </c>
      <c r="L592" s="26" t="s">
        <v>6</v>
      </c>
      <c r="M592" s="26" t="s">
        <v>6</v>
      </c>
      <c r="N592" s="26" t="s">
        <v>6</v>
      </c>
    </row>
    <row r="593" spans="1:14" x14ac:dyDescent="0.25">
      <c r="A593" s="34" t="s">
        <v>533</v>
      </c>
      <c r="B593" s="22">
        <v>-4.05</v>
      </c>
      <c r="C593" s="22">
        <v>39.666666666666664</v>
      </c>
      <c r="D593" s="13" t="s">
        <v>6</v>
      </c>
      <c r="E593" s="13" t="s">
        <v>6</v>
      </c>
      <c r="F593" s="16" t="s">
        <v>1164</v>
      </c>
      <c r="G593" s="3" t="s">
        <v>6</v>
      </c>
      <c r="H593" s="37" t="s">
        <v>605</v>
      </c>
      <c r="I593" s="37" t="s">
        <v>6</v>
      </c>
      <c r="J593" s="3" t="s">
        <v>6</v>
      </c>
      <c r="K593" s="26" t="s">
        <v>6</v>
      </c>
      <c r="L593" s="26" t="s">
        <v>6</v>
      </c>
      <c r="M593" s="26" t="s">
        <v>6</v>
      </c>
      <c r="N593" s="26" t="s">
        <v>6</v>
      </c>
    </row>
    <row r="594" spans="1:14" x14ac:dyDescent="0.25">
      <c r="A594" s="36" t="s">
        <v>2380</v>
      </c>
      <c r="B594" s="22">
        <v>9.1206800000000001</v>
      </c>
      <c r="C594" s="22">
        <v>76.484787999999995</v>
      </c>
      <c r="D594" s="36" t="s">
        <v>6</v>
      </c>
      <c r="E594" s="36" t="s">
        <v>6</v>
      </c>
      <c r="F594" s="37" t="s">
        <v>1844</v>
      </c>
      <c r="G594" s="3" t="s">
        <v>6</v>
      </c>
      <c r="H594" s="34" t="s">
        <v>2378</v>
      </c>
      <c r="I594" s="34" t="s">
        <v>6</v>
      </c>
      <c r="J594" s="3" t="s">
        <v>6</v>
      </c>
      <c r="K594" s="26" t="s">
        <v>6</v>
      </c>
      <c r="L594" s="26" t="s">
        <v>6</v>
      </c>
      <c r="M594" s="26" t="s">
        <v>6</v>
      </c>
      <c r="N594" s="26" t="s">
        <v>6</v>
      </c>
    </row>
    <row r="595" spans="1:14" x14ac:dyDescent="0.25">
      <c r="A595" s="36" t="s">
        <v>2386</v>
      </c>
      <c r="B595" s="22">
        <v>9.9666666666666668</v>
      </c>
      <c r="C595" s="22">
        <v>76.283333333333331</v>
      </c>
      <c r="D595" s="30" t="s">
        <v>6</v>
      </c>
      <c r="E595" s="13" t="s">
        <v>6</v>
      </c>
      <c r="F595" s="16" t="s">
        <v>1631</v>
      </c>
      <c r="G595" s="3" t="s">
        <v>1632</v>
      </c>
      <c r="H595" s="34" t="s">
        <v>2384</v>
      </c>
      <c r="I595" s="34" t="s">
        <v>6</v>
      </c>
      <c r="J595" s="3" t="s">
        <v>6</v>
      </c>
      <c r="K595" s="26" t="s">
        <v>6</v>
      </c>
      <c r="L595" s="26" t="s">
        <v>6</v>
      </c>
      <c r="M595" s="26" t="s">
        <v>6</v>
      </c>
      <c r="N595" s="26" t="s">
        <v>6</v>
      </c>
    </row>
    <row r="596" spans="1:14" x14ac:dyDescent="0.25">
      <c r="A596" s="36" t="s">
        <v>1853</v>
      </c>
      <c r="B596" s="22">
        <v>-15.024312</v>
      </c>
      <c r="C596" s="22">
        <v>124.77984600000001</v>
      </c>
      <c r="D596" s="36" t="s">
        <v>6</v>
      </c>
      <c r="E596" s="36" t="s">
        <v>6</v>
      </c>
      <c r="F596" s="36" t="s">
        <v>1847</v>
      </c>
      <c r="G596" s="3" t="s">
        <v>6</v>
      </c>
      <c r="H596" s="37" t="s">
        <v>1803</v>
      </c>
      <c r="I596" s="37" t="s">
        <v>6</v>
      </c>
      <c r="J596" s="3" t="s">
        <v>6</v>
      </c>
      <c r="K596" s="37" t="s">
        <v>6</v>
      </c>
      <c r="L596" s="37" t="s">
        <v>6</v>
      </c>
      <c r="M596" s="37" t="s">
        <v>6</v>
      </c>
      <c r="N596" s="37" t="s">
        <v>6</v>
      </c>
    </row>
    <row r="597" spans="1:14" x14ac:dyDescent="0.25">
      <c r="A597" s="36" t="s">
        <v>1852</v>
      </c>
      <c r="B597" s="22">
        <v>-15.339668</v>
      </c>
      <c r="C597" s="22">
        <v>124.327626</v>
      </c>
      <c r="D597" s="36" t="s">
        <v>6</v>
      </c>
      <c r="E597" s="36" t="s">
        <v>6</v>
      </c>
      <c r="F597" s="36" t="s">
        <v>1849</v>
      </c>
      <c r="G597" s="37" t="s">
        <v>6</v>
      </c>
      <c r="H597" s="37" t="s">
        <v>1803</v>
      </c>
      <c r="I597" s="37" t="s">
        <v>6</v>
      </c>
      <c r="J597" s="3" t="s">
        <v>6</v>
      </c>
      <c r="K597" s="37" t="s">
        <v>6</v>
      </c>
      <c r="L597" s="37" t="s">
        <v>6</v>
      </c>
      <c r="M597" s="37" t="s">
        <v>6</v>
      </c>
      <c r="N597" s="37" t="s">
        <v>6</v>
      </c>
    </row>
    <row r="598" spans="1:14" x14ac:dyDescent="0.25">
      <c r="A598" s="36" t="s">
        <v>1850</v>
      </c>
      <c r="B598" s="22">
        <v>-16.07489</v>
      </c>
      <c r="C598" s="22">
        <v>123.536524</v>
      </c>
      <c r="D598" s="36" t="s">
        <v>6</v>
      </c>
      <c r="E598" s="36" t="s">
        <v>6</v>
      </c>
      <c r="F598" s="36" t="s">
        <v>1845</v>
      </c>
      <c r="G598" s="3" t="s">
        <v>6</v>
      </c>
      <c r="H598" s="37" t="s">
        <v>1803</v>
      </c>
      <c r="I598" s="37" t="s">
        <v>6</v>
      </c>
      <c r="J598" s="3" t="s">
        <v>6</v>
      </c>
      <c r="K598" s="37" t="s">
        <v>6</v>
      </c>
      <c r="L598" s="37" t="s">
        <v>6</v>
      </c>
      <c r="M598" s="37" t="s">
        <v>6</v>
      </c>
      <c r="N598" s="37" t="s">
        <v>6</v>
      </c>
    </row>
    <row r="599" spans="1:14" x14ac:dyDescent="0.25">
      <c r="A599" s="31" t="s">
        <v>1851</v>
      </c>
      <c r="B599" s="22">
        <v>-16.266521000000001</v>
      </c>
      <c r="C599" s="22">
        <v>123.44146499999999</v>
      </c>
      <c r="D599" s="36" t="s">
        <v>6</v>
      </c>
      <c r="E599" s="36" t="s">
        <v>6</v>
      </c>
      <c r="F599" s="36" t="s">
        <v>1846</v>
      </c>
      <c r="G599" s="32" t="s">
        <v>6</v>
      </c>
      <c r="H599" s="37" t="s">
        <v>1803</v>
      </c>
      <c r="I599" s="37" t="s">
        <v>6</v>
      </c>
      <c r="J599" s="3" t="s">
        <v>6</v>
      </c>
      <c r="K599" s="37" t="s">
        <v>6</v>
      </c>
      <c r="L599" s="37" t="s">
        <v>6</v>
      </c>
      <c r="M599" s="37" t="s">
        <v>6</v>
      </c>
      <c r="N599" s="37" t="s">
        <v>6</v>
      </c>
    </row>
    <row r="600" spans="1:14" x14ac:dyDescent="0.25">
      <c r="A600" s="34" t="s">
        <v>511</v>
      </c>
      <c r="B600" s="22">
        <v>-1.3511839999999999</v>
      </c>
      <c r="C600" s="22">
        <v>176.44488699999999</v>
      </c>
      <c r="D600" t="s">
        <v>6</v>
      </c>
      <c r="E600" s="13" t="s">
        <v>6</v>
      </c>
      <c r="F600" s="16" t="s">
        <v>1139</v>
      </c>
      <c r="G600" s="3" t="s">
        <v>6</v>
      </c>
      <c r="H600" s="37" t="s">
        <v>617</v>
      </c>
      <c r="I600" s="37" t="s">
        <v>6</v>
      </c>
      <c r="J600" s="3" t="s">
        <v>6</v>
      </c>
      <c r="K600" s="26" t="s">
        <v>6</v>
      </c>
      <c r="L600" s="26" t="s">
        <v>6</v>
      </c>
      <c r="M600" s="26" t="s">
        <v>6</v>
      </c>
      <c r="N600" s="26" t="s">
        <v>6</v>
      </c>
    </row>
    <row r="601" spans="1:14" x14ac:dyDescent="0.25">
      <c r="A601" s="34" t="s">
        <v>2337</v>
      </c>
      <c r="B601" s="22">
        <v>3.86</v>
      </c>
      <c r="C601" s="22">
        <v>-159.36444444444444</v>
      </c>
      <c r="D601" s="30" t="s">
        <v>6</v>
      </c>
      <c r="E601" s="13" t="s">
        <v>6</v>
      </c>
      <c r="F601" s="16" t="s">
        <v>1123</v>
      </c>
      <c r="G601" s="34" t="s">
        <v>1349</v>
      </c>
      <c r="H601" s="37" t="s">
        <v>2336</v>
      </c>
      <c r="I601" s="34" t="s">
        <v>6</v>
      </c>
      <c r="J601" s="3" t="s">
        <v>6</v>
      </c>
      <c r="K601" s="26" t="s">
        <v>6</v>
      </c>
      <c r="L601" s="26" t="s">
        <v>6</v>
      </c>
      <c r="M601" s="26" t="s">
        <v>6</v>
      </c>
      <c r="N601" s="26" t="s">
        <v>6</v>
      </c>
    </row>
    <row r="602" spans="1:14" x14ac:dyDescent="0.25">
      <c r="A602" s="31" t="s">
        <v>2872</v>
      </c>
      <c r="B602" s="22">
        <v>9.9971960000000006</v>
      </c>
      <c r="C602" s="22">
        <v>76.248164000000003</v>
      </c>
      <c r="D602" t="s">
        <v>6</v>
      </c>
      <c r="E602" s="13" t="s">
        <v>6</v>
      </c>
      <c r="F602" s="37" t="s">
        <v>1629</v>
      </c>
      <c r="G602" s="3" t="s">
        <v>6</v>
      </c>
      <c r="H602" s="36" t="s">
        <v>2386</v>
      </c>
      <c r="I602" s="36" t="s">
        <v>6</v>
      </c>
      <c r="J602" s="3" t="s">
        <v>6</v>
      </c>
      <c r="K602" s="37" t="s">
        <v>6</v>
      </c>
      <c r="L602" s="37" t="s">
        <v>6</v>
      </c>
      <c r="M602" s="37" t="s">
        <v>6</v>
      </c>
      <c r="N602" s="37" t="s">
        <v>6</v>
      </c>
    </row>
    <row r="603" spans="1:14" x14ac:dyDescent="0.25">
      <c r="A603" s="36" t="s">
        <v>2873</v>
      </c>
      <c r="B603" s="22">
        <v>10.085326</v>
      </c>
      <c r="C603" s="22">
        <v>76.208585999999997</v>
      </c>
      <c r="D603" t="s">
        <v>6</v>
      </c>
      <c r="E603" s="13" t="s">
        <v>6</v>
      </c>
      <c r="F603" s="37" t="s">
        <v>1633</v>
      </c>
      <c r="G603" s="32" t="s">
        <v>1634</v>
      </c>
      <c r="H603" s="36" t="s">
        <v>2386</v>
      </c>
      <c r="I603" s="36" t="s">
        <v>6</v>
      </c>
      <c r="J603" s="3" t="s">
        <v>6</v>
      </c>
      <c r="K603" s="37" t="s">
        <v>6</v>
      </c>
      <c r="L603" s="37" t="s">
        <v>6</v>
      </c>
      <c r="M603" s="37" t="s">
        <v>6</v>
      </c>
      <c r="N603" s="37" t="s">
        <v>6</v>
      </c>
    </row>
    <row r="604" spans="1:14" x14ac:dyDescent="0.25">
      <c r="A604" s="31" t="s">
        <v>1995</v>
      </c>
      <c r="B604" s="22">
        <v>-9.5975750000000009</v>
      </c>
      <c r="C604" s="22">
        <v>118.971526</v>
      </c>
      <c r="D604" s="34" t="s">
        <v>6</v>
      </c>
      <c r="E604" s="34" t="s">
        <v>6</v>
      </c>
      <c r="F604" s="37" t="s">
        <v>1996</v>
      </c>
      <c r="G604" s="37" t="s">
        <v>6</v>
      </c>
      <c r="H604" s="13" t="s">
        <v>1993</v>
      </c>
      <c r="I604" s="30" t="s">
        <v>6</v>
      </c>
      <c r="J604" s="3" t="s">
        <v>6</v>
      </c>
      <c r="K604" s="37" t="s">
        <v>6</v>
      </c>
      <c r="L604" s="37" t="s">
        <v>6</v>
      </c>
      <c r="M604" s="37" t="s">
        <v>6</v>
      </c>
      <c r="N604" s="37" t="s">
        <v>6</v>
      </c>
    </row>
    <row r="605" spans="1:14" x14ac:dyDescent="0.25">
      <c r="A605" s="34" t="s">
        <v>1410</v>
      </c>
      <c r="B605" s="22">
        <v>34.908948000000002</v>
      </c>
      <c r="C605" s="22">
        <v>128.08354800000001</v>
      </c>
      <c r="D605" t="s">
        <v>6</v>
      </c>
      <c r="E605" s="13" t="s">
        <v>6</v>
      </c>
      <c r="F605" s="34" t="s">
        <v>1410</v>
      </c>
      <c r="G605" s="3" t="s">
        <v>6</v>
      </c>
      <c r="H605" s="37" t="s">
        <v>6</v>
      </c>
      <c r="I605" s="37" t="s">
        <v>235</v>
      </c>
      <c r="J605" s="3" t="s">
        <v>6</v>
      </c>
      <c r="K605" s="26" t="s">
        <v>6</v>
      </c>
      <c r="L605" s="26" t="s">
        <v>6</v>
      </c>
      <c r="M605" s="26" t="s">
        <v>6</v>
      </c>
      <c r="N605" s="26" t="s">
        <v>6</v>
      </c>
    </row>
    <row r="606" spans="1:14" x14ac:dyDescent="0.25">
      <c r="A606" s="36" t="s">
        <v>569</v>
      </c>
      <c r="B606" s="22">
        <v>37.398800999999999</v>
      </c>
      <c r="C606" s="22">
        <v>126.620379</v>
      </c>
      <c r="D606" s="13" t="s">
        <v>6</v>
      </c>
      <c r="E606" s="13" t="s">
        <v>6</v>
      </c>
      <c r="F606" s="36" t="s">
        <v>569</v>
      </c>
      <c r="G606" s="3" t="s">
        <v>6</v>
      </c>
      <c r="H606" s="37" t="s">
        <v>235</v>
      </c>
      <c r="I606" s="37" t="s">
        <v>6</v>
      </c>
      <c r="J606" s="3" t="s">
        <v>6</v>
      </c>
      <c r="K606" s="26" t="s">
        <v>6</v>
      </c>
      <c r="L606" s="26" t="s">
        <v>6</v>
      </c>
      <c r="M606" s="26" t="s">
        <v>6</v>
      </c>
      <c r="N606" s="26" t="s">
        <v>6</v>
      </c>
    </row>
    <row r="607" spans="1:14" x14ac:dyDescent="0.25">
      <c r="A607" s="36" t="s">
        <v>1913</v>
      </c>
      <c r="B607" s="22">
        <v>32.467153000000003</v>
      </c>
      <c r="C607" s="22">
        <v>130.20564999999999</v>
      </c>
      <c r="D607" s="13" t="s">
        <v>6</v>
      </c>
      <c r="E607" s="13" t="s">
        <v>6</v>
      </c>
      <c r="F607" s="37" t="s">
        <v>1469</v>
      </c>
      <c r="G607" s="3" t="s">
        <v>6</v>
      </c>
      <c r="H607" s="37" t="s">
        <v>1911</v>
      </c>
      <c r="I607" s="37" t="s">
        <v>6</v>
      </c>
      <c r="J607" s="3" t="s">
        <v>6</v>
      </c>
      <c r="K607" s="26" t="s">
        <v>6</v>
      </c>
      <c r="L607" s="26" t="s">
        <v>6</v>
      </c>
      <c r="M607" s="26" t="s">
        <v>6</v>
      </c>
      <c r="N607" s="26" t="s">
        <v>6</v>
      </c>
    </row>
    <row r="608" spans="1:14" x14ac:dyDescent="0.25">
      <c r="A608" s="36" t="s">
        <v>1914</v>
      </c>
      <c r="B608" s="22">
        <v>32.535966999999999</v>
      </c>
      <c r="C608" s="22">
        <v>130.431026</v>
      </c>
      <c r="D608" s="36" t="s">
        <v>6</v>
      </c>
      <c r="E608" s="13" t="s">
        <v>6</v>
      </c>
      <c r="F608" s="32" t="s">
        <v>1915</v>
      </c>
      <c r="G608" s="3" t="s">
        <v>6</v>
      </c>
      <c r="H608" s="13" t="s">
        <v>1911</v>
      </c>
      <c r="I608" s="30" t="s">
        <v>6</v>
      </c>
      <c r="J608" s="3" t="s">
        <v>6</v>
      </c>
      <c r="K608" s="37" t="s">
        <v>6</v>
      </c>
      <c r="L608" s="37" t="s">
        <v>6</v>
      </c>
      <c r="M608" s="37" t="s">
        <v>6</v>
      </c>
      <c r="N608" s="37" t="s">
        <v>6</v>
      </c>
    </row>
    <row r="609" spans="1:14" x14ac:dyDescent="0.25">
      <c r="A609" s="36" t="s">
        <v>1917</v>
      </c>
      <c r="B609" s="22">
        <v>33.001286</v>
      </c>
      <c r="C609" s="22">
        <v>130.33656099999999</v>
      </c>
      <c r="D609" s="13" t="s">
        <v>6</v>
      </c>
      <c r="E609" s="13" t="s">
        <v>6</v>
      </c>
      <c r="F609" s="37" t="s">
        <v>1468</v>
      </c>
      <c r="G609" s="3" t="s">
        <v>6</v>
      </c>
      <c r="H609" s="37" t="s">
        <v>634</v>
      </c>
      <c r="I609" s="37" t="s">
        <v>6</v>
      </c>
      <c r="J609" s="3" t="s">
        <v>6</v>
      </c>
      <c r="K609" s="26">
        <v>33.9</v>
      </c>
      <c r="L609" s="26">
        <v>131.6</v>
      </c>
      <c r="M609" s="26">
        <v>31.5</v>
      </c>
      <c r="N609" s="26">
        <v>128.9</v>
      </c>
    </row>
    <row r="610" spans="1:14" x14ac:dyDescent="0.25">
      <c r="A610" s="36" t="s">
        <v>636</v>
      </c>
      <c r="B610" s="23">
        <v>33.603591999999999</v>
      </c>
      <c r="C610" s="23">
        <v>130.376949</v>
      </c>
      <c r="D610" s="36" t="s">
        <v>1900</v>
      </c>
      <c r="E610" s="13" t="s">
        <v>6</v>
      </c>
      <c r="F610" s="16" t="s">
        <v>1261</v>
      </c>
      <c r="G610" s="16" t="s">
        <v>6</v>
      </c>
      <c r="H610" s="36" t="s">
        <v>634</v>
      </c>
      <c r="I610" s="36" t="s">
        <v>6</v>
      </c>
      <c r="J610" s="3" t="s">
        <v>6</v>
      </c>
      <c r="K610" s="26" t="s">
        <v>6</v>
      </c>
      <c r="L610" s="26" t="s">
        <v>6</v>
      </c>
      <c r="M610" s="26" t="s">
        <v>6</v>
      </c>
      <c r="N610" s="26" t="s">
        <v>6</v>
      </c>
    </row>
    <row r="611" spans="1:14" x14ac:dyDescent="0.25">
      <c r="A611" s="36" t="s">
        <v>1939</v>
      </c>
      <c r="B611" s="22">
        <v>30.335784</v>
      </c>
      <c r="C611" s="22">
        <v>130.51277899999999</v>
      </c>
      <c r="D611" s="13" t="s">
        <v>1900</v>
      </c>
      <c r="E611" s="13" t="s">
        <v>6</v>
      </c>
      <c r="F611" s="37" t="s">
        <v>1938</v>
      </c>
      <c r="G611" s="3" t="s">
        <v>6</v>
      </c>
      <c r="H611" s="36" t="s">
        <v>634</v>
      </c>
      <c r="I611" s="36" t="s">
        <v>6</v>
      </c>
      <c r="J611" s="3" t="s">
        <v>6</v>
      </c>
      <c r="K611" s="26" t="s">
        <v>6</v>
      </c>
      <c r="L611" s="26" t="s">
        <v>6</v>
      </c>
      <c r="M611" s="26" t="s">
        <v>6</v>
      </c>
      <c r="N611" s="26" t="s">
        <v>6</v>
      </c>
    </row>
    <row r="612" spans="1:14" x14ac:dyDescent="0.25">
      <c r="A612" s="36" t="s">
        <v>1911</v>
      </c>
      <c r="B612" s="23">
        <v>32.545295000000003</v>
      </c>
      <c r="C612" s="23">
        <v>130.42211399999999</v>
      </c>
      <c r="D612" s="36" t="s">
        <v>1900</v>
      </c>
      <c r="E612" s="13" t="s">
        <v>6</v>
      </c>
      <c r="F612" s="16" t="s">
        <v>1912</v>
      </c>
      <c r="G612" s="16" t="s">
        <v>6</v>
      </c>
      <c r="H612" s="36" t="s">
        <v>634</v>
      </c>
      <c r="I612" s="36" t="s">
        <v>6</v>
      </c>
      <c r="J612" s="3" t="s">
        <v>6</v>
      </c>
      <c r="K612" s="26" t="s">
        <v>6</v>
      </c>
      <c r="L612" s="26" t="s">
        <v>6</v>
      </c>
      <c r="M612" s="26" t="s">
        <v>6</v>
      </c>
      <c r="N612" s="26" t="s">
        <v>6</v>
      </c>
    </row>
    <row r="613" spans="1:14" x14ac:dyDescent="0.25">
      <c r="A613" s="36" t="s">
        <v>1919</v>
      </c>
      <c r="B613" s="22">
        <v>32.261271000000001</v>
      </c>
      <c r="C613" s="22">
        <v>131.57457099999999</v>
      </c>
      <c r="D613" s="13" t="s">
        <v>1900</v>
      </c>
      <c r="E613" s="13" t="s">
        <v>6</v>
      </c>
      <c r="F613" s="37" t="s">
        <v>1470</v>
      </c>
      <c r="G613" s="3" t="s">
        <v>6</v>
      </c>
      <c r="H613" s="36" t="s">
        <v>634</v>
      </c>
      <c r="I613" s="36" t="s">
        <v>6</v>
      </c>
      <c r="J613" s="3" t="s">
        <v>6</v>
      </c>
      <c r="K613" s="37" t="s">
        <v>6</v>
      </c>
      <c r="L613" s="37" t="s">
        <v>6</v>
      </c>
      <c r="M613" s="37" t="s">
        <v>6</v>
      </c>
      <c r="N613" s="37" t="s">
        <v>6</v>
      </c>
    </row>
    <row r="614" spans="1:14" x14ac:dyDescent="0.25">
      <c r="A614" s="36" t="s">
        <v>635</v>
      </c>
      <c r="B614" s="22">
        <v>32.783333333333331</v>
      </c>
      <c r="C614" s="22">
        <v>129.86666666666667</v>
      </c>
      <c r="D614" s="36" t="s">
        <v>1900</v>
      </c>
      <c r="E614" s="13" t="s">
        <v>6</v>
      </c>
      <c r="F614" s="16" t="s">
        <v>1132</v>
      </c>
      <c r="G614" s="3" t="s">
        <v>6</v>
      </c>
      <c r="H614" s="30" t="s">
        <v>634</v>
      </c>
      <c r="I614" s="30" t="s">
        <v>6</v>
      </c>
      <c r="J614" s="3" t="s">
        <v>6</v>
      </c>
      <c r="K614" s="26" t="s">
        <v>6</v>
      </c>
      <c r="L614" s="26" t="s">
        <v>6</v>
      </c>
      <c r="M614" s="26" t="s">
        <v>6</v>
      </c>
      <c r="N614" s="26" t="s">
        <v>6</v>
      </c>
    </row>
    <row r="615" spans="1:14" x14ac:dyDescent="0.25">
      <c r="A615" s="34" t="s">
        <v>1990</v>
      </c>
      <c r="B615" s="22">
        <v>13.493416</v>
      </c>
      <c r="C615" s="22">
        <v>-89.393170999999995</v>
      </c>
      <c r="D615" s="13" t="s">
        <v>6</v>
      </c>
      <c r="E615" s="13" t="s">
        <v>2180</v>
      </c>
      <c r="F615" s="16" t="s">
        <v>918</v>
      </c>
      <c r="G615" s="3" t="s">
        <v>1335</v>
      </c>
      <c r="H615" s="36" t="s">
        <v>1988</v>
      </c>
      <c r="I615" s="36" t="s">
        <v>6</v>
      </c>
      <c r="J615" s="3" t="s">
        <v>6</v>
      </c>
      <c r="K615" s="26">
        <v>14.7</v>
      </c>
      <c r="L615" s="26">
        <v>-87.4</v>
      </c>
      <c r="M615" s="26">
        <v>12.8</v>
      </c>
      <c r="N615" s="26">
        <v>-90.3</v>
      </c>
    </row>
    <row r="616" spans="1:14" x14ac:dyDescent="0.25">
      <c r="A616" s="34" t="s">
        <v>1986</v>
      </c>
      <c r="B616" s="22">
        <v>13.341901999999999</v>
      </c>
      <c r="C616" s="22">
        <v>-88.980609000000001</v>
      </c>
      <c r="D616" s="13" t="s">
        <v>6</v>
      </c>
      <c r="E616" s="13" t="s">
        <v>6</v>
      </c>
      <c r="F616" s="16" t="s">
        <v>919</v>
      </c>
      <c r="G616" s="3" t="s">
        <v>6</v>
      </c>
      <c r="H616" s="36" t="s">
        <v>1984</v>
      </c>
      <c r="I616" s="36" t="s">
        <v>6</v>
      </c>
      <c r="J616" s="3" t="s">
        <v>6</v>
      </c>
      <c r="K616" s="26">
        <v>14.7</v>
      </c>
      <c r="L616" s="26">
        <v>-87.4</v>
      </c>
      <c r="M616" s="26">
        <v>12.8</v>
      </c>
      <c r="N616" s="26">
        <v>-90.3</v>
      </c>
    </row>
    <row r="617" spans="1:14" x14ac:dyDescent="0.25">
      <c r="A617" s="34" t="s">
        <v>1985</v>
      </c>
      <c r="B617" s="22">
        <v>13.324894</v>
      </c>
      <c r="C617" s="22">
        <v>-88.962075999999996</v>
      </c>
      <c r="D617" s="13" t="s">
        <v>6</v>
      </c>
      <c r="E617" s="34" t="s">
        <v>6</v>
      </c>
      <c r="F617" s="16" t="s">
        <v>922</v>
      </c>
      <c r="G617" s="3" t="s">
        <v>6</v>
      </c>
      <c r="H617" s="36" t="s">
        <v>1984</v>
      </c>
      <c r="I617" s="36" t="s">
        <v>6</v>
      </c>
      <c r="J617" s="3" t="s">
        <v>6</v>
      </c>
      <c r="K617" s="26">
        <v>14.7</v>
      </c>
      <c r="L617" s="26">
        <v>-87.4</v>
      </c>
      <c r="M617" s="26">
        <v>12.8</v>
      </c>
      <c r="N617" s="26">
        <v>-90.3</v>
      </c>
    </row>
    <row r="618" spans="1:14" x14ac:dyDescent="0.25">
      <c r="A618" s="36" t="s">
        <v>1987</v>
      </c>
      <c r="B618" s="22">
        <v>13.293333000000001</v>
      </c>
      <c r="C618" s="22">
        <v>-87.794152999999994</v>
      </c>
      <c r="D618" s="13" t="s">
        <v>6</v>
      </c>
      <c r="E618" s="13" t="s">
        <v>6</v>
      </c>
      <c r="F618" s="16" t="s">
        <v>1375</v>
      </c>
      <c r="G618" s="3" t="s">
        <v>6</v>
      </c>
      <c r="H618" s="30" t="s">
        <v>1979</v>
      </c>
      <c r="I618" s="30" t="s">
        <v>6</v>
      </c>
      <c r="J618" s="3" t="s">
        <v>6</v>
      </c>
      <c r="K618" s="26">
        <v>14.7</v>
      </c>
      <c r="L618" s="26">
        <v>-87.4</v>
      </c>
      <c r="M618" s="26">
        <v>12.8</v>
      </c>
      <c r="N618" s="26">
        <v>-90.3</v>
      </c>
    </row>
    <row r="619" spans="1:14" x14ac:dyDescent="0.25">
      <c r="A619" s="34" t="s">
        <v>1561</v>
      </c>
      <c r="B619" s="22">
        <f>18+7.049/60</f>
        <v>18.117483333333332</v>
      </c>
      <c r="C619" s="22">
        <f>-(65+33.692/60)</f>
        <v>-65.56153333333333</v>
      </c>
      <c r="D619" s="13" t="s">
        <v>6</v>
      </c>
      <c r="E619" s="13" t="s">
        <v>6</v>
      </c>
      <c r="F619" s="30" t="s">
        <v>1560</v>
      </c>
      <c r="G619" s="3" t="s">
        <v>6</v>
      </c>
      <c r="H619" s="34" t="s">
        <v>1558</v>
      </c>
      <c r="I619" s="34" t="s">
        <v>6</v>
      </c>
      <c r="J619" s="3" t="s">
        <v>6</v>
      </c>
      <c r="K619" s="26" t="s">
        <v>6</v>
      </c>
      <c r="L619" s="26" t="s">
        <v>6</v>
      </c>
      <c r="M619" s="26" t="s">
        <v>6</v>
      </c>
      <c r="N619" s="26" t="s">
        <v>6</v>
      </c>
    </row>
    <row r="620" spans="1:14" x14ac:dyDescent="0.25">
      <c r="A620" s="36" t="s">
        <v>1506</v>
      </c>
      <c r="B620" s="22">
        <v>-4.5518999999999998</v>
      </c>
      <c r="C620" s="22">
        <v>105.9044</v>
      </c>
      <c r="D620" s="13" t="s">
        <v>6</v>
      </c>
      <c r="E620" s="13" t="s">
        <v>6</v>
      </c>
      <c r="F620" s="37" t="s">
        <v>1507</v>
      </c>
      <c r="G620" s="3" t="s">
        <v>6</v>
      </c>
      <c r="H620" s="34" t="s">
        <v>1505</v>
      </c>
      <c r="I620" s="30" t="s">
        <v>6</v>
      </c>
      <c r="J620" s="3" t="s">
        <v>6</v>
      </c>
      <c r="K620" s="26" t="s">
        <v>6</v>
      </c>
      <c r="L620" s="26" t="s">
        <v>6</v>
      </c>
      <c r="M620" s="26" t="s">
        <v>6</v>
      </c>
      <c r="N620" s="26" t="s">
        <v>6</v>
      </c>
    </row>
    <row r="621" spans="1:14" x14ac:dyDescent="0.25">
      <c r="A621" s="36" t="s">
        <v>2136</v>
      </c>
      <c r="B621" s="22">
        <v>-16.494444444444447</v>
      </c>
      <c r="C621" s="22">
        <v>-151.73638888888888</v>
      </c>
      <c r="D621" s="13" t="s">
        <v>6</v>
      </c>
      <c r="E621" s="13" t="s">
        <v>6</v>
      </c>
      <c r="F621" s="36" t="s">
        <v>477</v>
      </c>
      <c r="G621" s="3" t="s">
        <v>6</v>
      </c>
      <c r="H621" s="37" t="s">
        <v>2131</v>
      </c>
      <c r="I621" s="37" t="s">
        <v>6</v>
      </c>
      <c r="J621" s="3" t="s">
        <v>6</v>
      </c>
      <c r="K621" s="26">
        <v>-13.65</v>
      </c>
      <c r="L621" s="26">
        <v>-145.1</v>
      </c>
      <c r="M621" s="26">
        <v>-21.3</v>
      </c>
      <c r="N621" s="26">
        <v>-154</v>
      </c>
    </row>
    <row r="622" spans="1:14" x14ac:dyDescent="0.25">
      <c r="A622" s="37" t="s">
        <v>2139</v>
      </c>
      <c r="B622" s="22">
        <f>-(16+26/60+24.3/3600)</f>
        <v>-16.440083333333334</v>
      </c>
      <c r="C622" s="22">
        <f>-(152+16/60+27.3/3600)</f>
        <v>-152.27425000000002</v>
      </c>
      <c r="D622" s="30" t="s">
        <v>6</v>
      </c>
      <c r="E622" s="30" t="s">
        <v>6</v>
      </c>
      <c r="F622" s="37" t="s">
        <v>2099</v>
      </c>
      <c r="G622" s="32" t="s">
        <v>6</v>
      </c>
      <c r="H622" s="37" t="s">
        <v>2131</v>
      </c>
      <c r="I622" s="37" t="s">
        <v>6</v>
      </c>
      <c r="J622" s="3" t="s">
        <v>6</v>
      </c>
      <c r="K622" s="37" t="s">
        <v>6</v>
      </c>
      <c r="L622" s="37" t="s">
        <v>6</v>
      </c>
      <c r="M622" s="37" t="s">
        <v>6</v>
      </c>
      <c r="N622" s="37" t="s">
        <v>6</v>
      </c>
    </row>
    <row r="623" spans="1:14" x14ac:dyDescent="0.25">
      <c r="A623" s="37" t="s">
        <v>2140</v>
      </c>
      <c r="B623" s="22">
        <f>-(16+49/60)</f>
        <v>-16.816666666666666</v>
      </c>
      <c r="C623" s="22">
        <f>-(151+27/60)</f>
        <v>-151.44999999999999</v>
      </c>
      <c r="D623" s="30" t="s">
        <v>6</v>
      </c>
      <c r="E623" s="30" t="s">
        <v>6</v>
      </c>
      <c r="F623" s="37" t="s">
        <v>2104</v>
      </c>
      <c r="G623" s="32" t="s">
        <v>6</v>
      </c>
      <c r="H623" s="37" t="s">
        <v>2131</v>
      </c>
      <c r="I623" s="37" t="s">
        <v>6</v>
      </c>
      <c r="J623" s="3" t="s">
        <v>6</v>
      </c>
      <c r="K623" s="37" t="s">
        <v>6</v>
      </c>
      <c r="L623" s="37" t="s">
        <v>6</v>
      </c>
      <c r="M623" s="37" t="s">
        <v>6</v>
      </c>
      <c r="N623" s="37" t="s">
        <v>6</v>
      </c>
    </row>
    <row r="624" spans="1:14" x14ac:dyDescent="0.25">
      <c r="A624" s="34" t="s">
        <v>562</v>
      </c>
      <c r="B624" s="22">
        <v>9.9996609999999997</v>
      </c>
      <c r="C624" s="22">
        <v>-83.024624000000003</v>
      </c>
      <c r="D624" s="13" t="s">
        <v>6</v>
      </c>
      <c r="E624" s="13" t="s">
        <v>6</v>
      </c>
      <c r="F624" s="16" t="s">
        <v>1197</v>
      </c>
      <c r="G624" s="3" t="s">
        <v>6</v>
      </c>
      <c r="H624" s="30" t="s">
        <v>639</v>
      </c>
      <c r="I624" s="30" t="s">
        <v>6</v>
      </c>
      <c r="J624" s="3" t="s">
        <v>6</v>
      </c>
      <c r="K624" s="26">
        <v>11.4</v>
      </c>
      <c r="L624" s="26">
        <v>-82</v>
      </c>
      <c r="M624" s="26">
        <v>7.8</v>
      </c>
      <c r="N624" s="26">
        <v>-86</v>
      </c>
    </row>
    <row r="625" spans="1:14" x14ac:dyDescent="0.25">
      <c r="A625" s="31" t="s">
        <v>193</v>
      </c>
      <c r="B625" s="22">
        <v>-8.8942899999999998</v>
      </c>
      <c r="C625" s="22">
        <v>116.286233</v>
      </c>
      <c r="D625" s="34" t="s">
        <v>6</v>
      </c>
      <c r="E625" s="34" t="s">
        <v>203</v>
      </c>
      <c r="F625" s="16" t="s">
        <v>856</v>
      </c>
      <c r="G625" s="37" t="s">
        <v>6</v>
      </c>
      <c r="H625" s="34" t="s">
        <v>654</v>
      </c>
      <c r="I625" s="34" t="s">
        <v>6</v>
      </c>
      <c r="J625" s="3" t="s">
        <v>6</v>
      </c>
      <c r="K625" s="26" t="s">
        <v>6</v>
      </c>
      <c r="L625" s="26" t="s">
        <v>6</v>
      </c>
      <c r="M625" s="26" t="s">
        <v>6</v>
      </c>
      <c r="N625" s="26" t="s">
        <v>6</v>
      </c>
    </row>
    <row r="626" spans="1:14" x14ac:dyDescent="0.25">
      <c r="A626" s="36" t="s">
        <v>202</v>
      </c>
      <c r="B626" s="22">
        <v>-8.7415380000000003</v>
      </c>
      <c r="C626" s="22">
        <v>116.07113</v>
      </c>
      <c r="D626" s="13" t="s">
        <v>6</v>
      </c>
      <c r="E626" s="13" t="s">
        <v>6</v>
      </c>
      <c r="F626" s="16" t="s">
        <v>853</v>
      </c>
      <c r="G626" s="3" t="s">
        <v>6</v>
      </c>
      <c r="H626" s="30" t="s">
        <v>654</v>
      </c>
      <c r="I626" s="34" t="s">
        <v>6</v>
      </c>
      <c r="J626" s="3" t="s">
        <v>6</v>
      </c>
      <c r="K626" s="26" t="s">
        <v>6</v>
      </c>
      <c r="L626" s="26" t="s">
        <v>6</v>
      </c>
      <c r="M626" s="26" t="s">
        <v>6</v>
      </c>
      <c r="N626" s="26" t="s">
        <v>6</v>
      </c>
    </row>
    <row r="627" spans="1:14" x14ac:dyDescent="0.25">
      <c r="A627" s="36" t="s">
        <v>2620</v>
      </c>
      <c r="B627" s="22">
        <v>40.861944444444447</v>
      </c>
      <c r="C627" s="22">
        <v>-73.467222222222219</v>
      </c>
      <c r="D627" s="30" t="s">
        <v>6</v>
      </c>
      <c r="E627" s="30" t="s">
        <v>6</v>
      </c>
      <c r="F627" s="16" t="s">
        <v>737</v>
      </c>
      <c r="G627" s="37" t="s">
        <v>6</v>
      </c>
      <c r="H627" s="30" t="s">
        <v>2619</v>
      </c>
      <c r="I627" s="34" t="s">
        <v>6</v>
      </c>
      <c r="J627" s="3" t="s">
        <v>6</v>
      </c>
      <c r="K627" s="26" t="s">
        <v>6</v>
      </c>
      <c r="L627" s="26" t="s">
        <v>6</v>
      </c>
      <c r="M627" s="26" t="s">
        <v>6</v>
      </c>
      <c r="N627" s="26" t="s">
        <v>6</v>
      </c>
    </row>
    <row r="628" spans="1:14" x14ac:dyDescent="0.25">
      <c r="A628" s="36" t="s">
        <v>2618</v>
      </c>
      <c r="B628" s="22">
        <v>40.961748</v>
      </c>
      <c r="C628" s="22">
        <v>-73.139930000000007</v>
      </c>
      <c r="D628" s="34" t="s">
        <v>6</v>
      </c>
      <c r="E628" s="34" t="s">
        <v>6</v>
      </c>
      <c r="F628" s="16" t="s">
        <v>1537</v>
      </c>
      <c r="G628" s="37" t="s">
        <v>6</v>
      </c>
      <c r="H628" s="34" t="s">
        <v>2616</v>
      </c>
      <c r="I628" s="34" t="s">
        <v>6</v>
      </c>
      <c r="J628" s="37" t="s">
        <v>6</v>
      </c>
      <c r="K628" s="26" t="s">
        <v>6</v>
      </c>
      <c r="L628" s="26" t="s">
        <v>6</v>
      </c>
      <c r="M628" s="26" t="s">
        <v>6</v>
      </c>
      <c r="N628" s="26" t="s">
        <v>6</v>
      </c>
    </row>
    <row r="629" spans="1:14" x14ac:dyDescent="0.25">
      <c r="A629" s="36" t="s">
        <v>2614</v>
      </c>
      <c r="B629" s="22">
        <v>40.952477000000002</v>
      </c>
      <c r="C629" s="22">
        <v>-72.403469000000001</v>
      </c>
      <c r="D629" s="13" t="s">
        <v>6</v>
      </c>
      <c r="E629" s="13" t="s">
        <v>6</v>
      </c>
      <c r="F629" s="16" t="s">
        <v>1891</v>
      </c>
      <c r="G629" s="3" t="s">
        <v>6</v>
      </c>
      <c r="H629" s="34" t="s">
        <v>2612</v>
      </c>
      <c r="I629" s="34" t="s">
        <v>6</v>
      </c>
      <c r="J629" s="3" t="s">
        <v>6</v>
      </c>
      <c r="K629" s="26" t="s">
        <v>6</v>
      </c>
      <c r="L629" s="26" t="s">
        <v>6</v>
      </c>
      <c r="M629" s="26" t="s">
        <v>6</v>
      </c>
      <c r="N629" s="26" t="s">
        <v>6</v>
      </c>
    </row>
    <row r="630" spans="1:14" x14ac:dyDescent="0.25">
      <c r="A630" s="36" t="s">
        <v>2706</v>
      </c>
      <c r="B630" s="22">
        <v>29.117218999999999</v>
      </c>
      <c r="C630" s="22">
        <v>-90.177826999999994</v>
      </c>
      <c r="D630" s="30" t="s">
        <v>6</v>
      </c>
      <c r="E630" s="30" t="s">
        <v>6</v>
      </c>
      <c r="F630" s="37" t="s">
        <v>1861</v>
      </c>
      <c r="G630" s="32" t="s">
        <v>6</v>
      </c>
      <c r="H630" s="36" t="s">
        <v>2698</v>
      </c>
      <c r="I630" s="36" t="s">
        <v>6</v>
      </c>
      <c r="J630" s="3" t="s">
        <v>6</v>
      </c>
      <c r="K630" s="26" t="s">
        <v>6</v>
      </c>
      <c r="L630" s="26" t="s">
        <v>6</v>
      </c>
      <c r="M630" s="26" t="s">
        <v>6</v>
      </c>
      <c r="N630" s="26" t="s">
        <v>6</v>
      </c>
    </row>
    <row r="631" spans="1:14" x14ac:dyDescent="0.25">
      <c r="A631" s="36" t="s">
        <v>2705</v>
      </c>
      <c r="B631" s="22">
        <v>29.788055555555559</v>
      </c>
      <c r="C631" s="22">
        <v>-93.278333333333336</v>
      </c>
      <c r="D631" s="30" t="s">
        <v>6</v>
      </c>
      <c r="E631" s="30" t="s">
        <v>6</v>
      </c>
      <c r="F631" s="16" t="s">
        <v>743</v>
      </c>
      <c r="G631" s="32" t="s">
        <v>6</v>
      </c>
      <c r="H631" s="36" t="s">
        <v>2703</v>
      </c>
      <c r="I631" s="36" t="s">
        <v>6</v>
      </c>
      <c r="J631" s="3" t="s">
        <v>6</v>
      </c>
      <c r="K631" s="26" t="s">
        <v>6</v>
      </c>
      <c r="L631" s="26" t="s">
        <v>6</v>
      </c>
      <c r="M631" s="26" t="s">
        <v>6</v>
      </c>
      <c r="N631" s="26" t="s">
        <v>6</v>
      </c>
    </row>
    <row r="632" spans="1:14" x14ac:dyDescent="0.25">
      <c r="A632" s="31" t="s">
        <v>2702</v>
      </c>
      <c r="B632" s="22">
        <v>29.227777777777778</v>
      </c>
      <c r="C632" s="22">
        <v>-90.012222222222221</v>
      </c>
      <c r="D632" s="13" t="s">
        <v>6</v>
      </c>
      <c r="E632" s="13" t="s">
        <v>6</v>
      </c>
      <c r="F632" s="16" t="s">
        <v>744</v>
      </c>
      <c r="G632" s="32" t="s">
        <v>6</v>
      </c>
      <c r="H632" s="36" t="s">
        <v>2700</v>
      </c>
      <c r="I632" s="36" t="s">
        <v>6</v>
      </c>
      <c r="J632" s="3" t="s">
        <v>6</v>
      </c>
      <c r="K632" s="26" t="s">
        <v>6</v>
      </c>
      <c r="L632" s="26" t="s">
        <v>6</v>
      </c>
      <c r="M632" s="26" t="s">
        <v>6</v>
      </c>
      <c r="N632" s="26" t="s">
        <v>6</v>
      </c>
    </row>
    <row r="633" spans="1:14" x14ac:dyDescent="0.25">
      <c r="A633" s="31" t="s">
        <v>2696</v>
      </c>
      <c r="B633" s="22">
        <v>29.95</v>
      </c>
      <c r="C633" s="22">
        <v>-90.066666666666663</v>
      </c>
      <c r="D633" s="13" t="s">
        <v>6</v>
      </c>
      <c r="E633" s="34" t="s">
        <v>6</v>
      </c>
      <c r="F633" s="16" t="s">
        <v>745</v>
      </c>
      <c r="G633" s="3" t="s">
        <v>6</v>
      </c>
      <c r="H633" s="36" t="s">
        <v>2694</v>
      </c>
      <c r="I633" s="36" t="s">
        <v>6</v>
      </c>
      <c r="J633" s="3" t="s">
        <v>6</v>
      </c>
      <c r="K633" s="26" t="s">
        <v>6</v>
      </c>
      <c r="L633" s="26" t="s">
        <v>6</v>
      </c>
      <c r="M633" s="26" t="s">
        <v>6</v>
      </c>
      <c r="N633" s="26" t="s">
        <v>6</v>
      </c>
    </row>
    <row r="634" spans="1:14" x14ac:dyDescent="0.25">
      <c r="A634" s="36" t="s">
        <v>2699</v>
      </c>
      <c r="B634" s="22">
        <v>29.100874000000001</v>
      </c>
      <c r="C634" s="22">
        <v>-90.194265999999999</v>
      </c>
      <c r="D634" s="13" t="s">
        <v>6</v>
      </c>
      <c r="E634" s="13" t="s">
        <v>6</v>
      </c>
      <c r="F634" s="16" t="s">
        <v>1862</v>
      </c>
      <c r="G634" s="3" t="s">
        <v>6</v>
      </c>
      <c r="H634" s="36" t="s">
        <v>2698</v>
      </c>
      <c r="I634" s="36" t="s">
        <v>6</v>
      </c>
      <c r="J634" s="3" t="s">
        <v>6</v>
      </c>
      <c r="K634" s="26" t="s">
        <v>6</v>
      </c>
      <c r="L634" s="26" t="s">
        <v>6</v>
      </c>
      <c r="M634" s="26" t="s">
        <v>6</v>
      </c>
      <c r="N634" s="26" t="s">
        <v>6</v>
      </c>
    </row>
    <row r="635" spans="1:14" x14ac:dyDescent="0.25">
      <c r="A635" s="14" t="s">
        <v>1535</v>
      </c>
      <c r="B635" s="22">
        <v>13.722815000000001</v>
      </c>
      <c r="C635" s="22">
        <v>121.01673099999999</v>
      </c>
      <c r="D635" s="13" t="s">
        <v>6</v>
      </c>
      <c r="E635" s="13" t="s">
        <v>6</v>
      </c>
      <c r="F635" s="16" t="s">
        <v>1536</v>
      </c>
      <c r="G635" s="3" t="s">
        <v>6</v>
      </c>
      <c r="H635" s="36" t="s">
        <v>266</v>
      </c>
      <c r="I635" s="36" t="s">
        <v>6</v>
      </c>
      <c r="J635" s="3" t="s">
        <v>6</v>
      </c>
      <c r="K635" s="26" t="s">
        <v>6</v>
      </c>
      <c r="L635" s="26" t="s">
        <v>6</v>
      </c>
      <c r="M635" s="26" t="s">
        <v>6</v>
      </c>
      <c r="N635" s="26" t="s">
        <v>6</v>
      </c>
    </row>
    <row r="636" spans="1:14" x14ac:dyDescent="0.25">
      <c r="A636" s="36" t="s">
        <v>575</v>
      </c>
      <c r="B636" s="22">
        <v>14.672699</v>
      </c>
      <c r="C636" s="22">
        <v>120.95571099999999</v>
      </c>
      <c r="D636" s="13" t="s">
        <v>6</v>
      </c>
      <c r="E636" s="13" t="s">
        <v>6</v>
      </c>
      <c r="F636" s="16" t="s">
        <v>1224</v>
      </c>
      <c r="G636" s="3" t="s">
        <v>6</v>
      </c>
      <c r="H636" s="36" t="s">
        <v>266</v>
      </c>
      <c r="I636" s="36" t="s">
        <v>6</v>
      </c>
      <c r="J636" s="3" t="s">
        <v>6</v>
      </c>
      <c r="K636" s="26" t="s">
        <v>6</v>
      </c>
      <c r="L636" s="26" t="s">
        <v>6</v>
      </c>
      <c r="M636" s="26" t="s">
        <v>6</v>
      </c>
      <c r="N636" s="26" t="s">
        <v>6</v>
      </c>
    </row>
    <row r="637" spans="1:14" x14ac:dyDescent="0.25">
      <c r="A637" s="36" t="s">
        <v>571</v>
      </c>
      <c r="B637" s="22">
        <v>14.597322999999999</v>
      </c>
      <c r="C637" s="22">
        <v>120.965918</v>
      </c>
      <c r="D637" s="13" t="s">
        <v>6</v>
      </c>
      <c r="E637" s="13" t="s">
        <v>6</v>
      </c>
      <c r="F637" s="16" t="s">
        <v>907</v>
      </c>
      <c r="G637" s="3" t="s">
        <v>6</v>
      </c>
      <c r="H637" s="36" t="s">
        <v>266</v>
      </c>
      <c r="I637" s="36" t="s">
        <v>6</v>
      </c>
      <c r="J637" s="3" t="s">
        <v>6</v>
      </c>
      <c r="K637" s="26" t="s">
        <v>6</v>
      </c>
      <c r="L637" s="26" t="s">
        <v>6</v>
      </c>
      <c r="M637" s="26" t="s">
        <v>6</v>
      </c>
      <c r="N637" s="26" t="s">
        <v>6</v>
      </c>
    </row>
    <row r="638" spans="1:14" x14ac:dyDescent="0.25">
      <c r="A638" s="36" t="s">
        <v>174</v>
      </c>
      <c r="B638" s="22">
        <v>-13.319846999999999</v>
      </c>
      <c r="C638" s="22">
        <v>48.47645</v>
      </c>
      <c r="D638" s="13" t="s">
        <v>6</v>
      </c>
      <c r="E638" s="13" t="s">
        <v>6</v>
      </c>
      <c r="F638" s="16" t="s">
        <v>819</v>
      </c>
      <c r="G638" s="32" t="s">
        <v>1309</v>
      </c>
      <c r="H638" s="34" t="s">
        <v>173</v>
      </c>
      <c r="I638" s="30" t="s">
        <v>6</v>
      </c>
      <c r="J638" s="37" t="s">
        <v>6</v>
      </c>
      <c r="K638" s="26" t="s">
        <v>6</v>
      </c>
      <c r="L638" s="26" t="s">
        <v>6</v>
      </c>
      <c r="M638" s="26" t="s">
        <v>6</v>
      </c>
      <c r="N638" s="26" t="s">
        <v>6</v>
      </c>
    </row>
    <row r="639" spans="1:14" x14ac:dyDescent="0.25">
      <c r="A639" s="36" t="s">
        <v>596</v>
      </c>
      <c r="B639" s="22">
        <v>-15.67168</v>
      </c>
      <c r="C639" s="22">
        <v>46.305498999999998</v>
      </c>
      <c r="D639" s="13" t="s">
        <v>6</v>
      </c>
      <c r="E639" s="13" t="s">
        <v>597</v>
      </c>
      <c r="F639" s="16" t="s">
        <v>1245</v>
      </c>
      <c r="G639" s="3" t="s">
        <v>6</v>
      </c>
      <c r="H639" s="34" t="s">
        <v>173</v>
      </c>
      <c r="I639" s="30" t="s">
        <v>6</v>
      </c>
      <c r="J639" s="3" t="s">
        <v>6</v>
      </c>
      <c r="K639" s="26" t="s">
        <v>6</v>
      </c>
      <c r="L639" s="26" t="s">
        <v>6</v>
      </c>
      <c r="M639" s="26" t="s">
        <v>6</v>
      </c>
      <c r="N639" s="26" t="s">
        <v>6</v>
      </c>
    </row>
    <row r="640" spans="1:14" x14ac:dyDescent="0.25">
      <c r="A640" s="36" t="s">
        <v>2939</v>
      </c>
      <c r="B640" s="22">
        <v>32.523375999999999</v>
      </c>
      <c r="C640" s="22">
        <v>130.424454</v>
      </c>
      <c r="D640" s="13" t="s">
        <v>6</v>
      </c>
      <c r="E640" s="13" t="s">
        <v>6</v>
      </c>
      <c r="F640" s="37" t="s">
        <v>682</v>
      </c>
      <c r="G640" s="3" t="s">
        <v>6</v>
      </c>
      <c r="H640" s="34" t="s">
        <v>1914</v>
      </c>
      <c r="I640" s="30" t="s">
        <v>6</v>
      </c>
      <c r="J640" s="3" t="s">
        <v>6</v>
      </c>
      <c r="K640" s="26" t="s">
        <v>6</v>
      </c>
      <c r="L640" s="26" t="s">
        <v>6</v>
      </c>
      <c r="M640" s="26" t="s">
        <v>6</v>
      </c>
      <c r="N640" s="26" t="s">
        <v>6</v>
      </c>
    </row>
    <row r="641" spans="1:14" x14ac:dyDescent="0.25">
      <c r="A641" s="31" t="s">
        <v>2389</v>
      </c>
      <c r="B641" s="22">
        <v>18.974999999999998</v>
      </c>
      <c r="C641" s="22">
        <v>72.825833333333335</v>
      </c>
      <c r="D641" s="13" t="s">
        <v>6</v>
      </c>
      <c r="E641" s="13" t="s">
        <v>6</v>
      </c>
      <c r="F641" s="16" t="s">
        <v>1897</v>
      </c>
      <c r="G641" s="3" t="s">
        <v>6</v>
      </c>
      <c r="H641" s="30" t="s">
        <v>2388</v>
      </c>
      <c r="I641" s="30" t="s">
        <v>6</v>
      </c>
      <c r="J641" s="3" t="s">
        <v>6</v>
      </c>
      <c r="K641" s="26" t="s">
        <v>6</v>
      </c>
      <c r="L641" s="26" t="s">
        <v>6</v>
      </c>
      <c r="M641" s="26" t="s">
        <v>6</v>
      </c>
      <c r="N641" s="26" t="s">
        <v>6</v>
      </c>
    </row>
    <row r="642" spans="1:14" x14ac:dyDescent="0.25">
      <c r="A642" s="36" t="s">
        <v>1623</v>
      </c>
      <c r="B642" s="22">
        <v>18.974999999999998</v>
      </c>
      <c r="C642" s="22">
        <v>72.825833333333335</v>
      </c>
      <c r="D642" s="13" t="s">
        <v>6</v>
      </c>
      <c r="E642" s="13" t="s">
        <v>6</v>
      </c>
      <c r="F642" s="16" t="s">
        <v>821</v>
      </c>
      <c r="G642" s="3" t="s">
        <v>1311</v>
      </c>
      <c r="H642" s="34" t="s">
        <v>1624</v>
      </c>
      <c r="I642" s="34" t="s">
        <v>6</v>
      </c>
      <c r="J642" s="3" t="s">
        <v>6</v>
      </c>
      <c r="K642" s="26" t="s">
        <v>6</v>
      </c>
      <c r="L642" s="26" t="s">
        <v>6</v>
      </c>
      <c r="M642" s="26" t="s">
        <v>6</v>
      </c>
      <c r="N642" s="26" t="s">
        <v>6</v>
      </c>
    </row>
    <row r="643" spans="1:14" x14ac:dyDescent="0.25">
      <c r="A643" s="31" t="s">
        <v>640</v>
      </c>
      <c r="B643" s="23">
        <v>3.6392350000000002</v>
      </c>
      <c r="C643" s="23">
        <v>113.36335800000001</v>
      </c>
      <c r="D643" s="36" t="s">
        <v>6</v>
      </c>
      <c r="E643" s="36" t="s">
        <v>6</v>
      </c>
      <c r="F643" s="16" t="s">
        <v>1384</v>
      </c>
      <c r="G643" s="16" t="s">
        <v>6</v>
      </c>
      <c r="H643" s="16" t="s">
        <v>209</v>
      </c>
      <c r="I643" s="16" t="s">
        <v>210</v>
      </c>
      <c r="J643" s="3" t="s">
        <v>6</v>
      </c>
      <c r="K643" s="26" t="s">
        <v>6</v>
      </c>
      <c r="L643" s="26" t="s">
        <v>6</v>
      </c>
      <c r="M643" s="26" t="s">
        <v>6</v>
      </c>
      <c r="N643" s="26" t="s">
        <v>6</v>
      </c>
    </row>
    <row r="644" spans="1:14" x14ac:dyDescent="0.25">
      <c r="A644" s="36" t="s">
        <v>2039</v>
      </c>
      <c r="B644" s="22">
        <v>3.5099969999999998</v>
      </c>
      <c r="C644" s="22">
        <v>103.478503</v>
      </c>
      <c r="D644" s="13" t="s">
        <v>6</v>
      </c>
      <c r="E644" s="13" t="s">
        <v>6</v>
      </c>
      <c r="F644" s="36" t="s">
        <v>2039</v>
      </c>
      <c r="G644" s="3" t="s">
        <v>6</v>
      </c>
      <c r="H644" s="37" t="s">
        <v>209</v>
      </c>
      <c r="I644" s="37" t="s">
        <v>2171</v>
      </c>
      <c r="J644" s="3" t="s">
        <v>6</v>
      </c>
      <c r="K644" s="26" t="s">
        <v>6</v>
      </c>
      <c r="L644" s="26" t="s">
        <v>6</v>
      </c>
      <c r="M644" s="26" t="s">
        <v>6</v>
      </c>
      <c r="N644" s="26" t="s">
        <v>6</v>
      </c>
    </row>
    <row r="645" spans="1:14" x14ac:dyDescent="0.25">
      <c r="A645" s="15" t="s">
        <v>1737</v>
      </c>
      <c r="B645" s="22">
        <v>1.6549739999999999</v>
      </c>
      <c r="C645" s="22">
        <v>103.956491</v>
      </c>
      <c r="D645" s="30" t="s">
        <v>6</v>
      </c>
      <c r="E645" s="30" t="s">
        <v>6</v>
      </c>
      <c r="F645" s="37" t="s">
        <v>1738</v>
      </c>
      <c r="G645" s="3" t="s">
        <v>6</v>
      </c>
      <c r="H645" s="35" t="s">
        <v>209</v>
      </c>
      <c r="I645" s="37" t="s">
        <v>6</v>
      </c>
      <c r="J645" s="3" t="s">
        <v>6</v>
      </c>
      <c r="K645" s="26" t="s">
        <v>6</v>
      </c>
      <c r="L645" s="26" t="s">
        <v>6</v>
      </c>
      <c r="M645" s="26" t="s">
        <v>6</v>
      </c>
      <c r="N645" s="26" t="s">
        <v>6</v>
      </c>
    </row>
    <row r="646" spans="1:14" x14ac:dyDescent="0.25">
      <c r="A646" s="36" t="s">
        <v>2420</v>
      </c>
      <c r="B646" s="22">
        <v>5.320322222222222</v>
      </c>
      <c r="C646" s="22">
        <v>115.21122777777778</v>
      </c>
      <c r="D646" s="34" t="s">
        <v>6</v>
      </c>
      <c r="E646" s="34" t="s">
        <v>6</v>
      </c>
      <c r="F646" s="16" t="s">
        <v>854</v>
      </c>
      <c r="G646" s="37" t="s">
        <v>6</v>
      </c>
      <c r="H646" s="37" t="s">
        <v>640</v>
      </c>
      <c r="I646" s="37" t="s">
        <v>6</v>
      </c>
      <c r="J646" s="37" t="s">
        <v>6</v>
      </c>
      <c r="K646" s="26" t="s">
        <v>6</v>
      </c>
      <c r="L646" s="26" t="s">
        <v>6</v>
      </c>
      <c r="M646" s="26" t="s">
        <v>6</v>
      </c>
      <c r="N646" s="26" t="s">
        <v>6</v>
      </c>
    </row>
    <row r="647" spans="1:14" x14ac:dyDescent="0.25">
      <c r="A647" s="36" t="s">
        <v>208</v>
      </c>
      <c r="B647" s="22">
        <v>2.2056916666666671</v>
      </c>
      <c r="C647" s="22">
        <v>102.2561361111111</v>
      </c>
      <c r="D647" s="13" t="s">
        <v>6</v>
      </c>
      <c r="E647" s="13" t="s">
        <v>6</v>
      </c>
      <c r="F647" s="16" t="s">
        <v>871</v>
      </c>
      <c r="G647" s="3" t="s">
        <v>6</v>
      </c>
      <c r="H647" s="37" t="s">
        <v>209</v>
      </c>
      <c r="I647" s="36" t="s">
        <v>222</v>
      </c>
      <c r="J647" s="3" t="s">
        <v>6</v>
      </c>
      <c r="K647" s="26" t="s">
        <v>6</v>
      </c>
      <c r="L647" s="26" t="s">
        <v>6</v>
      </c>
      <c r="M647" s="26" t="s">
        <v>6</v>
      </c>
      <c r="N647" s="26" t="s">
        <v>6</v>
      </c>
    </row>
    <row r="648" spans="1:14" x14ac:dyDescent="0.25">
      <c r="A648" s="36" t="s">
        <v>657</v>
      </c>
      <c r="B648" s="23">
        <v>2.5385059999999999</v>
      </c>
      <c r="C648" s="23">
        <v>101.795924</v>
      </c>
      <c r="D648" s="36" t="s">
        <v>6</v>
      </c>
      <c r="E648" s="36" t="s">
        <v>6</v>
      </c>
      <c r="F648" s="16" t="s">
        <v>1272</v>
      </c>
      <c r="G648" s="16" t="s">
        <v>6</v>
      </c>
      <c r="H648" s="16" t="s">
        <v>209</v>
      </c>
      <c r="I648" s="36" t="s">
        <v>222</v>
      </c>
      <c r="J648" s="3" t="s">
        <v>6</v>
      </c>
      <c r="K648" s="26" t="s">
        <v>6</v>
      </c>
      <c r="L648" s="26" t="s">
        <v>6</v>
      </c>
      <c r="M648" s="26" t="s">
        <v>6</v>
      </c>
      <c r="N648" s="26" t="s">
        <v>6</v>
      </c>
    </row>
    <row r="649" spans="1:14" x14ac:dyDescent="0.25">
      <c r="A649" s="36" t="s">
        <v>655</v>
      </c>
      <c r="B649" s="23">
        <v>3.4878670000000001</v>
      </c>
      <c r="C649" s="23">
        <v>103.46112100000001</v>
      </c>
      <c r="D649" s="36" t="s">
        <v>6</v>
      </c>
      <c r="E649" s="36" t="s">
        <v>6</v>
      </c>
      <c r="F649" s="16" t="s">
        <v>1277</v>
      </c>
      <c r="G649" s="16" t="s">
        <v>6</v>
      </c>
      <c r="H649" s="16" t="s">
        <v>209</v>
      </c>
      <c r="I649" s="36" t="s">
        <v>2039</v>
      </c>
      <c r="J649" s="3" t="s">
        <v>6</v>
      </c>
      <c r="K649" s="26" t="s">
        <v>6</v>
      </c>
      <c r="L649" s="26" t="s">
        <v>6</v>
      </c>
      <c r="M649" s="26" t="s">
        <v>6</v>
      </c>
      <c r="N649" s="26" t="s">
        <v>6</v>
      </c>
    </row>
    <row r="650" spans="1:14" x14ac:dyDescent="0.25">
      <c r="A650" s="36" t="s">
        <v>242</v>
      </c>
      <c r="B650" s="22">
        <v>5.4</v>
      </c>
      <c r="C650" s="22">
        <v>100.23888888888889</v>
      </c>
      <c r="D650" s="13" t="s">
        <v>6</v>
      </c>
      <c r="E650" s="13" t="s">
        <v>6</v>
      </c>
      <c r="F650" s="16" t="s">
        <v>886</v>
      </c>
      <c r="G650" s="3" t="s">
        <v>6</v>
      </c>
      <c r="H650" s="32" t="s">
        <v>209</v>
      </c>
      <c r="I650" s="36" t="s">
        <v>222</v>
      </c>
      <c r="J650" s="3" t="s">
        <v>6</v>
      </c>
      <c r="K650" s="26" t="s">
        <v>6</v>
      </c>
      <c r="L650" s="26" t="s">
        <v>6</v>
      </c>
      <c r="M650" s="26" t="s">
        <v>6</v>
      </c>
      <c r="N650" s="26" t="s">
        <v>6</v>
      </c>
    </row>
    <row r="651" spans="1:14" x14ac:dyDescent="0.25">
      <c r="A651" s="36" t="s">
        <v>643</v>
      </c>
      <c r="B651" s="23">
        <v>6.0521649999999996</v>
      </c>
      <c r="C651" s="23">
        <v>117.653937</v>
      </c>
      <c r="D651" s="36" t="s">
        <v>6</v>
      </c>
      <c r="E651" s="36" t="s">
        <v>6</v>
      </c>
      <c r="F651" s="16" t="s">
        <v>1286</v>
      </c>
      <c r="G651" s="16" t="s">
        <v>6</v>
      </c>
      <c r="H651" s="36" t="s">
        <v>640</v>
      </c>
      <c r="I651" s="16" t="s">
        <v>6</v>
      </c>
      <c r="J651" s="3" t="s">
        <v>6</v>
      </c>
      <c r="K651" s="26" t="s">
        <v>6</v>
      </c>
      <c r="L651" s="26" t="s">
        <v>6</v>
      </c>
      <c r="M651" s="26" t="s">
        <v>6</v>
      </c>
      <c r="N651" s="26" t="s">
        <v>6</v>
      </c>
    </row>
    <row r="652" spans="1:14" x14ac:dyDescent="0.25">
      <c r="A652" s="36" t="s">
        <v>656</v>
      </c>
      <c r="B652" s="23">
        <v>3.0857939999999999</v>
      </c>
      <c r="C652" s="23">
        <v>101.34299799999999</v>
      </c>
      <c r="D652" s="36" t="s">
        <v>6</v>
      </c>
      <c r="E652" s="36" t="s">
        <v>6</v>
      </c>
      <c r="F652" s="16" t="s">
        <v>1289</v>
      </c>
      <c r="G652" s="16" t="s">
        <v>6</v>
      </c>
      <c r="H652" s="16" t="s">
        <v>209</v>
      </c>
      <c r="I652" s="36" t="s">
        <v>222</v>
      </c>
      <c r="J652" s="3" t="s">
        <v>6</v>
      </c>
      <c r="K652" s="26" t="s">
        <v>6</v>
      </c>
      <c r="L652" s="26" t="s">
        <v>6</v>
      </c>
      <c r="M652" s="26" t="s">
        <v>6</v>
      </c>
      <c r="N652" s="26" t="s">
        <v>6</v>
      </c>
    </row>
    <row r="653" spans="1:14" x14ac:dyDescent="0.25">
      <c r="A653" s="36" t="s">
        <v>517</v>
      </c>
      <c r="B653" s="22">
        <v>5.1468049999999996</v>
      </c>
      <c r="C653" s="22">
        <v>103.23922</v>
      </c>
      <c r="D653" s="13" t="s">
        <v>6</v>
      </c>
      <c r="E653" s="13" t="s">
        <v>6</v>
      </c>
      <c r="F653" s="16" t="s">
        <v>1145</v>
      </c>
      <c r="G653" s="34" t="s">
        <v>1351</v>
      </c>
      <c r="H653" s="37" t="s">
        <v>209</v>
      </c>
      <c r="I653" s="36" t="s">
        <v>2039</v>
      </c>
      <c r="J653" s="3" t="s">
        <v>6</v>
      </c>
      <c r="K653" s="26" t="s">
        <v>6</v>
      </c>
      <c r="L653" s="26" t="s">
        <v>6</v>
      </c>
      <c r="M653" s="26" t="s">
        <v>6</v>
      </c>
      <c r="N653" s="26" t="s">
        <v>6</v>
      </c>
    </row>
    <row r="654" spans="1:14" x14ac:dyDescent="0.25">
      <c r="A654" s="15" t="s">
        <v>2421</v>
      </c>
      <c r="B654" s="22">
        <v>2.7884769999999999</v>
      </c>
      <c r="C654" s="22">
        <v>104.171533</v>
      </c>
      <c r="D654" s="13" t="s">
        <v>6</v>
      </c>
      <c r="E654" s="13" t="s">
        <v>6</v>
      </c>
      <c r="F654" s="37" t="s">
        <v>1736</v>
      </c>
      <c r="G654" s="3" t="s">
        <v>6</v>
      </c>
      <c r="H654" s="35" t="s">
        <v>655</v>
      </c>
      <c r="I654" s="35" t="s">
        <v>6</v>
      </c>
      <c r="J654" s="3" t="s">
        <v>6</v>
      </c>
      <c r="K654" s="26" t="s">
        <v>6</v>
      </c>
      <c r="L654" s="26" t="s">
        <v>6</v>
      </c>
      <c r="M654" s="26" t="s">
        <v>6</v>
      </c>
      <c r="N654" s="26" t="s">
        <v>6</v>
      </c>
    </row>
    <row r="655" spans="1:14" x14ac:dyDescent="0.25">
      <c r="A655" s="36" t="s">
        <v>222</v>
      </c>
      <c r="B655" s="22">
        <v>3.0044900000000001</v>
      </c>
      <c r="C655" s="22">
        <v>101.37972600000001</v>
      </c>
      <c r="D655" t="s">
        <v>6</v>
      </c>
      <c r="E655" s="13" t="s">
        <v>223</v>
      </c>
      <c r="F655" s="36" t="s">
        <v>222</v>
      </c>
      <c r="G655" s="3" t="s">
        <v>6</v>
      </c>
      <c r="H655" s="37" t="s">
        <v>209</v>
      </c>
      <c r="I655" s="37" t="s">
        <v>179</v>
      </c>
      <c r="J655" s="3" t="s">
        <v>6</v>
      </c>
      <c r="K655" s="26" t="s">
        <v>6</v>
      </c>
      <c r="L655" s="26" t="s">
        <v>6</v>
      </c>
      <c r="M655" s="26" t="s">
        <v>6</v>
      </c>
      <c r="N655" s="26" t="s">
        <v>6</v>
      </c>
    </row>
    <row r="656" spans="1:14" x14ac:dyDescent="0.25">
      <c r="A656" s="36" t="s">
        <v>2451</v>
      </c>
      <c r="B656" s="22">
        <v>-3.6380555555555554</v>
      </c>
      <c r="C656" s="22">
        <v>128.11722222222224</v>
      </c>
      <c r="D656" s="13" t="s">
        <v>6</v>
      </c>
      <c r="E656" s="13" t="s">
        <v>6</v>
      </c>
      <c r="F656" s="16" t="s">
        <v>844</v>
      </c>
      <c r="G656" s="3" t="s">
        <v>6</v>
      </c>
      <c r="H656" s="34" t="s">
        <v>2448</v>
      </c>
      <c r="I656" s="34" t="s">
        <v>6</v>
      </c>
      <c r="J656" s="3" t="s">
        <v>6</v>
      </c>
      <c r="K656" s="26" t="s">
        <v>6</v>
      </c>
      <c r="L656" s="26" t="s">
        <v>6</v>
      </c>
      <c r="M656" s="26" t="s">
        <v>6</v>
      </c>
      <c r="N656" s="26" t="s">
        <v>6</v>
      </c>
    </row>
    <row r="657" spans="1:14" x14ac:dyDescent="0.25">
      <c r="A657" s="36" t="s">
        <v>2454</v>
      </c>
      <c r="B657" s="22">
        <v>-0.6166666666666667</v>
      </c>
      <c r="C657" s="22">
        <v>127.51666666666667</v>
      </c>
      <c r="D657" s="30" t="s">
        <v>6</v>
      </c>
      <c r="E657" s="30" t="s">
        <v>6</v>
      </c>
      <c r="F657" s="16" t="s">
        <v>855</v>
      </c>
      <c r="G657" s="32" t="s">
        <v>1318</v>
      </c>
      <c r="H657" s="34" t="s">
        <v>2447</v>
      </c>
      <c r="I657" s="30" t="s">
        <v>6</v>
      </c>
      <c r="J657" s="3" t="s">
        <v>6</v>
      </c>
      <c r="K657" s="26" t="s">
        <v>6</v>
      </c>
      <c r="L657" s="26" t="s">
        <v>6</v>
      </c>
      <c r="M657" s="26" t="s">
        <v>6</v>
      </c>
      <c r="N657" s="26" t="s">
        <v>6</v>
      </c>
    </row>
    <row r="658" spans="1:14" x14ac:dyDescent="0.25">
      <c r="A658" s="36" t="s">
        <v>2455</v>
      </c>
      <c r="B658" s="22">
        <v>0.6</v>
      </c>
      <c r="C658" s="22">
        <v>127.86666666666666</v>
      </c>
      <c r="D658" s="13" t="s">
        <v>6</v>
      </c>
      <c r="E658" s="13" t="s">
        <v>6</v>
      </c>
      <c r="F658" s="16" t="s">
        <v>859</v>
      </c>
      <c r="G658" s="3" t="s">
        <v>6</v>
      </c>
      <c r="H658" s="30" t="s">
        <v>2447</v>
      </c>
      <c r="I658" s="30" t="s">
        <v>6</v>
      </c>
      <c r="J658" s="3" t="s">
        <v>6</v>
      </c>
      <c r="K658" s="26" t="s">
        <v>6</v>
      </c>
      <c r="L658" s="26" t="s">
        <v>6</v>
      </c>
      <c r="M658" s="26" t="s">
        <v>6</v>
      </c>
      <c r="N658" s="26" t="s">
        <v>6</v>
      </c>
    </row>
    <row r="659" spans="1:14" x14ac:dyDescent="0.25">
      <c r="A659" s="36" t="s">
        <v>2452</v>
      </c>
      <c r="B659" s="22">
        <v>0.78333333333333333</v>
      </c>
      <c r="C659" s="22">
        <v>127.36666666666666</v>
      </c>
      <c r="D659" s="13" t="s">
        <v>6</v>
      </c>
      <c r="E659" s="13" t="s">
        <v>6</v>
      </c>
      <c r="F659" s="16" t="s">
        <v>846</v>
      </c>
      <c r="G659" s="37" t="s">
        <v>6</v>
      </c>
      <c r="H659" s="34" t="s">
        <v>2447</v>
      </c>
      <c r="I659" s="34" t="s">
        <v>6</v>
      </c>
      <c r="J659" s="3" t="s">
        <v>6</v>
      </c>
      <c r="K659" s="26" t="s">
        <v>6</v>
      </c>
      <c r="L659" s="26" t="s">
        <v>6</v>
      </c>
      <c r="M659" s="26" t="s">
        <v>6</v>
      </c>
      <c r="N659" s="26" t="s">
        <v>6</v>
      </c>
    </row>
    <row r="660" spans="1:14" x14ac:dyDescent="0.25">
      <c r="A660" s="16" t="s">
        <v>2854</v>
      </c>
      <c r="B660" s="22">
        <f>42+33/60+56/3600</f>
        <v>42.565555555555555</v>
      </c>
      <c r="C660" s="22">
        <f>-(70+47/60+34/3600)</f>
        <v>-70.792777777777772</v>
      </c>
      <c r="D660" s="13" t="s">
        <v>6</v>
      </c>
      <c r="E660" s="13" t="s">
        <v>6</v>
      </c>
      <c r="F660" s="3" t="s">
        <v>1715</v>
      </c>
      <c r="G660" s="3" t="s">
        <v>6</v>
      </c>
      <c r="H660" s="35" t="s">
        <v>2853</v>
      </c>
      <c r="I660" s="35" t="s">
        <v>6</v>
      </c>
      <c r="J660" s="3" t="s">
        <v>6</v>
      </c>
      <c r="K660" s="37" t="s">
        <v>6</v>
      </c>
      <c r="L660" s="37" t="s">
        <v>6</v>
      </c>
      <c r="M660" s="37" t="s">
        <v>6</v>
      </c>
      <c r="N660" s="37" t="s">
        <v>6</v>
      </c>
    </row>
    <row r="661" spans="1:14" x14ac:dyDescent="0.25">
      <c r="A661" s="16" t="s">
        <v>2855</v>
      </c>
      <c r="B661" s="22">
        <f>42+34/60+41/3600</f>
        <v>42.578055555555558</v>
      </c>
      <c r="C661" s="22">
        <f>-(70+44/60+7/3600)</f>
        <v>-70.735277777777782</v>
      </c>
      <c r="D661" s="13" t="s">
        <v>6</v>
      </c>
      <c r="E661" s="13" t="s">
        <v>6</v>
      </c>
      <c r="F661" s="37" t="s">
        <v>1714</v>
      </c>
      <c r="G661" s="3" t="s">
        <v>6</v>
      </c>
      <c r="H661" s="35" t="s">
        <v>2853</v>
      </c>
      <c r="I661" s="35" t="s">
        <v>6</v>
      </c>
      <c r="J661" s="3" t="s">
        <v>6</v>
      </c>
      <c r="K661" s="37" t="s">
        <v>6</v>
      </c>
      <c r="L661" s="37" t="s">
        <v>6</v>
      </c>
      <c r="M661" s="37" t="s">
        <v>6</v>
      </c>
      <c r="N661" s="37" t="s">
        <v>6</v>
      </c>
    </row>
    <row r="662" spans="1:14" x14ac:dyDescent="0.25">
      <c r="A662" s="34" t="s">
        <v>2138</v>
      </c>
      <c r="B662" s="22">
        <v>-23.12027777777778</v>
      </c>
      <c r="C662" s="22">
        <v>-134.96916666666667</v>
      </c>
      <c r="D662" s="13" t="s">
        <v>6</v>
      </c>
      <c r="E662" s="13" t="s">
        <v>6</v>
      </c>
      <c r="F662" s="16" t="s">
        <v>1117</v>
      </c>
      <c r="G662" s="3" t="s">
        <v>6</v>
      </c>
      <c r="H662" s="35" t="s">
        <v>2137</v>
      </c>
      <c r="I662" s="35" t="s">
        <v>6</v>
      </c>
      <c r="J662" s="3" t="s">
        <v>6</v>
      </c>
      <c r="K662" s="26" t="s">
        <v>6</v>
      </c>
      <c r="L662" s="26" t="s">
        <v>6</v>
      </c>
      <c r="M662" s="26" t="s">
        <v>6</v>
      </c>
      <c r="N662" s="26" t="s">
        <v>6</v>
      </c>
    </row>
    <row r="663" spans="1:14" x14ac:dyDescent="0.25">
      <c r="A663" s="36" t="s">
        <v>564</v>
      </c>
      <c r="B663" s="22">
        <v>19.119456</v>
      </c>
      <c r="C663" s="22">
        <v>-104.37805400000001</v>
      </c>
      <c r="D663" s="13" t="s">
        <v>6</v>
      </c>
      <c r="E663" s="13" t="s">
        <v>6</v>
      </c>
      <c r="F663" s="16" t="s">
        <v>1204</v>
      </c>
      <c r="G663" s="3" t="s">
        <v>6</v>
      </c>
      <c r="H663" s="30" t="s">
        <v>561</v>
      </c>
      <c r="I663" s="30" t="s">
        <v>6</v>
      </c>
      <c r="J663" s="3" t="s">
        <v>6</v>
      </c>
      <c r="K663" s="26" t="s">
        <v>6</v>
      </c>
      <c r="L663" s="26" t="s">
        <v>6</v>
      </c>
      <c r="M663" s="26" t="s">
        <v>6</v>
      </c>
      <c r="N663" s="26" t="s">
        <v>6</v>
      </c>
    </row>
    <row r="664" spans="1:14" x14ac:dyDescent="0.25">
      <c r="A664" s="30" t="s">
        <v>2061</v>
      </c>
      <c r="B664" s="22">
        <v>-2.5271910000000002</v>
      </c>
      <c r="C664" s="22">
        <v>-44.309277999999999</v>
      </c>
      <c r="D664" s="13" t="s">
        <v>6</v>
      </c>
      <c r="E664" s="13" t="s">
        <v>6</v>
      </c>
      <c r="F664" s="34" t="s">
        <v>2062</v>
      </c>
      <c r="G664" s="3" t="s">
        <v>6</v>
      </c>
      <c r="H664" s="34" t="s">
        <v>360</v>
      </c>
      <c r="I664" s="34" t="s">
        <v>6</v>
      </c>
      <c r="J664" s="3" t="s">
        <v>6</v>
      </c>
      <c r="K664" s="26">
        <v>9.6</v>
      </c>
      <c r="L664" s="26">
        <v>-31</v>
      </c>
      <c r="M664" s="26">
        <v>-35.700000000000003</v>
      </c>
      <c r="N664" s="26">
        <v>-65.5</v>
      </c>
    </row>
    <row r="665" spans="1:14" x14ac:dyDescent="0.25">
      <c r="A665" s="34" t="s">
        <v>262</v>
      </c>
      <c r="B665" s="22">
        <v>15.183333333333334</v>
      </c>
      <c r="C665" s="22">
        <v>145.75</v>
      </c>
      <c r="D665" s="13" t="s">
        <v>6</v>
      </c>
      <c r="E665" s="13" t="s">
        <v>6</v>
      </c>
      <c r="F665" s="16" t="s">
        <v>905</v>
      </c>
      <c r="G665" s="3" t="s">
        <v>6</v>
      </c>
      <c r="H665" s="36" t="s">
        <v>263</v>
      </c>
      <c r="I665" s="36" t="s">
        <v>6</v>
      </c>
      <c r="J665" s="3" t="s">
        <v>6</v>
      </c>
      <c r="K665" s="26" t="s">
        <v>6</v>
      </c>
      <c r="L665" s="26" t="s">
        <v>6</v>
      </c>
      <c r="M665" s="26" t="s">
        <v>6</v>
      </c>
      <c r="N665" s="26" t="s">
        <v>6</v>
      </c>
    </row>
    <row r="666" spans="1:14" x14ac:dyDescent="0.25">
      <c r="A666" s="36" t="s">
        <v>2597</v>
      </c>
      <c r="B666" s="22">
        <v>41.444015999999998</v>
      </c>
      <c r="C666" s="22">
        <v>-70.59348</v>
      </c>
      <c r="D666" s="13" t="s">
        <v>6</v>
      </c>
      <c r="E666" s="13" t="s">
        <v>6</v>
      </c>
      <c r="F666" s="16" t="s">
        <v>1188</v>
      </c>
      <c r="G666" s="3" t="s">
        <v>6</v>
      </c>
      <c r="H666" s="36" t="s">
        <v>2595</v>
      </c>
      <c r="I666" s="36" t="s">
        <v>6</v>
      </c>
      <c r="J666" s="3" t="s">
        <v>6</v>
      </c>
      <c r="K666" s="26" t="s">
        <v>6</v>
      </c>
      <c r="L666" s="26" t="s">
        <v>6</v>
      </c>
      <c r="M666" s="26" t="s">
        <v>6</v>
      </c>
      <c r="N666" s="26" t="s">
        <v>6</v>
      </c>
    </row>
    <row r="667" spans="1:14" x14ac:dyDescent="0.25">
      <c r="A667" s="36" t="s">
        <v>2639</v>
      </c>
      <c r="B667" s="22">
        <v>38.088352999999998</v>
      </c>
      <c r="C667" s="22">
        <v>-75.208408000000006</v>
      </c>
      <c r="D667" s="37" t="s">
        <v>6</v>
      </c>
      <c r="E667" s="37" t="s">
        <v>6</v>
      </c>
      <c r="F667" s="37" t="s">
        <v>1782</v>
      </c>
      <c r="G667" s="3" t="s">
        <v>6</v>
      </c>
      <c r="H667" s="32" t="s">
        <v>2637</v>
      </c>
      <c r="I667" s="32" t="s">
        <v>6</v>
      </c>
      <c r="J667" s="3" t="s">
        <v>6</v>
      </c>
      <c r="K667" s="37" t="s">
        <v>6</v>
      </c>
      <c r="L667" s="37" t="s">
        <v>6</v>
      </c>
      <c r="M667" s="37" t="s">
        <v>6</v>
      </c>
      <c r="N667" s="37" t="s">
        <v>6</v>
      </c>
    </row>
    <row r="668" spans="1:14" x14ac:dyDescent="0.25">
      <c r="A668" s="36" t="s">
        <v>2636</v>
      </c>
      <c r="B668" s="22">
        <v>38.321630999999996</v>
      </c>
      <c r="C668" s="22">
        <v>-76.458462999999995</v>
      </c>
      <c r="D668" s="34" t="s">
        <v>6</v>
      </c>
      <c r="E668" s="34" t="s">
        <v>6</v>
      </c>
      <c r="F668" s="16" t="s">
        <v>747</v>
      </c>
      <c r="G668" s="37" t="s">
        <v>6</v>
      </c>
      <c r="H668" s="34" t="s">
        <v>2634</v>
      </c>
      <c r="I668" s="34" t="s">
        <v>6</v>
      </c>
      <c r="J668" s="3" t="s">
        <v>6</v>
      </c>
      <c r="K668" s="26" t="s">
        <v>6</v>
      </c>
      <c r="L668" s="26" t="s">
        <v>6</v>
      </c>
      <c r="M668" s="26" t="s">
        <v>6</v>
      </c>
      <c r="N668" s="26" t="s">
        <v>6</v>
      </c>
    </row>
    <row r="669" spans="1:14" x14ac:dyDescent="0.25">
      <c r="A669" s="36" t="s">
        <v>2581</v>
      </c>
      <c r="B669" s="22">
        <v>42.347693</v>
      </c>
      <c r="C669" s="22">
        <v>-71.024563000000001</v>
      </c>
      <c r="D669" s="13" t="s">
        <v>6</v>
      </c>
      <c r="E669" s="13" t="s">
        <v>6</v>
      </c>
      <c r="F669" s="16" t="s">
        <v>1061</v>
      </c>
      <c r="G669" s="3" t="s">
        <v>6</v>
      </c>
      <c r="H669" s="34" t="s">
        <v>2580</v>
      </c>
      <c r="I669" s="34" t="s">
        <v>6</v>
      </c>
      <c r="J669" s="3" t="s">
        <v>6</v>
      </c>
      <c r="K669" s="26" t="s">
        <v>6</v>
      </c>
      <c r="L669" s="26" t="s">
        <v>6</v>
      </c>
      <c r="M669" s="26" t="s">
        <v>6</v>
      </c>
      <c r="N669" s="26" t="s">
        <v>6</v>
      </c>
    </row>
    <row r="670" spans="1:14" x14ac:dyDescent="0.25">
      <c r="A670" s="36" t="s">
        <v>2600</v>
      </c>
      <c r="B670" s="22">
        <v>41.759777999999997</v>
      </c>
      <c r="C670" s="22">
        <v>-70.620230000000006</v>
      </c>
      <c r="D670" s="30" t="s">
        <v>6</v>
      </c>
      <c r="E670" s="30" t="s">
        <v>6</v>
      </c>
      <c r="F670" s="16" t="s">
        <v>1067</v>
      </c>
      <c r="G670" s="32" t="s">
        <v>6</v>
      </c>
      <c r="H670" s="34" t="s">
        <v>2598</v>
      </c>
      <c r="I670" s="34" t="s">
        <v>6</v>
      </c>
      <c r="J670" s="3" t="s">
        <v>6</v>
      </c>
      <c r="K670" s="26" t="s">
        <v>6</v>
      </c>
      <c r="L670" s="26" t="s">
        <v>6</v>
      </c>
      <c r="M670" s="26" t="s">
        <v>6</v>
      </c>
      <c r="N670" s="26" t="s">
        <v>6</v>
      </c>
    </row>
    <row r="671" spans="1:14" x14ac:dyDescent="0.25">
      <c r="A671" s="36" t="s">
        <v>2584</v>
      </c>
      <c r="B671" s="22">
        <v>42.648515000000003</v>
      </c>
      <c r="C671" s="22">
        <v>-70.592367999999993</v>
      </c>
      <c r="D671" s="13" t="s">
        <v>6</v>
      </c>
      <c r="E671" s="13" t="s">
        <v>6</v>
      </c>
      <c r="F671" s="16" t="s">
        <v>1195</v>
      </c>
      <c r="G671" s="3" t="s">
        <v>6</v>
      </c>
      <c r="H671" s="30" t="s">
        <v>2582</v>
      </c>
      <c r="I671" s="34" t="s">
        <v>6</v>
      </c>
      <c r="J671" s="3" t="s">
        <v>6</v>
      </c>
      <c r="K671" s="26" t="s">
        <v>6</v>
      </c>
      <c r="L671" s="26" t="s">
        <v>6</v>
      </c>
      <c r="M671" s="26" t="s">
        <v>6</v>
      </c>
      <c r="N671" s="26" t="s">
        <v>6</v>
      </c>
    </row>
    <row r="672" spans="1:14" x14ac:dyDescent="0.25">
      <c r="A672" s="15" t="s">
        <v>2849</v>
      </c>
      <c r="B672" s="22">
        <f>42+32/60+48/3600</f>
        <v>42.546666666666667</v>
      </c>
      <c r="C672" s="22">
        <f>-(70+56/60+25/3600)</f>
        <v>-70.94027777777778</v>
      </c>
      <c r="D672" s="13" t="s">
        <v>6</v>
      </c>
      <c r="E672" s="13" t="s">
        <v>6</v>
      </c>
      <c r="F672" s="37" t="s">
        <v>1716</v>
      </c>
      <c r="G672" s="3" t="s">
        <v>6</v>
      </c>
      <c r="H672" s="37" t="s">
        <v>2582</v>
      </c>
      <c r="I672" s="37" t="s">
        <v>6</v>
      </c>
      <c r="J672" s="3" t="s">
        <v>6</v>
      </c>
      <c r="K672" s="37" t="s">
        <v>6</v>
      </c>
      <c r="L672" s="37" t="s">
        <v>6</v>
      </c>
      <c r="M672" s="37" t="s">
        <v>6</v>
      </c>
      <c r="N672" s="37" t="s">
        <v>6</v>
      </c>
    </row>
    <row r="673" spans="1:14" x14ac:dyDescent="0.25">
      <c r="A673" s="15" t="s">
        <v>2851</v>
      </c>
      <c r="B673" s="22">
        <f>42+38/60+7/3600</f>
        <v>42.63527777777778</v>
      </c>
      <c r="C673" s="22">
        <f>-(70+45/60+47/3600)</f>
        <v>-70.763055555555553</v>
      </c>
      <c r="D673" s="34" t="s">
        <v>6</v>
      </c>
      <c r="E673" s="34" t="s">
        <v>6</v>
      </c>
      <c r="F673" s="37" t="s">
        <v>1709</v>
      </c>
      <c r="G673" s="37" t="s">
        <v>6</v>
      </c>
      <c r="H673" s="37" t="s">
        <v>2582</v>
      </c>
      <c r="I673" s="37" t="s">
        <v>6</v>
      </c>
      <c r="J673" s="3" t="s">
        <v>6</v>
      </c>
      <c r="K673" s="37" t="s">
        <v>6</v>
      </c>
      <c r="L673" s="37" t="s">
        <v>6</v>
      </c>
      <c r="M673" s="37" t="s">
        <v>6</v>
      </c>
      <c r="N673" s="37" t="s">
        <v>6</v>
      </c>
    </row>
    <row r="674" spans="1:14" x14ac:dyDescent="0.25">
      <c r="A674" s="36" t="s">
        <v>2587</v>
      </c>
      <c r="B674" s="22">
        <v>41.544384000000001</v>
      </c>
      <c r="C674" s="22">
        <v>-70.610016999999999</v>
      </c>
      <c r="D674" s="13" t="s">
        <v>6</v>
      </c>
      <c r="E674" s="13" t="s">
        <v>6</v>
      </c>
      <c r="F674" s="16" t="s">
        <v>1062</v>
      </c>
      <c r="G674" s="32" t="s">
        <v>6</v>
      </c>
      <c r="H674" s="34" t="s">
        <v>2585</v>
      </c>
      <c r="I674" s="34" t="s">
        <v>6</v>
      </c>
      <c r="J674" s="3" t="s">
        <v>6</v>
      </c>
      <c r="K674" s="26" t="s">
        <v>6</v>
      </c>
      <c r="L674" s="26" t="s">
        <v>6</v>
      </c>
      <c r="M674" s="26" t="s">
        <v>6</v>
      </c>
      <c r="N674" s="26" t="s">
        <v>6</v>
      </c>
    </row>
    <row r="675" spans="1:14" x14ac:dyDescent="0.25">
      <c r="A675" s="15" t="s">
        <v>2847</v>
      </c>
      <c r="B675" s="22">
        <v>42.610613999999998</v>
      </c>
      <c r="C675" s="22">
        <v>-70.658931999999993</v>
      </c>
      <c r="D675" s="34" t="s">
        <v>6</v>
      </c>
      <c r="E675" s="34" t="s">
        <v>6</v>
      </c>
      <c r="F675" s="37" t="s">
        <v>1711</v>
      </c>
      <c r="G675" s="37" t="s">
        <v>6</v>
      </c>
      <c r="H675" s="37" t="s">
        <v>2582</v>
      </c>
      <c r="I675" s="37" t="s">
        <v>2584</v>
      </c>
      <c r="J675" s="3" t="s">
        <v>6</v>
      </c>
      <c r="K675" s="37" t="s">
        <v>6</v>
      </c>
      <c r="L675" s="37" t="s">
        <v>6</v>
      </c>
      <c r="M675" s="37" t="s">
        <v>6</v>
      </c>
      <c r="N675" s="37" t="s">
        <v>6</v>
      </c>
    </row>
    <row r="676" spans="1:14" x14ac:dyDescent="0.25">
      <c r="A676" s="15" t="s">
        <v>2845</v>
      </c>
      <c r="B676" s="22">
        <f>42+43/60+16/3600</f>
        <v>42.721111111111114</v>
      </c>
      <c r="C676" s="22">
        <f>-(70+50/60+51/3600)</f>
        <v>-70.847499999999997</v>
      </c>
      <c r="D676" s="13" t="s">
        <v>6</v>
      </c>
      <c r="E676" s="13" t="s">
        <v>6</v>
      </c>
      <c r="F676" s="37" t="s">
        <v>1707</v>
      </c>
      <c r="G676" s="37" t="s">
        <v>6</v>
      </c>
      <c r="H676" s="37" t="s">
        <v>2582</v>
      </c>
      <c r="I676" s="37" t="s">
        <v>6</v>
      </c>
      <c r="J676" s="3" t="s">
        <v>6</v>
      </c>
      <c r="K676" s="37" t="s">
        <v>6</v>
      </c>
      <c r="L676" s="37" t="s">
        <v>6</v>
      </c>
      <c r="M676" s="37" t="s">
        <v>6</v>
      </c>
      <c r="N676" s="37" t="s">
        <v>6</v>
      </c>
    </row>
    <row r="677" spans="1:14" x14ac:dyDescent="0.25">
      <c r="A677" s="15" t="s">
        <v>2853</v>
      </c>
      <c r="B677" s="22">
        <v>42.574767000000001</v>
      </c>
      <c r="C677" s="22">
        <v>-70.772897999999998</v>
      </c>
      <c r="D677" s="13" t="s">
        <v>6</v>
      </c>
      <c r="E677" s="13" t="s">
        <v>6</v>
      </c>
      <c r="F677" s="37" t="s">
        <v>1713</v>
      </c>
      <c r="G677" s="3" t="s">
        <v>6</v>
      </c>
      <c r="H677" s="37" t="s">
        <v>2582</v>
      </c>
      <c r="I677" s="37" t="s">
        <v>2584</v>
      </c>
      <c r="J677" s="3" t="s">
        <v>6</v>
      </c>
      <c r="K677" s="37" t="s">
        <v>6</v>
      </c>
      <c r="L677" s="37" t="s">
        <v>6</v>
      </c>
      <c r="M677" s="37" t="s">
        <v>6</v>
      </c>
      <c r="N677" s="37" t="s">
        <v>6</v>
      </c>
    </row>
    <row r="678" spans="1:14" x14ac:dyDescent="0.25">
      <c r="A678" s="36" t="s">
        <v>2595</v>
      </c>
      <c r="B678" s="23">
        <v>41.399084000000002</v>
      </c>
      <c r="C678" s="23">
        <v>-70.622377999999998</v>
      </c>
      <c r="D678" s="36" t="s">
        <v>6</v>
      </c>
      <c r="E678" s="36" t="s">
        <v>6</v>
      </c>
      <c r="F678" s="16" t="s">
        <v>1269</v>
      </c>
      <c r="G678" s="16" t="s">
        <v>6</v>
      </c>
      <c r="H678" s="16" t="s">
        <v>2593</v>
      </c>
      <c r="I678" s="16" t="s">
        <v>6</v>
      </c>
      <c r="J678" s="3" t="s">
        <v>6</v>
      </c>
      <c r="K678" s="26" t="s">
        <v>6</v>
      </c>
      <c r="L678" s="26" t="s">
        <v>6</v>
      </c>
      <c r="M678" s="26" t="s">
        <v>6</v>
      </c>
      <c r="N678" s="26" t="s">
        <v>6</v>
      </c>
    </row>
    <row r="679" spans="1:14" x14ac:dyDescent="0.25">
      <c r="A679" s="15" t="s">
        <v>2837</v>
      </c>
      <c r="B679" s="22">
        <f>42+46/60+34/3600</f>
        <v>42.776111111111113</v>
      </c>
      <c r="C679" s="22">
        <f>-(70+49/60+42/3600)</f>
        <v>-70.828333333333333</v>
      </c>
      <c r="D679" s="13" t="s">
        <v>6</v>
      </c>
      <c r="E679" s="13" t="s">
        <v>6</v>
      </c>
      <c r="F679" s="37" t="s">
        <v>1702</v>
      </c>
      <c r="G679" s="3" t="s">
        <v>6</v>
      </c>
      <c r="H679" s="37" t="s">
        <v>2582</v>
      </c>
      <c r="I679" s="37" t="s">
        <v>6</v>
      </c>
      <c r="J679" s="3" t="s">
        <v>6</v>
      </c>
      <c r="K679" s="37" t="s">
        <v>6</v>
      </c>
      <c r="L679" s="37" t="s">
        <v>6</v>
      </c>
      <c r="M679" s="37" t="s">
        <v>6</v>
      </c>
      <c r="N679" s="37" t="s">
        <v>6</v>
      </c>
    </row>
    <row r="680" spans="1:14" x14ac:dyDescent="0.25">
      <c r="A680" s="15" t="s">
        <v>2843</v>
      </c>
      <c r="B680" s="22">
        <f>42+13/60+35/3600</f>
        <v>42.226388888888891</v>
      </c>
      <c r="C680" s="22">
        <f>-(70+46/60+26/3600)</f>
        <v>-70.773888888888891</v>
      </c>
      <c r="D680" s="30" t="s">
        <v>6</v>
      </c>
      <c r="E680" s="30" t="s">
        <v>6</v>
      </c>
      <c r="F680" s="37" t="s">
        <v>1717</v>
      </c>
      <c r="G680" s="32" t="s">
        <v>6</v>
      </c>
      <c r="H680" s="37" t="s">
        <v>2842</v>
      </c>
      <c r="I680" s="37" t="s">
        <v>6</v>
      </c>
      <c r="J680" s="3" t="s">
        <v>6</v>
      </c>
      <c r="K680" s="37" t="s">
        <v>6</v>
      </c>
      <c r="L680" s="37" t="s">
        <v>6</v>
      </c>
      <c r="M680" s="37" t="s">
        <v>6</v>
      </c>
      <c r="N680" s="37" t="s">
        <v>6</v>
      </c>
    </row>
    <row r="681" spans="1:14" x14ac:dyDescent="0.25">
      <c r="A681" s="15" t="s">
        <v>2834</v>
      </c>
      <c r="B681" s="22">
        <f>42+44/60+37/3600</f>
        <v>42.743611111111115</v>
      </c>
      <c r="C681" s="22">
        <f>-(70+50/60+13/3600)</f>
        <v>-70.836944444444441</v>
      </c>
      <c r="D681" s="13" t="s">
        <v>6</v>
      </c>
      <c r="E681" s="13" t="s">
        <v>6</v>
      </c>
      <c r="F681" s="37" t="s">
        <v>1704</v>
      </c>
      <c r="G681" s="3" t="s">
        <v>6</v>
      </c>
      <c r="H681" s="37" t="s">
        <v>2582</v>
      </c>
      <c r="I681" s="37" t="s">
        <v>6</v>
      </c>
      <c r="J681" s="3" t="s">
        <v>6</v>
      </c>
      <c r="K681" s="37" t="s">
        <v>6</v>
      </c>
      <c r="L681" s="37" t="s">
        <v>6</v>
      </c>
      <c r="M681" s="37" t="s">
        <v>6</v>
      </c>
      <c r="N681" s="37" t="s">
        <v>6</v>
      </c>
    </row>
    <row r="682" spans="1:14" x14ac:dyDescent="0.25">
      <c r="A682" s="15" t="s">
        <v>2832</v>
      </c>
      <c r="B682" s="22">
        <f>42+49/60+57/3600</f>
        <v>42.832500000000003</v>
      </c>
      <c r="C682" s="22">
        <f>-(70+49/60+6/3600)</f>
        <v>-70.818333333333328</v>
      </c>
      <c r="D682" s="13" t="s">
        <v>6</v>
      </c>
      <c r="E682" s="13" t="s">
        <v>6</v>
      </c>
      <c r="F682" s="37" t="s">
        <v>1700</v>
      </c>
      <c r="G682" s="3" t="s">
        <v>6</v>
      </c>
      <c r="H682" s="37" t="s">
        <v>2582</v>
      </c>
      <c r="I682" s="37" t="s">
        <v>6</v>
      </c>
      <c r="J682" s="3" t="s">
        <v>6</v>
      </c>
      <c r="K682" s="37" t="s">
        <v>6</v>
      </c>
      <c r="L682" s="37" t="s">
        <v>6</v>
      </c>
      <c r="M682" s="37" t="s">
        <v>6</v>
      </c>
      <c r="N682" s="37" t="s">
        <v>6</v>
      </c>
    </row>
    <row r="683" spans="1:14" x14ac:dyDescent="0.25">
      <c r="A683" s="36" t="s">
        <v>2596</v>
      </c>
      <c r="B683" s="22">
        <v>41.447626</v>
      </c>
      <c r="C683" s="22">
        <v>-70.726267000000007</v>
      </c>
      <c r="D683" s="13" t="s">
        <v>6</v>
      </c>
      <c r="E683" s="13" t="s">
        <v>6</v>
      </c>
      <c r="F683" s="16" t="s">
        <v>1126</v>
      </c>
      <c r="G683" s="3" t="s">
        <v>6</v>
      </c>
      <c r="H683" s="30" t="s">
        <v>2593</v>
      </c>
      <c r="I683" s="30" t="s">
        <v>6</v>
      </c>
      <c r="J683" s="3" t="s">
        <v>6</v>
      </c>
      <c r="K683" s="26" t="s">
        <v>6</v>
      </c>
      <c r="L683" s="26" t="s">
        <v>6</v>
      </c>
      <c r="M683" s="26" t="s">
        <v>6</v>
      </c>
      <c r="N683" s="26" t="s">
        <v>6</v>
      </c>
    </row>
    <row r="684" spans="1:14" x14ac:dyDescent="0.25">
      <c r="A684" s="36" t="s">
        <v>2602</v>
      </c>
      <c r="B684" s="22">
        <v>41.929808999999999</v>
      </c>
      <c r="C684" s="22">
        <v>-70.029953000000006</v>
      </c>
      <c r="D684" s="13" t="s">
        <v>6</v>
      </c>
      <c r="E684" s="13" t="s">
        <v>6</v>
      </c>
      <c r="F684" s="16" t="s">
        <v>1064</v>
      </c>
      <c r="G684" s="3" t="s">
        <v>6</v>
      </c>
      <c r="H684" s="34" t="s">
        <v>2585</v>
      </c>
      <c r="I684" s="34" t="s">
        <v>6</v>
      </c>
      <c r="J684" s="3" t="s">
        <v>6</v>
      </c>
      <c r="K684" s="26" t="s">
        <v>6</v>
      </c>
      <c r="L684" s="26" t="s">
        <v>6</v>
      </c>
      <c r="M684" s="26" t="s">
        <v>6</v>
      </c>
      <c r="N684" s="26" t="s">
        <v>6</v>
      </c>
    </row>
    <row r="685" spans="1:14" x14ac:dyDescent="0.25">
      <c r="A685" s="36" t="s">
        <v>2589</v>
      </c>
      <c r="B685" s="22">
        <v>41.605584999999998</v>
      </c>
      <c r="C685" s="22">
        <v>-70.647380999999996</v>
      </c>
      <c r="D685" s="30" t="s">
        <v>6</v>
      </c>
      <c r="E685" s="30" t="s">
        <v>6</v>
      </c>
      <c r="F685" s="16" t="s">
        <v>1063</v>
      </c>
      <c r="G685" s="32" t="s">
        <v>6</v>
      </c>
      <c r="H685" s="30" t="s">
        <v>2587</v>
      </c>
      <c r="I685" s="30" t="s">
        <v>6</v>
      </c>
      <c r="J685" s="3" t="s">
        <v>6</v>
      </c>
      <c r="K685" s="26" t="s">
        <v>6</v>
      </c>
      <c r="L685" s="26" t="s">
        <v>6</v>
      </c>
      <c r="M685" s="26" t="s">
        <v>6</v>
      </c>
      <c r="N685" s="26" t="s">
        <v>6</v>
      </c>
    </row>
    <row r="686" spans="1:14" x14ac:dyDescent="0.25">
      <c r="A686" s="36" t="s">
        <v>2591</v>
      </c>
      <c r="B686" s="22">
        <v>41.658178999999997</v>
      </c>
      <c r="C686" s="22">
        <v>-70.114952000000002</v>
      </c>
      <c r="D686" s="30" t="s">
        <v>6</v>
      </c>
      <c r="E686" s="30" t="s">
        <v>6</v>
      </c>
      <c r="F686" s="16" t="s">
        <v>1065</v>
      </c>
      <c r="G686" s="32" t="s">
        <v>6</v>
      </c>
      <c r="H686" s="30" t="s">
        <v>2590</v>
      </c>
      <c r="I686" s="30" t="s">
        <v>6</v>
      </c>
      <c r="J686" s="3" t="s">
        <v>6</v>
      </c>
      <c r="K686" s="26" t="s">
        <v>6</v>
      </c>
      <c r="L686" s="26" t="s">
        <v>6</v>
      </c>
      <c r="M686" s="26" t="s">
        <v>6</v>
      </c>
      <c r="N686" s="26" t="s">
        <v>6</v>
      </c>
    </row>
    <row r="687" spans="1:14" x14ac:dyDescent="0.25">
      <c r="A687" s="36" t="s">
        <v>2588</v>
      </c>
      <c r="B687" s="22">
        <v>41.524841000000002</v>
      </c>
      <c r="C687" s="22">
        <v>-70.672410999999997</v>
      </c>
      <c r="D687" s="30" t="s">
        <v>6</v>
      </c>
      <c r="E687" s="30" t="s">
        <v>6</v>
      </c>
      <c r="F687" s="16" t="s">
        <v>1066</v>
      </c>
      <c r="G687" s="32" t="s">
        <v>6</v>
      </c>
      <c r="H687" s="34" t="s">
        <v>2587</v>
      </c>
      <c r="I687" s="34" t="s">
        <v>6</v>
      </c>
      <c r="J687" s="3" t="s">
        <v>6</v>
      </c>
      <c r="K687" s="26" t="s">
        <v>6</v>
      </c>
      <c r="L687" s="26" t="s">
        <v>6</v>
      </c>
      <c r="M687" s="26" t="s">
        <v>6</v>
      </c>
      <c r="N687" s="26" t="s">
        <v>6</v>
      </c>
    </row>
    <row r="688" spans="1:14" x14ac:dyDescent="0.25">
      <c r="A688" s="36" t="s">
        <v>598</v>
      </c>
      <c r="B688" s="22">
        <v>15.593889000000001</v>
      </c>
      <c r="C688" s="22">
        <v>39.478875000000002</v>
      </c>
      <c r="D688" s="30" t="s">
        <v>6</v>
      </c>
      <c r="E688" s="30" t="s">
        <v>6</v>
      </c>
      <c r="F688" s="16" t="s">
        <v>1246</v>
      </c>
      <c r="G688" s="32" t="s">
        <v>1371</v>
      </c>
      <c r="H688" s="36" t="s">
        <v>27</v>
      </c>
      <c r="I688" s="36" t="s">
        <v>6</v>
      </c>
      <c r="J688" s="3" t="s">
        <v>6</v>
      </c>
      <c r="K688" s="26" t="s">
        <v>6</v>
      </c>
      <c r="L688" s="26" t="s">
        <v>6</v>
      </c>
      <c r="M688" s="26" t="s">
        <v>6</v>
      </c>
      <c r="N688" s="26" t="s">
        <v>6</v>
      </c>
    </row>
    <row r="689" spans="1:14" x14ac:dyDescent="0.25">
      <c r="A689" s="34" t="s">
        <v>1491</v>
      </c>
      <c r="B689" s="22">
        <f>20+14/60</f>
        <v>20.233333333333334</v>
      </c>
      <c r="C689" s="22">
        <f>-(16+6/60)</f>
        <v>-16.100000000000001</v>
      </c>
      <c r="D689" s="30" t="s">
        <v>6</v>
      </c>
      <c r="E689" s="30" t="s">
        <v>6</v>
      </c>
      <c r="F689" s="16" t="s">
        <v>1492</v>
      </c>
      <c r="G689" s="32" t="s">
        <v>6</v>
      </c>
      <c r="H689" s="34" t="s">
        <v>115</v>
      </c>
      <c r="I689" s="34" t="s">
        <v>6</v>
      </c>
      <c r="J689" s="3" t="s">
        <v>6</v>
      </c>
      <c r="K689" s="26" t="s">
        <v>6</v>
      </c>
      <c r="L689" s="26" t="s">
        <v>6</v>
      </c>
      <c r="M689" s="26" t="s">
        <v>6</v>
      </c>
      <c r="N689" s="26" t="s">
        <v>6</v>
      </c>
    </row>
    <row r="690" spans="1:14" x14ac:dyDescent="0.25">
      <c r="A690" s="35" t="s">
        <v>2263</v>
      </c>
      <c r="B690" s="22">
        <f>19+50/60+58/3600</f>
        <v>19.849444444444444</v>
      </c>
      <c r="C690" s="22">
        <f>-(16+19/60+51/3600)</f>
        <v>-16.330833333333334</v>
      </c>
      <c r="D690" s="30" t="s">
        <v>6</v>
      </c>
      <c r="E690" s="30" t="s">
        <v>6</v>
      </c>
      <c r="F690" s="16" t="s">
        <v>1493</v>
      </c>
      <c r="G690" s="32" t="s">
        <v>2262</v>
      </c>
      <c r="H690" s="34" t="s">
        <v>1491</v>
      </c>
      <c r="I690" s="34" t="s">
        <v>6</v>
      </c>
      <c r="J690" s="3" t="s">
        <v>6</v>
      </c>
      <c r="K690" s="26" t="s">
        <v>6</v>
      </c>
      <c r="L690" s="26" t="s">
        <v>6</v>
      </c>
      <c r="M690" s="26" t="s">
        <v>6</v>
      </c>
      <c r="N690" s="26" t="s">
        <v>6</v>
      </c>
    </row>
    <row r="691" spans="1:14" x14ac:dyDescent="0.25">
      <c r="A691" s="34" t="s">
        <v>116</v>
      </c>
      <c r="B691" s="22">
        <v>20.933333333333334</v>
      </c>
      <c r="C691" s="22">
        <v>-17.033333333333335</v>
      </c>
      <c r="D691" s="30" t="s">
        <v>6</v>
      </c>
      <c r="E691" s="30" t="s">
        <v>6</v>
      </c>
      <c r="F691" s="16" t="s">
        <v>781</v>
      </c>
      <c r="G691" s="32" t="s">
        <v>1306</v>
      </c>
      <c r="H691" s="34" t="s">
        <v>115</v>
      </c>
      <c r="I691" s="34" t="s">
        <v>6</v>
      </c>
      <c r="J691" s="3" t="s">
        <v>6</v>
      </c>
      <c r="K691" s="26" t="s">
        <v>6</v>
      </c>
      <c r="L691" s="26" t="s">
        <v>6</v>
      </c>
      <c r="M691" s="26" t="s">
        <v>6</v>
      </c>
      <c r="N691" s="26" t="s">
        <v>6</v>
      </c>
    </row>
    <row r="692" spans="1:14" x14ac:dyDescent="0.25">
      <c r="A692" s="36" t="s">
        <v>2333</v>
      </c>
      <c r="B692" s="22">
        <v>-20.007881000000001</v>
      </c>
      <c r="C692" s="22">
        <v>57.674298</v>
      </c>
      <c r="D692" s="30" t="s">
        <v>6</v>
      </c>
      <c r="E692" s="30" t="s">
        <v>6</v>
      </c>
      <c r="F692" s="16" t="s">
        <v>1216</v>
      </c>
      <c r="G692" s="32" t="s">
        <v>6</v>
      </c>
      <c r="H692" s="36" t="s">
        <v>2331</v>
      </c>
      <c r="I692" s="37" t="s">
        <v>6</v>
      </c>
      <c r="J692" s="3" t="s">
        <v>6</v>
      </c>
      <c r="K692" s="26" t="s">
        <v>6</v>
      </c>
      <c r="L692" s="26" t="s">
        <v>6</v>
      </c>
      <c r="M692" s="26" t="s">
        <v>6</v>
      </c>
      <c r="N692" s="26" t="s">
        <v>6</v>
      </c>
    </row>
    <row r="693" spans="1:14" x14ac:dyDescent="0.25">
      <c r="A693" s="30" t="s">
        <v>2332</v>
      </c>
      <c r="B693" s="22">
        <v>-20.166666666666668</v>
      </c>
      <c r="C693" s="22">
        <v>57.516666666666666</v>
      </c>
      <c r="D693" s="13" t="s">
        <v>6</v>
      </c>
      <c r="E693" s="13" t="s">
        <v>6</v>
      </c>
      <c r="F693" s="16" t="s">
        <v>780</v>
      </c>
      <c r="G693" s="3" t="s">
        <v>6</v>
      </c>
      <c r="H693" s="36" t="s">
        <v>2331</v>
      </c>
      <c r="I693" s="36" t="s">
        <v>6</v>
      </c>
      <c r="J693" s="3" t="s">
        <v>6</v>
      </c>
      <c r="K693" s="26" t="s">
        <v>6</v>
      </c>
      <c r="L693" s="26" t="s">
        <v>6</v>
      </c>
      <c r="M693" s="26" t="s">
        <v>6</v>
      </c>
      <c r="N693" s="26" t="s">
        <v>6</v>
      </c>
    </row>
    <row r="694" spans="1:14" x14ac:dyDescent="0.25">
      <c r="A694" s="36" t="s">
        <v>2330</v>
      </c>
      <c r="B694" s="22">
        <v>-19.716666666666665</v>
      </c>
      <c r="C694" s="22">
        <v>63.416666666666664</v>
      </c>
      <c r="D694" s="30" t="s">
        <v>6</v>
      </c>
      <c r="E694" s="30" t="s">
        <v>6</v>
      </c>
      <c r="F694" s="16" t="s">
        <v>779</v>
      </c>
      <c r="G694" s="32" t="s">
        <v>6</v>
      </c>
      <c r="H694" s="36" t="s">
        <v>2329</v>
      </c>
      <c r="I694" s="36" t="s">
        <v>6</v>
      </c>
      <c r="J694" s="3" t="s">
        <v>6</v>
      </c>
      <c r="K694" s="26">
        <v>-19.600000000000001</v>
      </c>
      <c r="L694" s="26">
        <v>63.5</v>
      </c>
      <c r="M694" s="26">
        <v>-19.8</v>
      </c>
      <c r="N694" s="26">
        <v>63</v>
      </c>
    </row>
    <row r="695" spans="1:14" x14ac:dyDescent="0.25">
      <c r="A695" s="34" t="s">
        <v>1792</v>
      </c>
      <c r="B695" s="22">
        <v>-12.920805</v>
      </c>
      <c r="C695" s="22">
        <v>45.149915999999997</v>
      </c>
      <c r="D695" s="13" t="s">
        <v>6</v>
      </c>
      <c r="E695" s="13" t="s">
        <v>6</v>
      </c>
      <c r="F695" s="37" t="s">
        <v>1793</v>
      </c>
      <c r="G695" s="3" t="s">
        <v>6</v>
      </c>
      <c r="H695" s="30" t="s">
        <v>1421</v>
      </c>
      <c r="I695" s="30" t="s">
        <v>6</v>
      </c>
      <c r="J695" s="3" t="s">
        <v>6</v>
      </c>
      <c r="K695" s="26">
        <v>-7.7</v>
      </c>
      <c r="L695" s="26">
        <v>51</v>
      </c>
      <c r="M695" s="26">
        <v>-17.3</v>
      </c>
      <c r="N695" s="26">
        <v>37</v>
      </c>
    </row>
    <row r="696" spans="1:14" x14ac:dyDescent="0.25">
      <c r="A696" s="30" t="s">
        <v>1809</v>
      </c>
      <c r="B696" s="22">
        <v>-12.891586999999999</v>
      </c>
      <c r="C696" s="22">
        <v>45.137574000000001</v>
      </c>
      <c r="D696" s="34" t="s">
        <v>6</v>
      </c>
      <c r="E696" s="34" t="s">
        <v>6</v>
      </c>
      <c r="F696" s="37" t="s">
        <v>1810</v>
      </c>
      <c r="G696" s="3" t="s">
        <v>6</v>
      </c>
      <c r="H696" s="13" t="s">
        <v>1421</v>
      </c>
      <c r="I696" s="34" t="s">
        <v>6</v>
      </c>
      <c r="J696" s="3" t="s">
        <v>6</v>
      </c>
      <c r="K696" s="26">
        <v>-7.7</v>
      </c>
      <c r="L696" s="26">
        <v>51</v>
      </c>
      <c r="M696" s="26">
        <v>-17.3</v>
      </c>
      <c r="N696" s="26">
        <v>37</v>
      </c>
    </row>
    <row r="697" spans="1:14" x14ac:dyDescent="0.25">
      <c r="A697" s="36" t="s">
        <v>1548</v>
      </c>
      <c r="B697" s="22">
        <v>23.213844999999999</v>
      </c>
      <c r="C697" s="22">
        <v>-106.37705800000001</v>
      </c>
      <c r="D697" s="13" t="s">
        <v>6</v>
      </c>
      <c r="E697" s="13" t="s">
        <v>6</v>
      </c>
      <c r="F697" s="34" t="s">
        <v>2936</v>
      </c>
      <c r="G697" s="3" t="s">
        <v>6</v>
      </c>
      <c r="H697" s="34" t="s">
        <v>468</v>
      </c>
      <c r="I697" s="34" t="s">
        <v>6</v>
      </c>
      <c r="J697" s="3" t="s">
        <v>6</v>
      </c>
      <c r="K697" s="37" t="s">
        <v>6</v>
      </c>
      <c r="L697" s="37" t="s">
        <v>6</v>
      </c>
      <c r="M697" s="37" t="s">
        <v>6</v>
      </c>
      <c r="N697" s="37" t="s">
        <v>6</v>
      </c>
    </row>
    <row r="698" spans="1:14" x14ac:dyDescent="0.25">
      <c r="A698" s="34" t="s">
        <v>233</v>
      </c>
      <c r="B698" s="22">
        <v>12</v>
      </c>
      <c r="C698" s="22">
        <v>98</v>
      </c>
      <c r="D698" s="13" t="s">
        <v>6</v>
      </c>
      <c r="E698" s="13" t="s">
        <v>234</v>
      </c>
      <c r="F698" s="16" t="s">
        <v>883</v>
      </c>
      <c r="G698" s="3" t="s">
        <v>6</v>
      </c>
      <c r="H698" s="34" t="s">
        <v>230</v>
      </c>
      <c r="I698" s="34" t="s">
        <v>6</v>
      </c>
      <c r="J698" s="3" t="s">
        <v>6</v>
      </c>
      <c r="K698" s="26" t="s">
        <v>6</v>
      </c>
      <c r="L698" s="26" t="s">
        <v>6</v>
      </c>
      <c r="M698" s="26" t="s">
        <v>6</v>
      </c>
      <c r="N698" s="26" t="s">
        <v>6</v>
      </c>
    </row>
    <row r="699" spans="1:14" x14ac:dyDescent="0.25">
      <c r="A699" s="34" t="s">
        <v>232</v>
      </c>
      <c r="B699" s="22">
        <v>12.233333333333333</v>
      </c>
      <c r="C699" s="22">
        <v>98.083333333333329</v>
      </c>
      <c r="D699" t="s">
        <v>6</v>
      </c>
      <c r="E699" s="13" t="s">
        <v>6</v>
      </c>
      <c r="F699" s="16" t="s">
        <v>882</v>
      </c>
      <c r="G699" s="3" t="s">
        <v>1322</v>
      </c>
      <c r="H699" s="13" t="s">
        <v>230</v>
      </c>
      <c r="I699" s="30" t="s">
        <v>6</v>
      </c>
      <c r="J699" s="3" t="s">
        <v>6</v>
      </c>
      <c r="K699" s="26" t="s">
        <v>6</v>
      </c>
      <c r="L699" s="26" t="s">
        <v>6</v>
      </c>
      <c r="M699" s="26" t="s">
        <v>6</v>
      </c>
      <c r="N699" s="26" t="s">
        <v>6</v>
      </c>
    </row>
    <row r="700" spans="1:14" x14ac:dyDescent="0.25">
      <c r="A700" s="36" t="s">
        <v>431</v>
      </c>
      <c r="B700" s="22">
        <v>23.048625000000001</v>
      </c>
      <c r="C700" s="22">
        <v>-109.68174399999999</v>
      </c>
      <c r="D700" s="13" t="s">
        <v>2231</v>
      </c>
      <c r="E700" s="13" t="s">
        <v>432</v>
      </c>
      <c r="F700" s="16" t="s">
        <v>1045</v>
      </c>
      <c r="G700" s="3" t="s">
        <v>6</v>
      </c>
      <c r="H700" s="36" t="s">
        <v>464</v>
      </c>
      <c r="I700" s="37" t="s">
        <v>6</v>
      </c>
      <c r="J700" s="3" t="s">
        <v>6</v>
      </c>
      <c r="K700" s="26" t="s">
        <v>6</v>
      </c>
      <c r="L700" s="26" t="s">
        <v>6</v>
      </c>
      <c r="M700" s="26" t="s">
        <v>6</v>
      </c>
      <c r="N700" s="26" t="s">
        <v>6</v>
      </c>
    </row>
    <row r="701" spans="1:14" x14ac:dyDescent="0.25">
      <c r="A701" s="36" t="s">
        <v>421</v>
      </c>
      <c r="B701" s="22">
        <v>29.993158000000001</v>
      </c>
      <c r="C701" s="22">
        <v>-115.152136</v>
      </c>
      <c r="D701" s="13" t="s">
        <v>2231</v>
      </c>
      <c r="E701" s="34" t="s">
        <v>6</v>
      </c>
      <c r="F701" s="16" t="s">
        <v>1039</v>
      </c>
      <c r="G701" s="37" t="s">
        <v>6</v>
      </c>
      <c r="H701" s="36" t="s">
        <v>464</v>
      </c>
      <c r="I701" s="37" t="s">
        <v>6</v>
      </c>
      <c r="J701" s="3" t="s">
        <v>6</v>
      </c>
      <c r="K701" s="26" t="s">
        <v>6</v>
      </c>
      <c r="L701" s="26" t="s">
        <v>6</v>
      </c>
      <c r="M701" s="26" t="s">
        <v>6</v>
      </c>
      <c r="N701" s="26" t="s">
        <v>6</v>
      </c>
    </row>
    <row r="702" spans="1:14" x14ac:dyDescent="0.25">
      <c r="A702" s="36" t="s">
        <v>664</v>
      </c>
      <c r="B702" s="23">
        <v>19.024206</v>
      </c>
      <c r="C702" s="23">
        <v>-104.25960600000001</v>
      </c>
      <c r="D702" s="36" t="s">
        <v>2231</v>
      </c>
      <c r="E702" s="36" t="s">
        <v>6</v>
      </c>
      <c r="F702" s="16" t="s">
        <v>1256</v>
      </c>
      <c r="G702" s="16" t="s">
        <v>6</v>
      </c>
      <c r="H702" s="36" t="s">
        <v>464</v>
      </c>
      <c r="I702" s="36" t="s">
        <v>2184</v>
      </c>
      <c r="J702" s="3" t="s">
        <v>6</v>
      </c>
      <c r="K702" s="26" t="s">
        <v>6</v>
      </c>
      <c r="L702" s="26" t="s">
        <v>6</v>
      </c>
      <c r="M702" s="26" t="s">
        <v>6</v>
      </c>
      <c r="N702" s="26" t="s">
        <v>6</v>
      </c>
    </row>
    <row r="703" spans="1:14" x14ac:dyDescent="0.25">
      <c r="A703" s="36" t="s">
        <v>2188</v>
      </c>
      <c r="B703" s="22">
        <v>22.232510999999999</v>
      </c>
      <c r="C703" s="22">
        <v>-97.837843000000007</v>
      </c>
      <c r="D703" s="13" t="s">
        <v>6</v>
      </c>
      <c r="E703" s="13" t="s">
        <v>472</v>
      </c>
      <c r="F703" s="34" t="s">
        <v>2188</v>
      </c>
      <c r="G703" s="34" t="s">
        <v>2183</v>
      </c>
      <c r="H703" s="37" t="s">
        <v>603</v>
      </c>
      <c r="I703" s="36" t="s">
        <v>545</v>
      </c>
      <c r="J703" s="3" t="s">
        <v>6</v>
      </c>
      <c r="K703" s="26" t="s">
        <v>6</v>
      </c>
      <c r="L703" s="26" t="s">
        <v>6</v>
      </c>
      <c r="M703" s="26" t="s">
        <v>6</v>
      </c>
      <c r="N703" s="26" t="s">
        <v>6</v>
      </c>
    </row>
    <row r="704" spans="1:14" x14ac:dyDescent="0.25">
      <c r="A704" s="36" t="s">
        <v>2543</v>
      </c>
      <c r="B704" s="22">
        <v>19.980416999999999</v>
      </c>
      <c r="C704" s="22">
        <v>-87.468165999999997</v>
      </c>
      <c r="D704" s="30" t="s">
        <v>2231</v>
      </c>
      <c r="E704" s="30" t="s">
        <v>6</v>
      </c>
      <c r="F704" s="37" t="s">
        <v>2544</v>
      </c>
      <c r="G704" s="16" t="s">
        <v>923</v>
      </c>
      <c r="H704" s="36" t="s">
        <v>2188</v>
      </c>
      <c r="I704" s="36" t="s">
        <v>291</v>
      </c>
      <c r="J704" s="32" t="s">
        <v>6</v>
      </c>
      <c r="K704" s="26" t="s">
        <v>6</v>
      </c>
      <c r="L704" s="26" t="s">
        <v>6</v>
      </c>
      <c r="M704" s="26" t="s">
        <v>6</v>
      </c>
      <c r="N704" s="26" t="s">
        <v>6</v>
      </c>
    </row>
    <row r="705" spans="1:14" x14ac:dyDescent="0.25">
      <c r="A705" s="36" t="s">
        <v>1684</v>
      </c>
      <c r="B705" s="22">
        <v>16.863611111111112</v>
      </c>
      <c r="C705" s="22">
        <v>-99.882499999999993</v>
      </c>
      <c r="D705" t="s">
        <v>2231</v>
      </c>
      <c r="E705" s="13" t="s">
        <v>6</v>
      </c>
      <c r="F705" s="37" t="s">
        <v>1721</v>
      </c>
      <c r="G705" s="3" t="s">
        <v>6</v>
      </c>
      <c r="H705" s="36" t="s">
        <v>464</v>
      </c>
      <c r="I705" s="36" t="s">
        <v>2184</v>
      </c>
      <c r="J705" s="3" t="s">
        <v>6</v>
      </c>
      <c r="K705" s="26" t="s">
        <v>6</v>
      </c>
      <c r="L705" s="26" t="s">
        <v>6</v>
      </c>
      <c r="M705" s="26" t="s">
        <v>6</v>
      </c>
      <c r="N705" s="26" t="s">
        <v>6</v>
      </c>
    </row>
    <row r="706" spans="1:14" x14ac:dyDescent="0.25">
      <c r="A706" s="36" t="s">
        <v>429</v>
      </c>
      <c r="B706" s="22">
        <v>27.667726999999999</v>
      </c>
      <c r="C706" s="22">
        <v>-111.68886999999999</v>
      </c>
      <c r="D706" t="s">
        <v>6</v>
      </c>
      <c r="E706" s="13" t="s">
        <v>430</v>
      </c>
      <c r="F706" s="16" t="s">
        <v>419</v>
      </c>
      <c r="G706" s="3" t="s">
        <v>1399</v>
      </c>
      <c r="H706" s="36" t="s">
        <v>464</v>
      </c>
      <c r="I706" s="37" t="s">
        <v>6</v>
      </c>
      <c r="J706" s="3" t="s">
        <v>6</v>
      </c>
      <c r="K706" s="26" t="s">
        <v>6</v>
      </c>
      <c r="L706" s="26" t="s">
        <v>6</v>
      </c>
      <c r="M706" s="26" t="s">
        <v>6</v>
      </c>
      <c r="N706" s="26" t="s">
        <v>6</v>
      </c>
    </row>
    <row r="707" spans="1:14" x14ac:dyDescent="0.25">
      <c r="A707" s="36" t="s">
        <v>663</v>
      </c>
      <c r="B707" s="23">
        <v>19.751740999999999</v>
      </c>
      <c r="C707" s="23">
        <v>-105.307419</v>
      </c>
      <c r="D707" s="36" t="s">
        <v>6</v>
      </c>
      <c r="E707" s="36" t="s">
        <v>6</v>
      </c>
      <c r="F707" s="16" t="s">
        <v>1263</v>
      </c>
      <c r="G707" s="16" t="s">
        <v>6</v>
      </c>
      <c r="H707" s="36" t="s">
        <v>464</v>
      </c>
      <c r="I707" s="36" t="s">
        <v>2184</v>
      </c>
      <c r="J707" s="3" t="s">
        <v>6</v>
      </c>
      <c r="K707" s="26" t="s">
        <v>6</v>
      </c>
      <c r="L707" s="26" t="s">
        <v>6</v>
      </c>
      <c r="M707" s="26" t="s">
        <v>6</v>
      </c>
      <c r="N707" s="26" t="s">
        <v>6</v>
      </c>
    </row>
    <row r="708" spans="1:14" x14ac:dyDescent="0.25">
      <c r="A708" s="36" t="s">
        <v>662</v>
      </c>
      <c r="B708" s="23">
        <v>21.748265</v>
      </c>
      <c r="C708" s="23">
        <v>-105.49775</v>
      </c>
      <c r="D708" s="36" t="s">
        <v>2231</v>
      </c>
      <c r="E708" s="36" t="s">
        <v>6</v>
      </c>
      <c r="F708" s="16" t="s">
        <v>1271</v>
      </c>
      <c r="G708" s="16" t="s">
        <v>6</v>
      </c>
      <c r="H708" s="36" t="s">
        <v>464</v>
      </c>
      <c r="I708" s="36" t="s">
        <v>2184</v>
      </c>
      <c r="J708" s="3" t="s">
        <v>6</v>
      </c>
      <c r="K708" s="26" t="s">
        <v>6</v>
      </c>
      <c r="L708" s="26" t="s">
        <v>6</v>
      </c>
      <c r="M708" s="26" t="s">
        <v>6</v>
      </c>
      <c r="N708" s="26" t="s">
        <v>6</v>
      </c>
    </row>
    <row r="709" spans="1:14" x14ac:dyDescent="0.25">
      <c r="A709" s="36" t="s">
        <v>2545</v>
      </c>
      <c r="B709" s="22">
        <v>21.118127000000001</v>
      </c>
      <c r="C709" s="22">
        <v>-86.867175000000003</v>
      </c>
      <c r="D709" s="13" t="s">
        <v>6</v>
      </c>
      <c r="E709" s="13" t="s">
        <v>6</v>
      </c>
      <c r="F709" s="36" t="s">
        <v>2546</v>
      </c>
      <c r="G709" s="16" t="s">
        <v>924</v>
      </c>
      <c r="H709" s="36" t="s">
        <v>2543</v>
      </c>
      <c r="I709" s="36" t="s">
        <v>6</v>
      </c>
      <c r="J709" s="3" t="s">
        <v>6</v>
      </c>
      <c r="K709" s="26" t="s">
        <v>6</v>
      </c>
      <c r="L709" s="26" t="s">
        <v>6</v>
      </c>
      <c r="M709" s="26" t="s">
        <v>6</v>
      </c>
      <c r="N709" s="26" t="s">
        <v>6</v>
      </c>
    </row>
    <row r="710" spans="1:14" x14ac:dyDescent="0.25">
      <c r="A710" s="36" t="s">
        <v>659</v>
      </c>
      <c r="B710" s="23">
        <v>15.686051000000001</v>
      </c>
      <c r="C710" s="23">
        <v>-96.513327000000004</v>
      </c>
      <c r="D710" s="36" t="s">
        <v>2231</v>
      </c>
      <c r="E710" s="36" t="s">
        <v>6</v>
      </c>
      <c r="F710" s="16" t="s">
        <v>1274</v>
      </c>
      <c r="G710" s="16" t="s">
        <v>6</v>
      </c>
      <c r="H710" s="36" t="s">
        <v>464</v>
      </c>
      <c r="I710" s="36" t="s">
        <v>2184</v>
      </c>
      <c r="J710" s="3" t="s">
        <v>6</v>
      </c>
      <c r="K710" s="26" t="s">
        <v>6</v>
      </c>
      <c r="L710" s="26" t="s">
        <v>6</v>
      </c>
      <c r="M710" s="26" t="s">
        <v>6</v>
      </c>
      <c r="N710" s="26" t="s">
        <v>6</v>
      </c>
    </row>
    <row r="711" spans="1:14" x14ac:dyDescent="0.25">
      <c r="A711" s="36" t="s">
        <v>464</v>
      </c>
      <c r="B711" s="22">
        <v>20.652450000000002</v>
      </c>
      <c r="C711" s="22">
        <v>-105.24902899999999</v>
      </c>
      <c r="D711" s="13" t="s">
        <v>6</v>
      </c>
      <c r="E711" s="13" t="s">
        <v>463</v>
      </c>
      <c r="F711" s="36" t="s">
        <v>464</v>
      </c>
      <c r="G711" s="3" t="s">
        <v>2187</v>
      </c>
      <c r="H711" s="37" t="s">
        <v>603</v>
      </c>
      <c r="I711" s="36" t="s">
        <v>1395</v>
      </c>
      <c r="J711" s="3" t="s">
        <v>6</v>
      </c>
      <c r="K711" s="26" t="s">
        <v>6</v>
      </c>
      <c r="L711" s="26" t="s">
        <v>6</v>
      </c>
      <c r="M711" s="26" t="s">
        <v>6</v>
      </c>
      <c r="N711" s="26" t="s">
        <v>6</v>
      </c>
    </row>
    <row r="712" spans="1:14" x14ac:dyDescent="0.25">
      <c r="A712" s="36" t="s">
        <v>661</v>
      </c>
      <c r="B712" s="23">
        <v>24.539474999999999</v>
      </c>
      <c r="C712" s="23">
        <v>-107.849919</v>
      </c>
      <c r="D712" s="36" t="s">
        <v>2231</v>
      </c>
      <c r="E712" s="36" t="s">
        <v>6</v>
      </c>
      <c r="F712" s="16" t="s">
        <v>1291</v>
      </c>
      <c r="G712" s="16" t="s">
        <v>6</v>
      </c>
      <c r="H712" s="36" t="s">
        <v>464</v>
      </c>
      <c r="I712" s="36" t="s">
        <v>429</v>
      </c>
      <c r="J712" s="3" t="s">
        <v>6</v>
      </c>
      <c r="K712" s="26" t="s">
        <v>6</v>
      </c>
      <c r="L712" s="26" t="s">
        <v>6</v>
      </c>
      <c r="M712" s="26" t="s">
        <v>6</v>
      </c>
      <c r="N712" s="26" t="s">
        <v>6</v>
      </c>
    </row>
    <row r="713" spans="1:14" x14ac:dyDescent="0.25">
      <c r="A713" s="36" t="s">
        <v>658</v>
      </c>
      <c r="B713" s="23">
        <v>29.185977000000001</v>
      </c>
      <c r="C713" s="23">
        <v>-112.206881</v>
      </c>
      <c r="D713" s="36" t="s">
        <v>2231</v>
      </c>
      <c r="E713" s="36" t="s">
        <v>6</v>
      </c>
      <c r="F713" s="16" t="s">
        <v>1292</v>
      </c>
      <c r="G713" s="16" t="s">
        <v>6</v>
      </c>
      <c r="H713" s="36" t="s">
        <v>464</v>
      </c>
      <c r="I713" s="36" t="s">
        <v>2944</v>
      </c>
      <c r="J713" s="3" t="s">
        <v>6</v>
      </c>
      <c r="K713" s="26" t="s">
        <v>6</v>
      </c>
      <c r="L713" s="26" t="s">
        <v>6</v>
      </c>
      <c r="M713" s="26" t="s">
        <v>6</v>
      </c>
      <c r="N713" s="26" t="s">
        <v>6</v>
      </c>
    </row>
    <row r="714" spans="1:14" x14ac:dyDescent="0.25">
      <c r="A714" s="15" t="s">
        <v>2184</v>
      </c>
      <c r="B714" s="22">
        <v>17.595870000000001</v>
      </c>
      <c r="C714" s="22">
        <v>-101.472418</v>
      </c>
      <c r="D714" s="30" t="s">
        <v>2150</v>
      </c>
      <c r="E714" s="30" t="s">
        <v>6</v>
      </c>
      <c r="F714" s="35" t="s">
        <v>2184</v>
      </c>
      <c r="G714" s="3" t="s">
        <v>6</v>
      </c>
      <c r="H714" s="36" t="s">
        <v>464</v>
      </c>
      <c r="I714" s="37" t="s">
        <v>6</v>
      </c>
      <c r="J714" s="3" t="s">
        <v>6</v>
      </c>
      <c r="K714" s="26" t="s">
        <v>6</v>
      </c>
      <c r="L714" s="26" t="s">
        <v>6</v>
      </c>
      <c r="M714" s="26" t="s">
        <v>6</v>
      </c>
      <c r="N714" s="26" t="s">
        <v>6</v>
      </c>
    </row>
    <row r="715" spans="1:14" x14ac:dyDescent="0.25">
      <c r="A715" s="36" t="s">
        <v>660</v>
      </c>
      <c r="B715" s="23">
        <v>24.177415</v>
      </c>
      <c r="C715" s="23">
        <v>-97.734503000000004</v>
      </c>
      <c r="D715" s="36" t="s">
        <v>2231</v>
      </c>
      <c r="E715" s="36" t="s">
        <v>6</v>
      </c>
      <c r="F715" s="16" t="s">
        <v>1295</v>
      </c>
      <c r="G715" s="16" t="s">
        <v>6</v>
      </c>
      <c r="H715" s="34" t="s">
        <v>2188</v>
      </c>
      <c r="I715" s="34" t="s">
        <v>462</v>
      </c>
      <c r="J715" s="3" t="s">
        <v>6</v>
      </c>
      <c r="K715" s="26" t="s">
        <v>6</v>
      </c>
      <c r="L715" s="26" t="s">
        <v>6</v>
      </c>
      <c r="M715" s="26" t="s">
        <v>6</v>
      </c>
      <c r="N715" s="26" t="s">
        <v>6</v>
      </c>
    </row>
    <row r="716" spans="1:14" x14ac:dyDescent="0.25">
      <c r="A716" s="36" t="s">
        <v>461</v>
      </c>
      <c r="B716" s="22">
        <v>18.754732000000001</v>
      </c>
      <c r="C716" s="22">
        <v>-95.817282000000006</v>
      </c>
      <c r="D716" s="36" t="s">
        <v>2231</v>
      </c>
      <c r="E716" s="13" t="s">
        <v>457</v>
      </c>
      <c r="F716" s="16" t="s">
        <v>1085</v>
      </c>
      <c r="G716" s="3" t="s">
        <v>6</v>
      </c>
      <c r="H716" s="30" t="s">
        <v>2188</v>
      </c>
      <c r="I716" s="30" t="s">
        <v>462</v>
      </c>
      <c r="J716" s="3" t="s">
        <v>6</v>
      </c>
      <c r="K716" s="26" t="s">
        <v>6</v>
      </c>
      <c r="L716" s="26" t="s">
        <v>6</v>
      </c>
      <c r="M716" s="26" t="s">
        <v>6</v>
      </c>
      <c r="N716" s="26" t="s">
        <v>6</v>
      </c>
    </row>
    <row r="717" spans="1:14" x14ac:dyDescent="0.25">
      <c r="A717" s="36" t="s">
        <v>291</v>
      </c>
      <c r="B717" s="22">
        <v>21.495457999999999</v>
      </c>
      <c r="C717" s="22">
        <v>-88.539496999999997</v>
      </c>
      <c r="D717" s="13" t="s">
        <v>6</v>
      </c>
      <c r="E717" s="13" t="s">
        <v>6</v>
      </c>
      <c r="F717" s="16" t="s">
        <v>925</v>
      </c>
      <c r="G717" s="3" t="s">
        <v>6</v>
      </c>
      <c r="H717" s="34" t="s">
        <v>2188</v>
      </c>
      <c r="I717" s="37" t="s">
        <v>6</v>
      </c>
      <c r="J717" s="3" t="s">
        <v>6</v>
      </c>
      <c r="K717" s="26" t="s">
        <v>6</v>
      </c>
      <c r="L717" s="26" t="s">
        <v>6</v>
      </c>
      <c r="M717" s="26" t="s">
        <v>6</v>
      </c>
      <c r="N717" s="26" t="s">
        <v>6</v>
      </c>
    </row>
    <row r="718" spans="1:14" x14ac:dyDescent="0.25">
      <c r="A718" s="34" t="s">
        <v>581</v>
      </c>
      <c r="B718" s="22">
        <v>6.05</v>
      </c>
      <c r="C718" s="22">
        <v>147.08333333333334</v>
      </c>
      <c r="D718" t="s">
        <v>6</v>
      </c>
      <c r="E718" s="13" t="s">
        <v>6</v>
      </c>
      <c r="F718" s="16" t="s">
        <v>901</v>
      </c>
      <c r="G718" s="3" t="s">
        <v>6</v>
      </c>
      <c r="H718" s="36" t="s">
        <v>254</v>
      </c>
      <c r="I718" s="36" t="s">
        <v>6</v>
      </c>
      <c r="J718" s="3" t="s">
        <v>6</v>
      </c>
      <c r="K718" s="26" t="s">
        <v>6</v>
      </c>
      <c r="L718" s="26" t="s">
        <v>6</v>
      </c>
      <c r="M718" s="26" t="s">
        <v>6</v>
      </c>
      <c r="N718" s="26" t="s">
        <v>6</v>
      </c>
    </row>
    <row r="719" spans="1:14" x14ac:dyDescent="0.25">
      <c r="A719" s="15" t="s">
        <v>2608</v>
      </c>
      <c r="B719" s="22">
        <v>41.178292999999996</v>
      </c>
      <c r="C719" s="22">
        <v>-73.119415000000004</v>
      </c>
      <c r="D719" s="13" t="s">
        <v>6</v>
      </c>
      <c r="E719" s="34" t="s">
        <v>6</v>
      </c>
      <c r="F719" s="35" t="s">
        <v>1895</v>
      </c>
      <c r="G719" s="37" t="s">
        <v>6</v>
      </c>
      <c r="H719" s="34" t="s">
        <v>2607</v>
      </c>
      <c r="I719" s="34" t="s">
        <v>6</v>
      </c>
      <c r="J719" s="3" t="s">
        <v>6</v>
      </c>
      <c r="K719" s="37" t="s">
        <v>6</v>
      </c>
      <c r="L719" s="37" t="s">
        <v>6</v>
      </c>
      <c r="M719" s="37" t="s">
        <v>6</v>
      </c>
      <c r="N719" s="37" t="s">
        <v>6</v>
      </c>
    </row>
    <row r="720" spans="1:14" x14ac:dyDescent="0.25">
      <c r="A720" s="31" t="s">
        <v>2501</v>
      </c>
      <c r="B720" s="22">
        <f>26+2/60</f>
        <v>26.033333333333335</v>
      </c>
      <c r="C720" s="22">
        <f>119+37/60</f>
        <v>119.61666666666666</v>
      </c>
      <c r="D720" s="13" t="s">
        <v>6</v>
      </c>
      <c r="E720" s="34" t="s">
        <v>6</v>
      </c>
      <c r="F720" s="37" t="s">
        <v>1944</v>
      </c>
      <c r="G720" s="37" t="s">
        <v>6</v>
      </c>
      <c r="H720" s="34" t="s">
        <v>2499</v>
      </c>
      <c r="I720" s="34" t="s">
        <v>6</v>
      </c>
      <c r="J720" s="3" t="s">
        <v>6</v>
      </c>
      <c r="K720" s="37" t="s">
        <v>6</v>
      </c>
      <c r="L720" s="37" t="s">
        <v>6</v>
      </c>
      <c r="M720" s="37" t="s">
        <v>6</v>
      </c>
      <c r="N720" s="37" t="s">
        <v>6</v>
      </c>
    </row>
    <row r="721" spans="1:14" x14ac:dyDescent="0.25">
      <c r="A721" s="34" t="s">
        <v>272</v>
      </c>
      <c r="B721" s="22">
        <v>6.5</v>
      </c>
      <c r="C721" s="22">
        <v>125.91666666666667</v>
      </c>
      <c r="D721" t="s">
        <v>6</v>
      </c>
      <c r="E721" s="13" t="s">
        <v>6</v>
      </c>
      <c r="F721" s="16" t="s">
        <v>908</v>
      </c>
      <c r="G721" s="3" t="s">
        <v>6</v>
      </c>
      <c r="H721" s="34" t="s">
        <v>268</v>
      </c>
      <c r="I721" s="34" t="s">
        <v>6</v>
      </c>
      <c r="J721" s="3" t="s">
        <v>6</v>
      </c>
      <c r="K721" s="26" t="s">
        <v>6</v>
      </c>
      <c r="L721" s="26" t="s">
        <v>6</v>
      </c>
      <c r="M721" s="26" t="s">
        <v>6</v>
      </c>
      <c r="N721" s="26" t="s">
        <v>6</v>
      </c>
    </row>
    <row r="722" spans="1:14" x14ac:dyDescent="0.25">
      <c r="A722" s="13" t="s">
        <v>576</v>
      </c>
      <c r="B722" s="22">
        <v>7.085413</v>
      </c>
      <c r="C722" s="22">
        <v>125.626525</v>
      </c>
      <c r="D722" t="s">
        <v>6</v>
      </c>
      <c r="E722" s="13" t="s">
        <v>6</v>
      </c>
      <c r="F722" s="16" t="s">
        <v>1225</v>
      </c>
      <c r="G722" s="3" t="s">
        <v>6</v>
      </c>
      <c r="H722" s="34" t="s">
        <v>268</v>
      </c>
      <c r="I722" s="34" t="s">
        <v>6</v>
      </c>
      <c r="J722" s="3" t="s">
        <v>6</v>
      </c>
      <c r="K722" s="26" t="s">
        <v>6</v>
      </c>
      <c r="L722" s="26" t="s">
        <v>6</v>
      </c>
      <c r="M722" s="26" t="s">
        <v>6</v>
      </c>
      <c r="N722" s="26" t="s">
        <v>6</v>
      </c>
    </row>
    <row r="723" spans="1:14" x14ac:dyDescent="0.25">
      <c r="A723" s="34" t="s">
        <v>273</v>
      </c>
      <c r="B723" s="22">
        <v>8.4333333333333336</v>
      </c>
      <c r="C723" s="22">
        <v>124.3</v>
      </c>
      <c r="D723" s="13" t="s">
        <v>6</v>
      </c>
      <c r="E723" s="13" t="s">
        <v>6</v>
      </c>
      <c r="F723" s="16" t="s">
        <v>912</v>
      </c>
      <c r="G723" s="3" t="s">
        <v>6</v>
      </c>
      <c r="H723" s="34" t="s">
        <v>268</v>
      </c>
      <c r="I723" s="34" t="s">
        <v>6</v>
      </c>
      <c r="J723" s="3" t="s">
        <v>6</v>
      </c>
      <c r="K723" s="26" t="s">
        <v>6</v>
      </c>
      <c r="L723" s="26" t="s">
        <v>6</v>
      </c>
      <c r="M723" s="26" t="s">
        <v>6</v>
      </c>
      <c r="N723" s="26" t="s">
        <v>6</v>
      </c>
    </row>
    <row r="724" spans="1:14" x14ac:dyDescent="0.25">
      <c r="A724" s="30" t="s">
        <v>274</v>
      </c>
      <c r="B724" s="22">
        <v>6.916666666666667</v>
      </c>
      <c r="C724" s="22">
        <v>122.08333333333333</v>
      </c>
      <c r="D724" s="13" t="s">
        <v>6</v>
      </c>
      <c r="E724" s="13" t="s">
        <v>6</v>
      </c>
      <c r="F724" s="16" t="s">
        <v>913</v>
      </c>
      <c r="G724" s="34" t="s">
        <v>1334</v>
      </c>
      <c r="H724" s="34" t="s">
        <v>268</v>
      </c>
      <c r="I724" s="34" t="s">
        <v>6</v>
      </c>
      <c r="J724" s="3" t="s">
        <v>6</v>
      </c>
      <c r="K724" s="26" t="s">
        <v>6</v>
      </c>
      <c r="L724" s="26" t="s">
        <v>6</v>
      </c>
      <c r="M724" s="26" t="s">
        <v>6</v>
      </c>
      <c r="N724" s="26" t="s">
        <v>6</v>
      </c>
    </row>
    <row r="725" spans="1:14" x14ac:dyDescent="0.25">
      <c r="A725" s="34" t="s">
        <v>573</v>
      </c>
      <c r="B725" s="22">
        <v>13.414923999999999</v>
      </c>
      <c r="C725" s="22">
        <v>121.179281</v>
      </c>
      <c r="D725" s="13" t="s">
        <v>6</v>
      </c>
      <c r="E725" s="13" t="s">
        <v>6</v>
      </c>
      <c r="F725" s="16" t="s">
        <v>1221</v>
      </c>
      <c r="G725" s="3" t="s">
        <v>6</v>
      </c>
      <c r="H725" s="34" t="s">
        <v>652</v>
      </c>
      <c r="I725" s="34" t="s">
        <v>6</v>
      </c>
      <c r="J725" s="3" t="s">
        <v>6</v>
      </c>
      <c r="K725" s="26" t="s">
        <v>6</v>
      </c>
      <c r="L725" s="26" t="s">
        <v>6</v>
      </c>
      <c r="M725" s="26" t="s">
        <v>6</v>
      </c>
      <c r="N725" s="26" t="s">
        <v>6</v>
      </c>
    </row>
    <row r="726" spans="1:14" x14ac:dyDescent="0.25">
      <c r="A726" s="34" t="s">
        <v>574</v>
      </c>
      <c r="B726" s="22">
        <v>13.502942000000001</v>
      </c>
      <c r="C726" s="22">
        <v>120.954131</v>
      </c>
      <c r="D726" s="13" t="s">
        <v>6</v>
      </c>
      <c r="E726" s="13" t="s">
        <v>6</v>
      </c>
      <c r="F726" s="16" t="s">
        <v>1222</v>
      </c>
      <c r="G726" s="3" t="s">
        <v>6</v>
      </c>
      <c r="H726" s="34" t="s">
        <v>652</v>
      </c>
      <c r="I726" s="34" t="s">
        <v>6</v>
      </c>
      <c r="J726" s="3" t="s">
        <v>6</v>
      </c>
      <c r="K726" s="26" t="s">
        <v>6</v>
      </c>
      <c r="L726" s="26" t="s">
        <v>6</v>
      </c>
      <c r="M726" s="26" t="s">
        <v>6</v>
      </c>
      <c r="N726" s="26" t="s">
        <v>6</v>
      </c>
    </row>
    <row r="727" spans="1:14" x14ac:dyDescent="0.25">
      <c r="A727" s="15" t="s">
        <v>1568</v>
      </c>
      <c r="B727" s="22">
        <v>30.349630999999999</v>
      </c>
      <c r="C727" s="22">
        <v>-89.318494000000001</v>
      </c>
      <c r="D727" t="s">
        <v>6</v>
      </c>
      <c r="E727" s="13" t="s">
        <v>6</v>
      </c>
      <c r="F727" s="37" t="s">
        <v>1569</v>
      </c>
      <c r="G727" s="3" t="s">
        <v>6</v>
      </c>
      <c r="H727" s="37" t="s">
        <v>84</v>
      </c>
      <c r="I727" s="37" t="s">
        <v>6</v>
      </c>
      <c r="J727" s="3" t="s">
        <v>6</v>
      </c>
      <c r="K727" s="26" t="s">
        <v>6</v>
      </c>
      <c r="L727" s="26" t="s">
        <v>6</v>
      </c>
      <c r="M727" s="26" t="s">
        <v>6</v>
      </c>
      <c r="N727" s="26" t="s">
        <v>6</v>
      </c>
    </row>
    <row r="728" spans="1:14" x14ac:dyDescent="0.25">
      <c r="A728" s="36" t="s">
        <v>83</v>
      </c>
      <c r="B728" s="22">
        <v>30.369367</v>
      </c>
      <c r="C728" s="22">
        <v>-88.809741000000002</v>
      </c>
      <c r="D728" s="34" t="s">
        <v>6</v>
      </c>
      <c r="E728" s="34" t="s">
        <v>6</v>
      </c>
      <c r="F728" s="16" t="s">
        <v>761</v>
      </c>
      <c r="G728" s="3" t="s">
        <v>6</v>
      </c>
      <c r="H728" s="34" t="s">
        <v>84</v>
      </c>
      <c r="I728" s="30" t="s">
        <v>6</v>
      </c>
      <c r="J728" s="3" t="s">
        <v>6</v>
      </c>
      <c r="K728" s="26" t="s">
        <v>6</v>
      </c>
      <c r="L728" s="26" t="s">
        <v>6</v>
      </c>
      <c r="M728" s="26" t="s">
        <v>6</v>
      </c>
      <c r="N728" s="26" t="s">
        <v>6</v>
      </c>
    </row>
    <row r="729" spans="1:14" x14ac:dyDescent="0.25">
      <c r="A729" s="36" t="s">
        <v>2692</v>
      </c>
      <c r="B729" s="22">
        <v>30.41</v>
      </c>
      <c r="C729" s="22">
        <v>-88.797499999999999</v>
      </c>
      <c r="D729" s="13" t="s">
        <v>6</v>
      </c>
      <c r="E729" s="13" t="s">
        <v>6</v>
      </c>
      <c r="F729" s="16" t="s">
        <v>764</v>
      </c>
      <c r="G729" s="3" t="s">
        <v>6</v>
      </c>
      <c r="H729" s="34" t="s">
        <v>2690</v>
      </c>
      <c r="I729" s="34" t="s">
        <v>6</v>
      </c>
      <c r="J729" s="3" t="s">
        <v>6</v>
      </c>
      <c r="K729" s="26" t="s">
        <v>6</v>
      </c>
      <c r="L729" s="26" t="s">
        <v>6</v>
      </c>
      <c r="M729" s="26" t="s">
        <v>6</v>
      </c>
      <c r="N729" s="26" t="s">
        <v>6</v>
      </c>
    </row>
    <row r="730" spans="1:14" x14ac:dyDescent="0.25">
      <c r="A730" s="36" t="s">
        <v>2134</v>
      </c>
      <c r="B730" s="22">
        <v>-17.564349</v>
      </c>
      <c r="C730" s="22">
        <v>-149.87117900000001</v>
      </c>
      <c r="D730" s="13" t="s">
        <v>6</v>
      </c>
      <c r="E730" s="34" t="s">
        <v>6</v>
      </c>
      <c r="F730" s="37" t="s">
        <v>1461</v>
      </c>
      <c r="G730" s="37" t="s">
        <v>6</v>
      </c>
      <c r="H730" s="36" t="s">
        <v>2133</v>
      </c>
      <c r="I730" s="36" t="s">
        <v>6</v>
      </c>
      <c r="J730" s="3" t="s">
        <v>6</v>
      </c>
      <c r="K730" s="37" t="s">
        <v>6</v>
      </c>
      <c r="L730" s="37" t="s">
        <v>6</v>
      </c>
      <c r="M730" s="37" t="s">
        <v>6</v>
      </c>
      <c r="N730" s="37" t="s">
        <v>6</v>
      </c>
    </row>
    <row r="731" spans="1:14" x14ac:dyDescent="0.25">
      <c r="A731" s="31" t="s">
        <v>2135</v>
      </c>
      <c r="B731" s="22">
        <v>-17.484901000000001</v>
      </c>
      <c r="C731" s="22">
        <v>-149.768944</v>
      </c>
      <c r="D731" s="13" t="s">
        <v>6</v>
      </c>
      <c r="E731" s="13" t="s">
        <v>6</v>
      </c>
      <c r="F731" s="16" t="s">
        <v>1208</v>
      </c>
      <c r="G731" s="32" t="s">
        <v>6</v>
      </c>
      <c r="H731" s="36" t="s">
        <v>2133</v>
      </c>
      <c r="I731" s="36" t="s">
        <v>6</v>
      </c>
      <c r="J731" s="3" t="s">
        <v>6</v>
      </c>
      <c r="K731" s="26" t="s">
        <v>6</v>
      </c>
      <c r="L731" s="26" t="s">
        <v>6</v>
      </c>
      <c r="M731" s="26" t="s">
        <v>6</v>
      </c>
      <c r="N731" s="26" t="s">
        <v>6</v>
      </c>
    </row>
    <row r="732" spans="1:14" x14ac:dyDescent="0.25">
      <c r="A732" s="36" t="s">
        <v>570</v>
      </c>
      <c r="B732" s="22">
        <v>34.033333333333331</v>
      </c>
      <c r="C732" s="22">
        <v>-6.833333333333333</v>
      </c>
      <c r="D732" s="13" t="s">
        <v>6</v>
      </c>
      <c r="E732" s="13" t="s">
        <v>6</v>
      </c>
      <c r="F732" s="16" t="s">
        <v>1218</v>
      </c>
      <c r="G732" s="3" t="s">
        <v>6</v>
      </c>
      <c r="H732" s="32" t="s">
        <v>119</v>
      </c>
      <c r="I732" s="37" t="s">
        <v>6</v>
      </c>
      <c r="J732" s="3" t="s">
        <v>6</v>
      </c>
      <c r="K732" s="26" t="s">
        <v>6</v>
      </c>
      <c r="L732" s="26" t="s">
        <v>6</v>
      </c>
      <c r="M732" s="26" t="s">
        <v>6</v>
      </c>
      <c r="N732" s="26" t="s">
        <v>6</v>
      </c>
    </row>
    <row r="733" spans="1:14" x14ac:dyDescent="0.25">
      <c r="A733" s="36" t="s">
        <v>118</v>
      </c>
      <c r="B733" s="22">
        <v>35.766666666666666</v>
      </c>
      <c r="C733" s="22">
        <v>-5.8</v>
      </c>
      <c r="D733" s="13" t="s">
        <v>6</v>
      </c>
      <c r="E733" s="13" t="s">
        <v>6</v>
      </c>
      <c r="F733" s="16" t="s">
        <v>782</v>
      </c>
      <c r="G733" s="3" t="s">
        <v>6</v>
      </c>
      <c r="H733" s="34" t="s">
        <v>119</v>
      </c>
      <c r="I733" s="34" t="s">
        <v>6</v>
      </c>
      <c r="J733" s="3" t="s">
        <v>6</v>
      </c>
      <c r="K733" s="26" t="s">
        <v>6</v>
      </c>
      <c r="L733" s="26" t="s">
        <v>6</v>
      </c>
      <c r="M733" s="26" t="s">
        <v>6</v>
      </c>
      <c r="N733" s="26" t="s">
        <v>6</v>
      </c>
    </row>
    <row r="734" spans="1:14" x14ac:dyDescent="0.25">
      <c r="A734" s="31" t="s">
        <v>2549</v>
      </c>
      <c r="B734" s="22">
        <v>31.754231999999998</v>
      </c>
      <c r="C734" s="22">
        <v>-114.757441</v>
      </c>
      <c r="D734" t="s">
        <v>6</v>
      </c>
      <c r="E734" s="13" t="s">
        <v>419</v>
      </c>
      <c r="F734" s="16" t="s">
        <v>1053</v>
      </c>
      <c r="G734" s="3" t="s">
        <v>6</v>
      </c>
      <c r="H734" s="36" t="s">
        <v>2550</v>
      </c>
      <c r="I734" s="34" t="s">
        <v>6</v>
      </c>
      <c r="J734" s="3" t="s">
        <v>6</v>
      </c>
      <c r="K734" s="26" t="s">
        <v>6</v>
      </c>
      <c r="L734" s="26" t="s">
        <v>6</v>
      </c>
      <c r="M734" s="26" t="s">
        <v>6</v>
      </c>
      <c r="N734" s="26" t="s">
        <v>6</v>
      </c>
    </row>
    <row r="735" spans="1:14" x14ac:dyDescent="0.25">
      <c r="A735" s="34" t="s">
        <v>105</v>
      </c>
      <c r="B735" s="22">
        <v>-26.016666666666666</v>
      </c>
      <c r="C735" s="22">
        <v>32.950000000000003</v>
      </c>
      <c r="D735" s="30" t="s">
        <v>6</v>
      </c>
      <c r="E735" s="30" t="s">
        <v>6</v>
      </c>
      <c r="F735" s="16" t="s">
        <v>775</v>
      </c>
      <c r="G735" s="3" t="s">
        <v>6</v>
      </c>
      <c r="H735" s="36" t="s">
        <v>107</v>
      </c>
      <c r="I735" s="36" t="s">
        <v>6</v>
      </c>
      <c r="J735" s="3" t="s">
        <v>6</v>
      </c>
      <c r="K735" s="26" t="s">
        <v>6</v>
      </c>
      <c r="L735" s="26" t="s">
        <v>6</v>
      </c>
      <c r="M735" s="26" t="s">
        <v>6</v>
      </c>
      <c r="N735" s="26" t="s">
        <v>6</v>
      </c>
    </row>
    <row r="736" spans="1:14" x14ac:dyDescent="0.25">
      <c r="A736" s="36" t="s">
        <v>106</v>
      </c>
      <c r="B736" s="22">
        <v>-25.983333333333334</v>
      </c>
      <c r="C736" s="22">
        <v>32.700000000000003</v>
      </c>
      <c r="D736" s="13" t="s">
        <v>6</v>
      </c>
      <c r="E736" s="13" t="s">
        <v>6</v>
      </c>
      <c r="F736" s="16" t="s">
        <v>776</v>
      </c>
      <c r="G736" s="3" t="s">
        <v>6</v>
      </c>
      <c r="H736" s="36" t="s">
        <v>107</v>
      </c>
      <c r="I736" s="36" t="s">
        <v>6</v>
      </c>
      <c r="J736" s="3" t="s">
        <v>6</v>
      </c>
      <c r="K736" s="26" t="s">
        <v>6</v>
      </c>
      <c r="L736" s="26" t="s">
        <v>6</v>
      </c>
      <c r="M736" s="26" t="s">
        <v>6</v>
      </c>
      <c r="N736" s="26" t="s">
        <v>6</v>
      </c>
    </row>
    <row r="737" spans="1:14" x14ac:dyDescent="0.25">
      <c r="A737" s="34" t="s">
        <v>1673</v>
      </c>
      <c r="B737" s="22">
        <v>-18.598155999999999</v>
      </c>
      <c r="C737" s="22">
        <v>36.251691000000001</v>
      </c>
      <c r="D737" s="30" t="s">
        <v>6</v>
      </c>
      <c r="E737" s="30" t="s">
        <v>6</v>
      </c>
      <c r="F737" s="16" t="s">
        <v>1674</v>
      </c>
      <c r="G737" s="3" t="s">
        <v>6</v>
      </c>
      <c r="H737" s="36" t="s">
        <v>107</v>
      </c>
      <c r="I737" s="36" t="s">
        <v>6</v>
      </c>
      <c r="J737" s="3" t="s">
        <v>6</v>
      </c>
      <c r="K737" s="26" t="s">
        <v>6</v>
      </c>
      <c r="L737" s="26" t="s">
        <v>6</v>
      </c>
      <c r="M737" s="26" t="s">
        <v>6</v>
      </c>
      <c r="N737" s="26" t="s">
        <v>6</v>
      </c>
    </row>
    <row r="738" spans="1:14" x14ac:dyDescent="0.25">
      <c r="A738" s="36" t="s">
        <v>1637</v>
      </c>
      <c r="B738" s="22">
        <v>19.146744999999999</v>
      </c>
      <c r="C738" s="22">
        <v>72.788811999999993</v>
      </c>
      <c r="D738" s="34" t="s">
        <v>6</v>
      </c>
      <c r="E738" s="34" t="s">
        <v>6</v>
      </c>
      <c r="F738" s="37" t="s">
        <v>1720</v>
      </c>
      <c r="G738" s="37" t="s">
        <v>6</v>
      </c>
      <c r="H738" s="34" t="s">
        <v>1623</v>
      </c>
      <c r="I738" s="34" t="s">
        <v>6</v>
      </c>
      <c r="J738" s="3" t="s">
        <v>6</v>
      </c>
      <c r="K738" s="37" t="s">
        <v>6</v>
      </c>
      <c r="L738" s="37" t="s">
        <v>6</v>
      </c>
      <c r="M738" s="37" t="s">
        <v>6</v>
      </c>
      <c r="N738" s="37" t="s">
        <v>6</v>
      </c>
    </row>
    <row r="739" spans="1:14" x14ac:dyDescent="0.25">
      <c r="A739" s="36" t="s">
        <v>1622</v>
      </c>
      <c r="B739" s="22">
        <v>19.054444</v>
      </c>
      <c r="C739" s="22">
        <v>72.840556000000007</v>
      </c>
      <c r="D739" s="13" t="s">
        <v>6</v>
      </c>
      <c r="E739" s="13" t="s">
        <v>6</v>
      </c>
      <c r="F739" s="37" t="s">
        <v>1626</v>
      </c>
      <c r="G739" s="37" t="s">
        <v>6</v>
      </c>
      <c r="H739" s="30" t="s">
        <v>1623</v>
      </c>
      <c r="I739" s="30" t="s">
        <v>6</v>
      </c>
      <c r="J739" s="3" t="s">
        <v>6</v>
      </c>
      <c r="K739" s="37" t="s">
        <v>6</v>
      </c>
      <c r="L739" s="37" t="s">
        <v>6</v>
      </c>
      <c r="M739" s="37" t="s">
        <v>6</v>
      </c>
      <c r="N739" s="37" t="s">
        <v>6</v>
      </c>
    </row>
    <row r="740" spans="1:14" x14ac:dyDescent="0.25">
      <c r="A740" s="36" t="s">
        <v>1630</v>
      </c>
      <c r="B740" s="22">
        <v>18.96</v>
      </c>
      <c r="C740" s="22">
        <v>72.935000000000002</v>
      </c>
      <c r="D740" s="13" t="s">
        <v>6</v>
      </c>
      <c r="E740" s="13" t="s">
        <v>6</v>
      </c>
      <c r="F740" s="16" t="s">
        <v>822</v>
      </c>
      <c r="G740" s="3" t="s">
        <v>6</v>
      </c>
      <c r="H740" s="36" t="s">
        <v>1623</v>
      </c>
      <c r="I740" s="36" t="s">
        <v>6</v>
      </c>
      <c r="J740" s="3" t="s">
        <v>6</v>
      </c>
      <c r="K740" s="26" t="s">
        <v>6</v>
      </c>
      <c r="L740" s="26" t="s">
        <v>6</v>
      </c>
      <c r="M740" s="26" t="s">
        <v>6</v>
      </c>
      <c r="N740" s="26" t="s">
        <v>6</v>
      </c>
    </row>
    <row r="741" spans="1:14" x14ac:dyDescent="0.25">
      <c r="A741" s="36" t="s">
        <v>1627</v>
      </c>
      <c r="B741" s="22">
        <v>19.146744999999999</v>
      </c>
      <c r="C741" s="22">
        <v>72.788811999999993</v>
      </c>
      <c r="D741" s="13" t="s">
        <v>6</v>
      </c>
      <c r="E741" s="13" t="s">
        <v>6</v>
      </c>
      <c r="F741" s="37" t="s">
        <v>1621</v>
      </c>
      <c r="G741" s="3" t="s">
        <v>6</v>
      </c>
      <c r="H741" s="34" t="s">
        <v>1623</v>
      </c>
      <c r="I741" s="34" t="s">
        <v>6</v>
      </c>
      <c r="J741" s="3" t="s">
        <v>6</v>
      </c>
      <c r="K741" s="37" t="s">
        <v>6</v>
      </c>
      <c r="L741" s="37" t="s">
        <v>6</v>
      </c>
      <c r="M741" s="37" t="s">
        <v>6</v>
      </c>
      <c r="N741" s="37" t="s">
        <v>6</v>
      </c>
    </row>
    <row r="742" spans="1:14" x14ac:dyDescent="0.25">
      <c r="A742" s="34" t="s">
        <v>231</v>
      </c>
      <c r="B742" s="22">
        <v>14.083333333333334</v>
      </c>
      <c r="C742" s="22">
        <v>98.2</v>
      </c>
      <c r="D742" s="34" t="s">
        <v>6</v>
      </c>
      <c r="E742" s="34" t="s">
        <v>6</v>
      </c>
      <c r="F742" s="16" t="s">
        <v>879</v>
      </c>
      <c r="G742" s="37" t="s">
        <v>1321</v>
      </c>
      <c r="H742" s="37" t="s">
        <v>606</v>
      </c>
      <c r="I742" s="37" t="s">
        <v>6</v>
      </c>
      <c r="J742" s="3" t="s">
        <v>6</v>
      </c>
      <c r="K742" s="26" t="s">
        <v>6</v>
      </c>
      <c r="L742" s="26" t="s">
        <v>6</v>
      </c>
      <c r="M742" s="26" t="s">
        <v>6</v>
      </c>
      <c r="N742" s="26" t="s">
        <v>6</v>
      </c>
    </row>
    <row r="743" spans="1:14" x14ac:dyDescent="0.25">
      <c r="A743" s="34" t="s">
        <v>1672</v>
      </c>
      <c r="B743" s="22">
        <v>14.15</v>
      </c>
      <c r="C743" s="22">
        <v>97.783333333333331</v>
      </c>
      <c r="D743" s="13" t="s">
        <v>6</v>
      </c>
      <c r="E743" s="13" t="s">
        <v>6</v>
      </c>
      <c r="F743" s="16" t="s">
        <v>881</v>
      </c>
      <c r="G743" s="3" t="s">
        <v>6</v>
      </c>
      <c r="H743" s="34" t="s">
        <v>606</v>
      </c>
      <c r="I743" s="34" t="s">
        <v>6</v>
      </c>
      <c r="J743" s="3" t="s">
        <v>6</v>
      </c>
      <c r="K743" s="26" t="s">
        <v>6</v>
      </c>
      <c r="L743" s="26" t="s">
        <v>6</v>
      </c>
      <c r="M743" s="26" t="s">
        <v>6</v>
      </c>
      <c r="N743" s="26" t="s">
        <v>6</v>
      </c>
    </row>
    <row r="744" spans="1:14" x14ac:dyDescent="0.25">
      <c r="A744" s="34" t="s">
        <v>230</v>
      </c>
      <c r="B744" s="22">
        <v>12</v>
      </c>
      <c r="C744" s="22">
        <v>98</v>
      </c>
      <c r="D744" s="30" t="s">
        <v>6</v>
      </c>
      <c r="E744" s="30" t="s">
        <v>6</v>
      </c>
      <c r="F744" s="16" t="s">
        <v>880</v>
      </c>
      <c r="G744" s="32" t="s">
        <v>6</v>
      </c>
      <c r="H744" s="37" t="s">
        <v>606</v>
      </c>
      <c r="I744" s="37" t="s">
        <v>6</v>
      </c>
      <c r="J744" s="32" t="s">
        <v>6</v>
      </c>
      <c r="K744" s="26" t="s">
        <v>6</v>
      </c>
      <c r="L744" s="26" t="s">
        <v>6</v>
      </c>
      <c r="M744" s="26" t="s">
        <v>6</v>
      </c>
      <c r="N744" s="26" t="s">
        <v>6</v>
      </c>
    </row>
    <row r="745" spans="1:14" x14ac:dyDescent="0.25">
      <c r="A745" s="31" t="s">
        <v>469</v>
      </c>
      <c r="B745" s="22">
        <v>21.531420000000001</v>
      </c>
      <c r="C745" s="22">
        <v>-105.286311</v>
      </c>
      <c r="D745" s="34" t="s">
        <v>6</v>
      </c>
      <c r="E745" s="34" t="s">
        <v>151</v>
      </c>
      <c r="F745" s="16" t="s">
        <v>1094</v>
      </c>
      <c r="G745" s="37" t="s">
        <v>6</v>
      </c>
      <c r="H745" s="34" t="s">
        <v>662</v>
      </c>
      <c r="I745" s="34" t="s">
        <v>6</v>
      </c>
      <c r="J745" s="3" t="s">
        <v>6</v>
      </c>
      <c r="K745" s="26" t="s">
        <v>6</v>
      </c>
      <c r="L745" s="26" t="s">
        <v>6</v>
      </c>
      <c r="M745" s="26" t="s">
        <v>6</v>
      </c>
      <c r="N745" s="26" t="s">
        <v>6</v>
      </c>
    </row>
    <row r="746" spans="1:14" x14ac:dyDescent="0.25">
      <c r="A746" s="31" t="s">
        <v>221</v>
      </c>
      <c r="B746" s="22">
        <v>2.5237319999999999</v>
      </c>
      <c r="C746" s="22">
        <v>101.790612</v>
      </c>
      <c r="D746" s="13" t="s">
        <v>6</v>
      </c>
      <c r="E746" s="13" t="s">
        <v>6</v>
      </c>
      <c r="F746" s="16" t="s">
        <v>873</v>
      </c>
      <c r="G746" s="3" t="s">
        <v>6</v>
      </c>
      <c r="H746" s="34" t="s">
        <v>657</v>
      </c>
      <c r="I746" s="34" t="s">
        <v>6</v>
      </c>
      <c r="J746" s="3" t="s">
        <v>6</v>
      </c>
      <c r="K746" s="26" t="s">
        <v>6</v>
      </c>
      <c r="L746" s="26" t="s">
        <v>6</v>
      </c>
      <c r="M746" s="26" t="s">
        <v>6</v>
      </c>
      <c r="N746" s="26" t="s">
        <v>6</v>
      </c>
    </row>
    <row r="747" spans="1:14" x14ac:dyDescent="0.25">
      <c r="A747" s="34" t="s">
        <v>671</v>
      </c>
      <c r="B747" s="22">
        <v>9.6300000000000008</v>
      </c>
      <c r="C747" s="22">
        <v>123.09</v>
      </c>
      <c r="D747" s="13" t="s">
        <v>6</v>
      </c>
      <c r="E747" s="13" t="s">
        <v>6</v>
      </c>
      <c r="F747" s="16" t="s">
        <v>1223</v>
      </c>
      <c r="G747" s="3" t="s">
        <v>6</v>
      </c>
      <c r="H747" s="34" t="s">
        <v>672</v>
      </c>
      <c r="I747" s="34" t="s">
        <v>6</v>
      </c>
      <c r="J747" s="3" t="s">
        <v>6</v>
      </c>
      <c r="K747" s="26" t="s">
        <v>6</v>
      </c>
      <c r="L747" s="26" t="s">
        <v>6</v>
      </c>
      <c r="M747" s="26" t="s">
        <v>6</v>
      </c>
      <c r="N747" s="26" t="s">
        <v>6</v>
      </c>
    </row>
    <row r="748" spans="1:14" x14ac:dyDescent="0.25">
      <c r="A748" s="34" t="s">
        <v>672</v>
      </c>
      <c r="B748" s="22">
        <v>10.322735</v>
      </c>
      <c r="C748" s="22">
        <v>122.852512</v>
      </c>
      <c r="D748" s="30" t="s">
        <v>6</v>
      </c>
      <c r="E748" s="30" t="s">
        <v>6</v>
      </c>
      <c r="F748" s="16" t="s">
        <v>1228</v>
      </c>
      <c r="G748" s="37" t="s">
        <v>6</v>
      </c>
      <c r="H748" s="34" t="s">
        <v>189</v>
      </c>
      <c r="I748" s="34" t="s">
        <v>6</v>
      </c>
      <c r="J748" s="32" t="s">
        <v>6</v>
      </c>
      <c r="K748" s="26" t="s">
        <v>6</v>
      </c>
      <c r="L748" s="26" t="s">
        <v>6</v>
      </c>
      <c r="M748" s="26" t="s">
        <v>6</v>
      </c>
      <c r="N748" s="26" t="s">
        <v>6</v>
      </c>
    </row>
    <row r="749" spans="1:14" x14ac:dyDescent="0.25">
      <c r="A749" s="30" t="s">
        <v>1456</v>
      </c>
      <c r="B749" s="22">
        <v>-22.183631999999999</v>
      </c>
      <c r="C749" s="22">
        <v>166.420782</v>
      </c>
      <c r="D749" t="s">
        <v>6</v>
      </c>
      <c r="E749" s="13" t="s">
        <v>6</v>
      </c>
      <c r="F749" s="37" t="s">
        <v>1455</v>
      </c>
      <c r="G749" s="37" t="s">
        <v>6</v>
      </c>
      <c r="H749" s="34" t="s">
        <v>265</v>
      </c>
      <c r="I749" s="30" t="s">
        <v>6</v>
      </c>
      <c r="J749" s="37" t="s">
        <v>6</v>
      </c>
      <c r="K749" s="37" t="s">
        <v>6</v>
      </c>
      <c r="L749" s="37" t="s">
        <v>6</v>
      </c>
      <c r="M749" s="37" t="s">
        <v>6</v>
      </c>
      <c r="N749" s="37" t="s">
        <v>6</v>
      </c>
    </row>
    <row r="750" spans="1:14" x14ac:dyDescent="0.25">
      <c r="A750" s="34" t="s">
        <v>1453</v>
      </c>
      <c r="B750" s="22">
        <v>-21.842511999999999</v>
      </c>
      <c r="C750" s="22">
        <v>165.821843</v>
      </c>
      <c r="D750" s="34" t="s">
        <v>6</v>
      </c>
      <c r="E750" s="34" t="s">
        <v>6</v>
      </c>
      <c r="F750" s="37" t="s">
        <v>1454</v>
      </c>
      <c r="G750" s="37" t="s">
        <v>6</v>
      </c>
      <c r="H750" s="34" t="s">
        <v>265</v>
      </c>
      <c r="I750" s="34" t="s">
        <v>6</v>
      </c>
      <c r="J750" s="3" t="s">
        <v>6</v>
      </c>
      <c r="K750" s="37" t="s">
        <v>6</v>
      </c>
      <c r="L750" s="37" t="s">
        <v>6</v>
      </c>
      <c r="M750" s="37" t="s">
        <v>6</v>
      </c>
      <c r="N750" s="37" t="s">
        <v>6</v>
      </c>
    </row>
    <row r="751" spans="1:14" x14ac:dyDescent="0.25">
      <c r="A751" s="30" t="s">
        <v>492</v>
      </c>
      <c r="B751" s="22">
        <v>-20.450032</v>
      </c>
      <c r="C751" s="22">
        <v>164.69156000000001</v>
      </c>
      <c r="D751" s="13" t="s">
        <v>6</v>
      </c>
      <c r="E751" s="13" t="s">
        <v>6</v>
      </c>
      <c r="F751" s="16" t="s">
        <v>1114</v>
      </c>
      <c r="G751" s="3" t="s">
        <v>6</v>
      </c>
      <c r="H751" s="37" t="s">
        <v>265</v>
      </c>
      <c r="I751" s="37" t="s">
        <v>6</v>
      </c>
      <c r="J751" s="3" t="s">
        <v>6</v>
      </c>
      <c r="K751" s="26" t="s">
        <v>6</v>
      </c>
      <c r="L751" s="26" t="s">
        <v>6</v>
      </c>
      <c r="M751" s="26" t="s">
        <v>6</v>
      </c>
      <c r="N751" s="26" t="s">
        <v>6</v>
      </c>
    </row>
    <row r="752" spans="1:14" x14ac:dyDescent="0.25">
      <c r="A752" s="34" t="s">
        <v>1457</v>
      </c>
      <c r="B752" s="22">
        <v>-20.231871000000002</v>
      </c>
      <c r="C752" s="22">
        <v>164.302944</v>
      </c>
      <c r="D752" s="13" t="s">
        <v>6</v>
      </c>
      <c r="E752" s="13" t="s">
        <v>6</v>
      </c>
      <c r="F752" s="37" t="s">
        <v>1458</v>
      </c>
      <c r="G752" s="32" t="s">
        <v>6</v>
      </c>
      <c r="H752" s="30" t="s">
        <v>265</v>
      </c>
      <c r="I752" s="30" t="s">
        <v>6</v>
      </c>
      <c r="J752" s="3" t="s">
        <v>6</v>
      </c>
      <c r="K752" s="37" t="s">
        <v>6</v>
      </c>
      <c r="L752" s="37" t="s">
        <v>6</v>
      </c>
      <c r="M752" s="37" t="s">
        <v>6</v>
      </c>
      <c r="N752" s="37" t="s">
        <v>6</v>
      </c>
    </row>
    <row r="753" spans="1:14" x14ac:dyDescent="0.25">
      <c r="A753" s="36" t="s">
        <v>2465</v>
      </c>
      <c r="B753" s="22">
        <v>-0.92675099999999999</v>
      </c>
      <c r="C753" s="22">
        <v>134.041268</v>
      </c>
      <c r="D753" s="30" t="s">
        <v>6</v>
      </c>
      <c r="E753" s="30" t="s">
        <v>6</v>
      </c>
      <c r="F753" s="16" t="s">
        <v>1177</v>
      </c>
      <c r="G753" s="32" t="s">
        <v>6</v>
      </c>
      <c r="H753" s="34" t="s">
        <v>2464</v>
      </c>
      <c r="I753" s="34" t="s">
        <v>6</v>
      </c>
      <c r="J753" s="3" t="s">
        <v>6</v>
      </c>
      <c r="K753" s="26" t="s">
        <v>6</v>
      </c>
      <c r="L753" s="26" t="s">
        <v>6</v>
      </c>
      <c r="M753" s="26" t="s">
        <v>6</v>
      </c>
      <c r="N753" s="26" t="s">
        <v>6</v>
      </c>
    </row>
    <row r="754" spans="1:14" x14ac:dyDescent="0.25">
      <c r="A754" s="36" t="s">
        <v>2469</v>
      </c>
      <c r="B754" s="22">
        <v>-2.5</v>
      </c>
      <c r="C754" s="22">
        <v>135.30000000000001</v>
      </c>
      <c r="D754" s="13" t="s">
        <v>6</v>
      </c>
      <c r="E754" s="13" t="s">
        <v>6</v>
      </c>
      <c r="F754" s="16" t="s">
        <v>1151</v>
      </c>
      <c r="G754" s="34" t="s">
        <v>1353</v>
      </c>
      <c r="H754" s="30" t="s">
        <v>2466</v>
      </c>
      <c r="I754" s="34" t="s">
        <v>6</v>
      </c>
      <c r="J754" s="3" t="s">
        <v>6</v>
      </c>
      <c r="K754" s="26" t="s">
        <v>6</v>
      </c>
      <c r="L754" s="26" t="s">
        <v>6</v>
      </c>
      <c r="M754" s="26" t="s">
        <v>6</v>
      </c>
      <c r="N754" s="26" t="s">
        <v>6</v>
      </c>
    </row>
    <row r="755" spans="1:14" x14ac:dyDescent="0.25">
      <c r="A755" s="36" t="s">
        <v>2468</v>
      </c>
      <c r="B755" s="22">
        <v>-8.4653939999999999</v>
      </c>
      <c r="C755" s="22">
        <v>140.36077</v>
      </c>
      <c r="D755" s="30" t="s">
        <v>6</v>
      </c>
      <c r="E755" s="13" t="s">
        <v>6</v>
      </c>
      <c r="F755" s="16" t="s">
        <v>1014</v>
      </c>
      <c r="G755" s="32" t="s">
        <v>6</v>
      </c>
      <c r="H755" s="34" t="s">
        <v>2466</v>
      </c>
      <c r="I755" s="30" t="s">
        <v>6</v>
      </c>
      <c r="J755" s="3" t="s">
        <v>6</v>
      </c>
      <c r="K755" s="26" t="s">
        <v>6</v>
      </c>
      <c r="L755" s="26" t="s">
        <v>6</v>
      </c>
      <c r="M755" s="26" t="s">
        <v>6</v>
      </c>
      <c r="N755" s="26" t="s">
        <v>6</v>
      </c>
    </row>
    <row r="756" spans="1:14" x14ac:dyDescent="0.25">
      <c r="A756" s="15" t="s">
        <v>2577</v>
      </c>
      <c r="B756" s="22">
        <f>42+55/60+27/3600</f>
        <v>42.924166666666665</v>
      </c>
      <c r="C756" s="22">
        <f>-(70+49/60+13/3600)</f>
        <v>-70.820277777777775</v>
      </c>
      <c r="D756" s="13" t="s">
        <v>6</v>
      </c>
      <c r="E756" s="13" t="s">
        <v>6</v>
      </c>
      <c r="F756" s="37" t="s">
        <v>1699</v>
      </c>
      <c r="G756" s="3" t="s">
        <v>6</v>
      </c>
      <c r="H756" s="35" t="s">
        <v>2575</v>
      </c>
      <c r="I756" s="35" t="s">
        <v>6</v>
      </c>
      <c r="J756" s="3" t="s">
        <v>6</v>
      </c>
      <c r="K756" s="26" t="s">
        <v>6</v>
      </c>
      <c r="L756" s="26" t="s">
        <v>6</v>
      </c>
      <c r="M756" s="26" t="s">
        <v>6</v>
      </c>
      <c r="N756" s="26" t="s">
        <v>6</v>
      </c>
    </row>
    <row r="757" spans="1:14" x14ac:dyDescent="0.25">
      <c r="A757" s="36" t="s">
        <v>2627</v>
      </c>
      <c r="B757" s="22">
        <v>39.576031</v>
      </c>
      <c r="C757" s="22">
        <v>-74.251790999999997</v>
      </c>
      <c r="D757" s="13" t="s">
        <v>6</v>
      </c>
      <c r="E757" s="13" t="s">
        <v>6</v>
      </c>
      <c r="F757" s="16" t="s">
        <v>1127</v>
      </c>
      <c r="G757" s="3" t="s">
        <v>6</v>
      </c>
      <c r="H757" s="30" t="s">
        <v>2625</v>
      </c>
      <c r="I757" s="34" t="s">
        <v>6</v>
      </c>
      <c r="J757" s="3" t="s">
        <v>6</v>
      </c>
      <c r="K757" s="26" t="s">
        <v>6</v>
      </c>
      <c r="L757" s="26" t="s">
        <v>6</v>
      </c>
      <c r="M757" s="26" t="s">
        <v>6</v>
      </c>
      <c r="N757" s="26" t="s">
        <v>6</v>
      </c>
    </row>
    <row r="758" spans="1:14" x14ac:dyDescent="0.25">
      <c r="A758" s="36" t="s">
        <v>2632</v>
      </c>
      <c r="B758" s="22">
        <v>39.51</v>
      </c>
      <c r="C758" s="22">
        <v>-74.365277777777777</v>
      </c>
      <c r="D758" s="13" t="s">
        <v>6</v>
      </c>
      <c r="E758" s="13" t="s">
        <v>6</v>
      </c>
      <c r="F758" s="16" t="s">
        <v>1128</v>
      </c>
      <c r="G758" s="3" t="s">
        <v>6</v>
      </c>
      <c r="H758" s="34" t="s">
        <v>2630</v>
      </c>
      <c r="I758" s="34" t="s">
        <v>6</v>
      </c>
      <c r="J758" s="3" t="s">
        <v>2951</v>
      </c>
      <c r="K758" s="26" t="s">
        <v>6</v>
      </c>
      <c r="L758" s="26" t="s">
        <v>6</v>
      </c>
      <c r="M758" s="26" t="s">
        <v>6</v>
      </c>
      <c r="N758" s="26" t="s">
        <v>6</v>
      </c>
    </row>
    <row r="759" spans="1:14" x14ac:dyDescent="0.25">
      <c r="A759" s="33" t="s">
        <v>2624</v>
      </c>
      <c r="B759" s="22">
        <v>39.442863000000003</v>
      </c>
      <c r="C759" s="22">
        <v>-74.393827000000002</v>
      </c>
      <c r="D759" s="13" t="s">
        <v>6</v>
      </c>
      <c r="E759" s="13" t="s">
        <v>6</v>
      </c>
      <c r="F759" s="27" t="s">
        <v>1693</v>
      </c>
      <c r="G759" s="3" t="s">
        <v>6</v>
      </c>
      <c r="H759" s="27" t="s">
        <v>2622</v>
      </c>
      <c r="I759" s="27" t="s">
        <v>6</v>
      </c>
      <c r="J759" s="3" t="s">
        <v>6</v>
      </c>
      <c r="K759" s="37" t="s">
        <v>6</v>
      </c>
      <c r="L759" s="37" t="s">
        <v>6</v>
      </c>
      <c r="M759" s="37" t="s">
        <v>6</v>
      </c>
      <c r="N759" s="37" t="s">
        <v>6</v>
      </c>
    </row>
    <row r="760" spans="1:14" x14ac:dyDescent="0.25">
      <c r="A760" s="31" t="s">
        <v>69</v>
      </c>
      <c r="B760" s="22">
        <v>39.51</v>
      </c>
      <c r="C760" s="22">
        <v>-74.365277777777777</v>
      </c>
      <c r="D760" s="13" t="s">
        <v>6</v>
      </c>
      <c r="E760" s="13" t="s">
        <v>6</v>
      </c>
      <c r="F760" s="16" t="s">
        <v>3289</v>
      </c>
      <c r="G760" s="3" t="s">
        <v>6</v>
      </c>
      <c r="H760" s="34" t="s">
        <v>68</v>
      </c>
      <c r="I760" s="34" t="s">
        <v>6</v>
      </c>
      <c r="J760" s="3" t="s">
        <v>6</v>
      </c>
      <c r="K760" s="26" t="s">
        <v>6</v>
      </c>
      <c r="L760" s="26" t="s">
        <v>6</v>
      </c>
      <c r="M760" s="26" t="s">
        <v>6</v>
      </c>
      <c r="N760" s="26" t="s">
        <v>6</v>
      </c>
    </row>
    <row r="761" spans="1:14" x14ac:dyDescent="0.25">
      <c r="A761" s="15" t="s">
        <v>2629</v>
      </c>
      <c r="B761" s="22">
        <v>39.59581</v>
      </c>
      <c r="C761" s="22">
        <v>-74.317965999999998</v>
      </c>
      <c r="D761" s="13" t="s">
        <v>6</v>
      </c>
      <c r="E761" s="13" t="s">
        <v>6</v>
      </c>
      <c r="F761" s="37" t="s">
        <v>1551</v>
      </c>
      <c r="G761" s="3" t="s">
        <v>6</v>
      </c>
      <c r="H761" s="37" t="s">
        <v>2625</v>
      </c>
      <c r="I761" s="37" t="s">
        <v>6</v>
      </c>
      <c r="J761" s="3" t="s">
        <v>6</v>
      </c>
      <c r="K761" s="37" t="s">
        <v>6</v>
      </c>
      <c r="L761" s="37" t="s">
        <v>6</v>
      </c>
      <c r="M761" s="37" t="s">
        <v>6</v>
      </c>
      <c r="N761" s="37" t="s">
        <v>6</v>
      </c>
    </row>
    <row r="762" spans="1:14" x14ac:dyDescent="0.25">
      <c r="A762" s="34" t="s">
        <v>1649</v>
      </c>
      <c r="B762" s="22">
        <v>25.046275000000001</v>
      </c>
      <c r="C762" s="22">
        <v>-77.416791000000003</v>
      </c>
      <c r="D762" s="13" t="s">
        <v>6</v>
      </c>
      <c r="E762" s="13" t="s">
        <v>6</v>
      </c>
      <c r="F762" s="16" t="s">
        <v>937</v>
      </c>
      <c r="G762" s="3" t="s">
        <v>6</v>
      </c>
      <c r="H762" s="34" t="s">
        <v>317</v>
      </c>
      <c r="I762" s="34" t="s">
        <v>6</v>
      </c>
      <c r="J762" s="3" t="s">
        <v>6</v>
      </c>
      <c r="K762" s="26" t="s">
        <v>6</v>
      </c>
      <c r="L762" s="26" t="s">
        <v>6</v>
      </c>
      <c r="M762" s="26" t="s">
        <v>6</v>
      </c>
      <c r="N762" s="26" t="s">
        <v>6</v>
      </c>
    </row>
    <row r="763" spans="1:14" x14ac:dyDescent="0.25">
      <c r="A763" s="36" t="s">
        <v>1615</v>
      </c>
      <c r="B763" s="22">
        <f>-(29+27/60)</f>
        <v>-29.45</v>
      </c>
      <c r="C763" s="22">
        <f>153+27/60</f>
        <v>153.44999999999999</v>
      </c>
      <c r="D763" s="34" t="s">
        <v>6</v>
      </c>
      <c r="E763" s="34" t="s">
        <v>1583</v>
      </c>
      <c r="F763" s="16" t="s">
        <v>1614</v>
      </c>
      <c r="G763" s="37" t="s">
        <v>6</v>
      </c>
      <c r="H763" s="34" t="s">
        <v>45</v>
      </c>
      <c r="I763" s="34" t="s">
        <v>6</v>
      </c>
      <c r="J763" s="3" t="s">
        <v>6</v>
      </c>
      <c r="K763" s="26" t="s">
        <v>6</v>
      </c>
      <c r="L763" s="26" t="s">
        <v>6</v>
      </c>
      <c r="M763" s="26" t="s">
        <v>6</v>
      </c>
      <c r="N763" s="26" t="s">
        <v>6</v>
      </c>
    </row>
    <row r="764" spans="1:14" x14ac:dyDescent="0.25">
      <c r="A764" s="36" t="s">
        <v>58</v>
      </c>
      <c r="B764" s="22">
        <v>-32.699166666666663</v>
      </c>
      <c r="C764" s="22">
        <v>152.1238888888889</v>
      </c>
      <c r="D764" s="13" t="s">
        <v>6</v>
      </c>
      <c r="E764" s="13" t="s">
        <v>6</v>
      </c>
      <c r="F764" s="16" t="s">
        <v>727</v>
      </c>
      <c r="G764" s="3" t="s">
        <v>6</v>
      </c>
      <c r="H764" s="37" t="s">
        <v>45</v>
      </c>
      <c r="I764" s="37" t="s">
        <v>6</v>
      </c>
      <c r="J764" s="3" t="s">
        <v>6</v>
      </c>
      <c r="K764" s="26" t="s">
        <v>6</v>
      </c>
      <c r="L764" s="26" t="s">
        <v>6</v>
      </c>
      <c r="M764" s="26" t="s">
        <v>6</v>
      </c>
      <c r="N764" s="26" t="s">
        <v>6</v>
      </c>
    </row>
    <row r="765" spans="1:14" x14ac:dyDescent="0.25">
      <c r="A765" s="36" t="s">
        <v>30</v>
      </c>
      <c r="B765" s="22">
        <v>-33.865000000000002</v>
      </c>
      <c r="C765" s="22">
        <v>151.20944444444444</v>
      </c>
      <c r="D765" t="s">
        <v>6</v>
      </c>
      <c r="E765" s="13" t="s">
        <v>6</v>
      </c>
      <c r="F765" s="16" t="s">
        <v>706</v>
      </c>
      <c r="G765" s="3" t="s">
        <v>6</v>
      </c>
      <c r="H765" s="34" t="s">
        <v>45</v>
      </c>
      <c r="I765" s="34" t="s">
        <v>6</v>
      </c>
      <c r="J765" s="3" t="s">
        <v>6</v>
      </c>
      <c r="K765" s="26" t="s">
        <v>6</v>
      </c>
      <c r="L765" s="26" t="s">
        <v>6</v>
      </c>
      <c r="M765" s="26" t="s">
        <v>6</v>
      </c>
      <c r="N765" s="26" t="s">
        <v>6</v>
      </c>
    </row>
    <row r="766" spans="1:14" x14ac:dyDescent="0.25">
      <c r="A766" s="36" t="s">
        <v>32</v>
      </c>
      <c r="B766" s="22">
        <v>-30.880495</v>
      </c>
      <c r="C766" s="22">
        <v>153.04990900000001</v>
      </c>
      <c r="D766" s="13" t="s">
        <v>6</v>
      </c>
      <c r="E766" s="13" t="s">
        <v>33</v>
      </c>
      <c r="F766" s="16" t="s">
        <v>708</v>
      </c>
      <c r="G766" s="3" t="s">
        <v>6</v>
      </c>
      <c r="H766" s="34" t="s">
        <v>45</v>
      </c>
      <c r="I766" s="34" t="s">
        <v>6</v>
      </c>
      <c r="J766" s="3" t="s">
        <v>6</v>
      </c>
      <c r="K766" s="26" t="s">
        <v>6</v>
      </c>
      <c r="L766" s="26" t="s">
        <v>6</v>
      </c>
      <c r="M766" s="26" t="s">
        <v>6</v>
      </c>
      <c r="N766" s="26" t="s">
        <v>6</v>
      </c>
    </row>
    <row r="767" spans="1:14" x14ac:dyDescent="0.25">
      <c r="A767" s="36" t="s">
        <v>2613</v>
      </c>
      <c r="B767" s="22">
        <v>40.956944444444446</v>
      </c>
      <c r="C767" s="22">
        <v>-72.198888888888888</v>
      </c>
      <c r="D767" s="13" t="s">
        <v>6</v>
      </c>
      <c r="E767" s="13" t="s">
        <v>6</v>
      </c>
      <c r="F767" s="16" t="s">
        <v>738</v>
      </c>
      <c r="G767" s="3" t="s">
        <v>6</v>
      </c>
      <c r="H767" s="34" t="s">
        <v>2612</v>
      </c>
      <c r="I767" s="34" t="s">
        <v>6</v>
      </c>
      <c r="J767" s="3" t="s">
        <v>6</v>
      </c>
      <c r="K767" s="26" t="s">
        <v>6</v>
      </c>
      <c r="L767" s="26" t="s">
        <v>6</v>
      </c>
      <c r="M767" s="26" t="s">
        <v>6</v>
      </c>
      <c r="N767" s="26" t="s">
        <v>6</v>
      </c>
    </row>
    <row r="768" spans="1:14" x14ac:dyDescent="0.25">
      <c r="A768" s="36" t="s">
        <v>1564</v>
      </c>
      <c r="B768" s="22">
        <v>41.135652</v>
      </c>
      <c r="C768" s="22">
        <v>-73.890017</v>
      </c>
      <c r="D768" s="13" t="s">
        <v>6</v>
      </c>
      <c r="E768" s="13" t="s">
        <v>6</v>
      </c>
      <c r="F768" s="37" t="s">
        <v>1566</v>
      </c>
      <c r="G768" s="3" t="s">
        <v>6</v>
      </c>
      <c r="H768" s="37" t="s">
        <v>65</v>
      </c>
      <c r="I768" s="37" t="s">
        <v>6</v>
      </c>
      <c r="J768" s="3" t="s">
        <v>6</v>
      </c>
      <c r="K768" s="37" t="s">
        <v>6</v>
      </c>
      <c r="L768" s="37" t="s">
        <v>6</v>
      </c>
      <c r="M768" s="37" t="s">
        <v>6</v>
      </c>
      <c r="N768" s="37" t="s">
        <v>6</v>
      </c>
    </row>
    <row r="769" spans="1:14" x14ac:dyDescent="0.25">
      <c r="A769" s="36" t="s">
        <v>64</v>
      </c>
      <c r="B769" s="22">
        <v>40.799999999999997</v>
      </c>
      <c r="C769" s="22">
        <v>-73.3</v>
      </c>
      <c r="D769" s="30" t="s">
        <v>6</v>
      </c>
      <c r="E769" s="30" t="s">
        <v>6</v>
      </c>
      <c r="F769" s="16" t="s">
        <v>739</v>
      </c>
      <c r="G769" s="32" t="s">
        <v>6</v>
      </c>
      <c r="H769" s="30" t="s">
        <v>65</v>
      </c>
      <c r="I769" s="30" t="s">
        <v>6</v>
      </c>
      <c r="J769" s="3" t="s">
        <v>6</v>
      </c>
      <c r="K769" s="26" t="s">
        <v>6</v>
      </c>
      <c r="L769" s="26" t="s">
        <v>6</v>
      </c>
      <c r="M769" s="26" t="s">
        <v>6</v>
      </c>
      <c r="N769" s="26" t="s">
        <v>6</v>
      </c>
    </row>
    <row r="770" spans="1:14" x14ac:dyDescent="0.25">
      <c r="A770" s="36" t="s">
        <v>66</v>
      </c>
      <c r="B770" s="22">
        <v>40.712777777777781</v>
      </c>
      <c r="C770" s="22">
        <v>-74.005833333333328</v>
      </c>
      <c r="D770" s="34" t="s">
        <v>6</v>
      </c>
      <c r="E770" s="34" t="s">
        <v>6</v>
      </c>
      <c r="F770" s="16" t="s">
        <v>740</v>
      </c>
      <c r="G770" s="37" t="s">
        <v>6</v>
      </c>
      <c r="H770" s="34" t="s">
        <v>65</v>
      </c>
      <c r="I770" s="34" t="s">
        <v>6</v>
      </c>
      <c r="J770" s="37" t="s">
        <v>6</v>
      </c>
      <c r="K770" s="26" t="s">
        <v>6</v>
      </c>
      <c r="L770" s="26" t="s">
        <v>6</v>
      </c>
      <c r="M770" s="26" t="s">
        <v>6</v>
      </c>
      <c r="N770" s="26" t="s">
        <v>6</v>
      </c>
    </row>
    <row r="771" spans="1:14" x14ac:dyDescent="0.25">
      <c r="A771" s="36" t="s">
        <v>98</v>
      </c>
      <c r="B771" s="22">
        <v>-45.883333333333333</v>
      </c>
      <c r="C771" s="22">
        <v>170.5</v>
      </c>
      <c r="D771" s="13" t="s">
        <v>1842</v>
      </c>
      <c r="E771" s="13" t="s">
        <v>6</v>
      </c>
      <c r="F771" s="16" t="s">
        <v>770</v>
      </c>
      <c r="G771" s="3" t="s">
        <v>6</v>
      </c>
      <c r="H771" s="36" t="s">
        <v>99</v>
      </c>
      <c r="I771" s="36" t="s">
        <v>6</v>
      </c>
      <c r="J771" s="3" t="s">
        <v>6</v>
      </c>
      <c r="K771" s="26" t="s">
        <v>6</v>
      </c>
      <c r="L771" s="26" t="s">
        <v>6</v>
      </c>
      <c r="M771" s="26" t="s">
        <v>6</v>
      </c>
      <c r="N771" s="26" t="s">
        <v>6</v>
      </c>
    </row>
    <row r="772" spans="1:14" x14ac:dyDescent="0.25">
      <c r="A772" s="36" t="s">
        <v>97</v>
      </c>
      <c r="B772" s="22">
        <v>-41.288888888888884</v>
      </c>
      <c r="C772" s="22">
        <v>174.77722222222224</v>
      </c>
      <c r="D772" s="13" t="s">
        <v>1841</v>
      </c>
      <c r="E772" s="13" t="s">
        <v>6</v>
      </c>
      <c r="F772" s="16" t="s">
        <v>769</v>
      </c>
      <c r="G772" s="37" t="s">
        <v>6</v>
      </c>
      <c r="H772" s="36" t="s">
        <v>99</v>
      </c>
      <c r="I772" s="36" t="s">
        <v>6</v>
      </c>
      <c r="J772" s="3" t="s">
        <v>6</v>
      </c>
      <c r="K772" s="26" t="s">
        <v>6</v>
      </c>
      <c r="L772" s="26" t="s">
        <v>6</v>
      </c>
      <c r="M772" s="26" t="s">
        <v>6</v>
      </c>
      <c r="N772" s="26" t="s">
        <v>6</v>
      </c>
    </row>
    <row r="773" spans="1:14" x14ac:dyDescent="0.25">
      <c r="A773" s="15" t="s">
        <v>2838</v>
      </c>
      <c r="B773" s="22">
        <f>42+46/60+34/3600</f>
        <v>42.776111111111113</v>
      </c>
      <c r="C773" s="22">
        <f>-(70+49/60+42/3600)</f>
        <v>-70.828333333333333</v>
      </c>
      <c r="D773" s="30" t="s">
        <v>6</v>
      </c>
      <c r="E773" s="30" t="s">
        <v>1583</v>
      </c>
      <c r="F773" s="37" t="s">
        <v>1703</v>
      </c>
      <c r="G773" s="32" t="s">
        <v>6</v>
      </c>
      <c r="H773" s="35" t="s">
        <v>2837</v>
      </c>
      <c r="I773" s="35" t="s">
        <v>6</v>
      </c>
      <c r="J773" s="3" t="s">
        <v>6</v>
      </c>
      <c r="K773" s="37" t="s">
        <v>6</v>
      </c>
      <c r="L773" s="37" t="s">
        <v>6</v>
      </c>
      <c r="M773" s="37" t="s">
        <v>6</v>
      </c>
      <c r="N773" s="37" t="s">
        <v>6</v>
      </c>
    </row>
    <row r="774" spans="1:14" x14ac:dyDescent="0.25">
      <c r="A774" s="36" t="s">
        <v>2878</v>
      </c>
      <c r="B774" s="22">
        <v>33.618662999999998</v>
      </c>
      <c r="C774" s="22">
        <v>-117.903852</v>
      </c>
      <c r="D774" s="34" t="s">
        <v>6</v>
      </c>
      <c r="E774" s="34" t="s">
        <v>6</v>
      </c>
      <c r="F774" s="16" t="s">
        <v>1058</v>
      </c>
      <c r="G774" s="37" t="s">
        <v>6</v>
      </c>
      <c r="H774" s="36" t="s">
        <v>2876</v>
      </c>
      <c r="I774" s="36" t="s">
        <v>6</v>
      </c>
      <c r="J774" s="37" t="s">
        <v>6</v>
      </c>
      <c r="K774" s="26" t="s">
        <v>6</v>
      </c>
      <c r="L774" s="26" t="s">
        <v>6</v>
      </c>
      <c r="M774" s="26" t="s">
        <v>6</v>
      </c>
      <c r="N774" s="26" t="s">
        <v>6</v>
      </c>
    </row>
    <row r="775" spans="1:14" x14ac:dyDescent="0.25">
      <c r="A775" s="36" t="s">
        <v>2408</v>
      </c>
      <c r="B775" s="22">
        <f>12+12.033/60</f>
        <v>12.20055</v>
      </c>
      <c r="C775" s="22">
        <f>109+10.899/60</f>
        <v>109.18165</v>
      </c>
      <c r="D775" s="13" t="s">
        <v>6</v>
      </c>
      <c r="E775" s="13" t="s">
        <v>6</v>
      </c>
      <c r="F775" s="37" t="s">
        <v>2042</v>
      </c>
      <c r="G775" s="3" t="s">
        <v>6</v>
      </c>
      <c r="H775" s="30" t="s">
        <v>2407</v>
      </c>
      <c r="I775" s="30" t="s">
        <v>6</v>
      </c>
      <c r="J775" s="3" t="s">
        <v>6</v>
      </c>
      <c r="K775" s="26">
        <v>16.600000000000001</v>
      </c>
      <c r="L775" s="26">
        <v>111.7</v>
      </c>
      <c r="M775" s="26">
        <v>7.7</v>
      </c>
      <c r="N775" s="26">
        <v>102.3</v>
      </c>
    </row>
    <row r="776" spans="1:14" x14ac:dyDescent="0.25">
      <c r="A776" s="30" t="s">
        <v>282</v>
      </c>
      <c r="B776" s="22">
        <v>13.407061000000001</v>
      </c>
      <c r="C776" s="22">
        <v>-83.562150000000003</v>
      </c>
      <c r="D776" s="30" t="s">
        <v>6</v>
      </c>
      <c r="E776" s="30" t="s">
        <v>6</v>
      </c>
      <c r="F776" s="36" t="s">
        <v>282</v>
      </c>
      <c r="G776" s="32" t="s">
        <v>6</v>
      </c>
      <c r="H776" s="36" t="s">
        <v>609</v>
      </c>
      <c r="I776" s="30" t="s">
        <v>2166</v>
      </c>
      <c r="J776" s="3" t="s">
        <v>6</v>
      </c>
      <c r="K776" s="26" t="s">
        <v>6</v>
      </c>
      <c r="L776" s="26" t="s">
        <v>6</v>
      </c>
      <c r="M776" s="26" t="s">
        <v>6</v>
      </c>
      <c r="N776" s="26" t="s">
        <v>6</v>
      </c>
    </row>
    <row r="777" spans="1:14" x14ac:dyDescent="0.25">
      <c r="A777" s="36" t="s">
        <v>277</v>
      </c>
      <c r="B777" s="22">
        <v>12.483333333333333</v>
      </c>
      <c r="C777" s="22">
        <v>-87.183333333333337</v>
      </c>
      <c r="D777" s="13" t="s">
        <v>6</v>
      </c>
      <c r="E777" s="13" t="s">
        <v>6</v>
      </c>
      <c r="F777" s="16" t="s">
        <v>915</v>
      </c>
      <c r="G777" s="3" t="s">
        <v>6</v>
      </c>
      <c r="H777" s="34" t="s">
        <v>281</v>
      </c>
      <c r="I777" s="36" t="s">
        <v>6</v>
      </c>
      <c r="J777" s="3" t="s">
        <v>6</v>
      </c>
      <c r="K777" s="26" t="s">
        <v>6</v>
      </c>
      <c r="L777" s="26" t="s">
        <v>6</v>
      </c>
      <c r="M777" s="26" t="s">
        <v>6</v>
      </c>
      <c r="N777" s="26" t="s">
        <v>6</v>
      </c>
    </row>
    <row r="778" spans="1:14" x14ac:dyDescent="0.25">
      <c r="A778" s="30" t="s">
        <v>279</v>
      </c>
      <c r="B778" s="22">
        <v>13.048889000000001</v>
      </c>
      <c r="C778" s="22">
        <v>-87.585273999999998</v>
      </c>
      <c r="D778" s="13" t="s">
        <v>6</v>
      </c>
      <c r="E778" s="13" t="s">
        <v>6</v>
      </c>
      <c r="F778" s="16" t="s">
        <v>1374</v>
      </c>
      <c r="G778" s="32" t="s">
        <v>6</v>
      </c>
      <c r="H778" s="34" t="s">
        <v>281</v>
      </c>
      <c r="I778" s="36" t="s">
        <v>6</v>
      </c>
      <c r="J778" s="3" t="s">
        <v>6</v>
      </c>
      <c r="K778" s="26" t="s">
        <v>6</v>
      </c>
      <c r="L778" s="26" t="s">
        <v>6</v>
      </c>
      <c r="M778" s="26" t="s">
        <v>6</v>
      </c>
      <c r="N778" s="26" t="s">
        <v>6</v>
      </c>
    </row>
    <row r="779" spans="1:14" x14ac:dyDescent="0.25">
      <c r="A779" s="13" t="s">
        <v>281</v>
      </c>
      <c r="B779" s="22">
        <v>11.917147</v>
      </c>
      <c r="C779" s="22">
        <v>-86.635892999999996</v>
      </c>
      <c r="D779" s="13" t="s">
        <v>6</v>
      </c>
      <c r="E779" s="13" t="s">
        <v>6</v>
      </c>
      <c r="F779" s="36" t="s">
        <v>281</v>
      </c>
      <c r="G779" s="3" t="s">
        <v>6</v>
      </c>
      <c r="H779" s="36" t="s">
        <v>609</v>
      </c>
      <c r="I779" s="30" t="s">
        <v>531</v>
      </c>
      <c r="J779" s="3" t="s">
        <v>6</v>
      </c>
      <c r="K779" s="26" t="s">
        <v>6</v>
      </c>
      <c r="L779" s="26" t="s">
        <v>6</v>
      </c>
      <c r="M779" s="26" t="s">
        <v>6</v>
      </c>
      <c r="N779" s="26" t="s">
        <v>6</v>
      </c>
    </row>
    <row r="780" spans="1:14" x14ac:dyDescent="0.25">
      <c r="A780" s="36" t="s">
        <v>278</v>
      </c>
      <c r="B780" s="22">
        <v>11.25</v>
      </c>
      <c r="C780" s="22">
        <v>-87.86666666666666</v>
      </c>
      <c r="D780" s="30" t="s">
        <v>6</v>
      </c>
      <c r="E780" s="30" t="s">
        <v>6</v>
      </c>
      <c r="F780" s="16" t="s">
        <v>916</v>
      </c>
      <c r="G780" s="32" t="s">
        <v>6</v>
      </c>
      <c r="H780" s="34" t="s">
        <v>281</v>
      </c>
      <c r="I780" s="36" t="s">
        <v>6</v>
      </c>
      <c r="J780" s="3" t="s">
        <v>6</v>
      </c>
      <c r="K780" s="26" t="s">
        <v>6</v>
      </c>
      <c r="L780" s="26" t="s">
        <v>6</v>
      </c>
      <c r="M780" s="26" t="s">
        <v>6</v>
      </c>
      <c r="N780" s="26" t="s">
        <v>6</v>
      </c>
    </row>
    <row r="781" spans="1:14" x14ac:dyDescent="0.25">
      <c r="A781" s="36" t="s">
        <v>2154</v>
      </c>
      <c r="B781" s="22">
        <v>8.1199999999999992</v>
      </c>
      <c r="C781" s="22">
        <v>93.5</v>
      </c>
      <c r="D781" s="30" t="s">
        <v>6</v>
      </c>
      <c r="E781" s="30" t="s">
        <v>6</v>
      </c>
      <c r="F781" s="36" t="s">
        <v>2155</v>
      </c>
      <c r="G781" s="32" t="s">
        <v>6</v>
      </c>
      <c r="H781" s="35" t="s">
        <v>275</v>
      </c>
      <c r="I781" s="35" t="s">
        <v>6</v>
      </c>
      <c r="J781" s="3" t="s">
        <v>6</v>
      </c>
      <c r="K781" s="26" t="s">
        <v>6</v>
      </c>
      <c r="L781" s="26" t="s">
        <v>6</v>
      </c>
      <c r="M781" s="26" t="s">
        <v>6</v>
      </c>
      <c r="N781" s="26" t="s">
        <v>6</v>
      </c>
    </row>
    <row r="782" spans="1:14" x14ac:dyDescent="0.25">
      <c r="A782" s="13" t="s">
        <v>2033</v>
      </c>
      <c r="B782" s="22">
        <v>7</v>
      </c>
      <c r="C782" s="22">
        <f>4+20/60</f>
        <v>4.333333333333333</v>
      </c>
      <c r="D782" s="13" t="s">
        <v>6</v>
      </c>
      <c r="E782" s="13" t="s">
        <v>1583</v>
      </c>
      <c r="F782" s="16" t="s">
        <v>2034</v>
      </c>
      <c r="G782" s="3" t="s">
        <v>6</v>
      </c>
      <c r="H782" s="34" t="s">
        <v>132</v>
      </c>
      <c r="I782" s="34" t="s">
        <v>6</v>
      </c>
      <c r="J782" s="3" t="s">
        <v>6</v>
      </c>
      <c r="K782" s="26" t="s">
        <v>6</v>
      </c>
      <c r="L782" s="26" t="s">
        <v>6</v>
      </c>
      <c r="M782" s="26" t="s">
        <v>6</v>
      </c>
      <c r="N782" s="26" t="s">
        <v>6</v>
      </c>
    </row>
    <row r="783" spans="1:14" x14ac:dyDescent="0.25">
      <c r="A783" s="13" t="s">
        <v>582</v>
      </c>
      <c r="B783" s="22">
        <v>6.4550270000000003</v>
      </c>
      <c r="C783" s="22">
        <v>3.3840819999999998</v>
      </c>
      <c r="D783" s="13" t="s">
        <v>6</v>
      </c>
      <c r="E783" s="13" t="s">
        <v>6</v>
      </c>
      <c r="F783" s="16" t="s">
        <v>1231</v>
      </c>
      <c r="G783" s="3" t="s">
        <v>6</v>
      </c>
      <c r="H783" s="37" t="s">
        <v>132</v>
      </c>
      <c r="I783" s="37" t="s">
        <v>6</v>
      </c>
      <c r="J783" s="3" t="s">
        <v>6</v>
      </c>
      <c r="K783" s="26" t="s">
        <v>6</v>
      </c>
      <c r="L783" s="26" t="s">
        <v>6</v>
      </c>
      <c r="M783" s="26" t="s">
        <v>6</v>
      </c>
      <c r="N783" s="26" t="s">
        <v>6</v>
      </c>
    </row>
    <row r="784" spans="1:14" x14ac:dyDescent="0.25">
      <c r="A784" s="13" t="s">
        <v>131</v>
      </c>
      <c r="B784" s="22">
        <v>4.7122130000000002</v>
      </c>
      <c r="C784" s="22">
        <v>5.6517270000000002</v>
      </c>
      <c r="D784" s="13" t="s">
        <v>6</v>
      </c>
      <c r="E784" s="13" t="s">
        <v>6</v>
      </c>
      <c r="F784" s="16" t="s">
        <v>786</v>
      </c>
      <c r="G784" s="3" t="s">
        <v>6</v>
      </c>
      <c r="H784" s="34" t="s">
        <v>132</v>
      </c>
      <c r="I784" s="34" t="s">
        <v>6</v>
      </c>
      <c r="J784" s="3" t="s">
        <v>6</v>
      </c>
      <c r="K784" s="26" t="s">
        <v>6</v>
      </c>
      <c r="L784" s="26" t="s">
        <v>6</v>
      </c>
      <c r="M784" s="26" t="s">
        <v>6</v>
      </c>
      <c r="N784" s="26" t="s">
        <v>6</v>
      </c>
    </row>
    <row r="785" spans="1:14" x14ac:dyDescent="0.25">
      <c r="A785" s="36" t="s">
        <v>545</v>
      </c>
      <c r="B785" s="22">
        <v>36.549838999999999</v>
      </c>
      <c r="C785" s="22">
        <v>-75.915700000000001</v>
      </c>
      <c r="D785" s="13" t="s">
        <v>6</v>
      </c>
      <c r="E785" s="13" t="s">
        <v>499</v>
      </c>
      <c r="F785" s="36" t="s">
        <v>545</v>
      </c>
      <c r="G785" s="3" t="s">
        <v>6</v>
      </c>
      <c r="H785" s="36" t="s">
        <v>2163</v>
      </c>
      <c r="I785" s="36" t="s">
        <v>2185</v>
      </c>
      <c r="J785" s="3" t="s">
        <v>6</v>
      </c>
      <c r="K785" s="26" t="s">
        <v>6</v>
      </c>
      <c r="L785" s="26" t="s">
        <v>6</v>
      </c>
      <c r="M785" s="26" t="s">
        <v>6</v>
      </c>
      <c r="N785" s="26" t="s">
        <v>6</v>
      </c>
    </row>
    <row r="786" spans="1:14" x14ac:dyDescent="0.25">
      <c r="A786" s="36" t="s">
        <v>1395</v>
      </c>
      <c r="B786" s="23">
        <v>32.704906999999999</v>
      </c>
      <c r="C786" s="23">
        <v>-117.167232</v>
      </c>
      <c r="D786" s="36" t="s">
        <v>6</v>
      </c>
      <c r="E786" s="36" t="s">
        <v>442</v>
      </c>
      <c r="F786" s="36" t="s">
        <v>1395</v>
      </c>
      <c r="G786" s="16" t="s">
        <v>6</v>
      </c>
      <c r="H786" s="36" t="s">
        <v>2163</v>
      </c>
      <c r="I786" s="34" t="s">
        <v>2165</v>
      </c>
      <c r="J786" s="3" t="s">
        <v>6</v>
      </c>
      <c r="K786" s="26" t="s">
        <v>6</v>
      </c>
      <c r="L786" s="26" t="s">
        <v>6</v>
      </c>
      <c r="M786" s="26" t="s">
        <v>6</v>
      </c>
      <c r="N786" s="26" t="s">
        <v>6</v>
      </c>
    </row>
    <row r="787" spans="1:14" x14ac:dyDescent="0.25">
      <c r="A787" s="36" t="s">
        <v>2647</v>
      </c>
      <c r="B787" s="22">
        <v>34.716666666666669</v>
      </c>
      <c r="C787" s="22">
        <v>-76.650000000000006</v>
      </c>
      <c r="D787" s="13" t="s">
        <v>6</v>
      </c>
      <c r="E787" s="13" t="s">
        <v>6</v>
      </c>
      <c r="F787" s="16" t="s">
        <v>1381</v>
      </c>
      <c r="G787" s="3" t="s">
        <v>6</v>
      </c>
      <c r="H787" s="34" t="s">
        <v>2645</v>
      </c>
      <c r="I787" s="34" t="s">
        <v>6</v>
      </c>
      <c r="J787" s="3" t="s">
        <v>6</v>
      </c>
      <c r="K787" s="26" t="s">
        <v>6</v>
      </c>
      <c r="L787" s="26" t="s">
        <v>6</v>
      </c>
      <c r="M787" s="26" t="s">
        <v>6</v>
      </c>
      <c r="N787" s="26" t="s">
        <v>6</v>
      </c>
    </row>
    <row r="788" spans="1:14" x14ac:dyDescent="0.25">
      <c r="A788" s="36" t="s">
        <v>2649</v>
      </c>
      <c r="B788" s="22">
        <v>34.695555555555551</v>
      </c>
      <c r="C788" s="22">
        <v>-76.688888888888897</v>
      </c>
      <c r="D788" s="34" t="s">
        <v>6</v>
      </c>
      <c r="E788" s="34" t="s">
        <v>6</v>
      </c>
      <c r="F788" s="16" t="s">
        <v>728</v>
      </c>
      <c r="G788" s="37" t="s">
        <v>6</v>
      </c>
      <c r="H788" s="34" t="s">
        <v>2645</v>
      </c>
      <c r="I788" s="34" t="s">
        <v>6</v>
      </c>
      <c r="J788" s="3" t="s">
        <v>6</v>
      </c>
      <c r="K788" s="26" t="s">
        <v>6</v>
      </c>
      <c r="L788" s="26" t="s">
        <v>6</v>
      </c>
      <c r="M788" s="26" t="s">
        <v>6</v>
      </c>
      <c r="N788" s="26" t="s">
        <v>6</v>
      </c>
    </row>
    <row r="789" spans="1:14" x14ac:dyDescent="0.25">
      <c r="A789" s="36" t="s">
        <v>2653</v>
      </c>
      <c r="B789" s="22">
        <v>34.753813000000001</v>
      </c>
      <c r="C789" s="22">
        <v>-76.779990999999995</v>
      </c>
      <c r="D789" s="13" t="s">
        <v>6</v>
      </c>
      <c r="E789" s="13" t="s">
        <v>6</v>
      </c>
      <c r="F789" s="16" t="s">
        <v>1212</v>
      </c>
      <c r="G789" s="3" t="s">
        <v>6</v>
      </c>
      <c r="H789" s="36" t="s">
        <v>2645</v>
      </c>
      <c r="I789" s="36" t="s">
        <v>6</v>
      </c>
      <c r="J789" s="3" t="s">
        <v>6</v>
      </c>
      <c r="K789" s="26" t="s">
        <v>6</v>
      </c>
      <c r="L789" s="26" t="s">
        <v>6</v>
      </c>
      <c r="M789" s="26" t="s">
        <v>6</v>
      </c>
      <c r="N789" s="26" t="s">
        <v>6</v>
      </c>
    </row>
    <row r="790" spans="1:14" x14ac:dyDescent="0.25">
      <c r="A790" s="36" t="s">
        <v>2652</v>
      </c>
      <c r="B790" s="22">
        <v>34.565195000000003</v>
      </c>
      <c r="C790" s="22">
        <v>-77.390116000000006</v>
      </c>
      <c r="D790" s="30" t="s">
        <v>6</v>
      </c>
      <c r="E790" s="30" t="s">
        <v>6</v>
      </c>
      <c r="F790" s="16" t="s">
        <v>1247</v>
      </c>
      <c r="G790" s="37" t="s">
        <v>6</v>
      </c>
      <c r="H790" s="36" t="s">
        <v>2650</v>
      </c>
      <c r="I790" s="36" t="s">
        <v>6</v>
      </c>
      <c r="J790" s="3" t="s">
        <v>6</v>
      </c>
      <c r="K790" s="26" t="s">
        <v>6</v>
      </c>
      <c r="L790" s="26" t="s">
        <v>6</v>
      </c>
      <c r="M790" s="26" t="s">
        <v>6</v>
      </c>
      <c r="N790" s="26" t="s">
        <v>6</v>
      </c>
    </row>
    <row r="791" spans="1:14" x14ac:dyDescent="0.25">
      <c r="A791" s="15" t="s">
        <v>2669</v>
      </c>
      <c r="B791" s="22">
        <f>33+21/60</f>
        <v>33.35</v>
      </c>
      <c r="C791" s="22">
        <f>-(79+11/60)</f>
        <v>-79.183333333333337</v>
      </c>
      <c r="D791" s="30" t="s">
        <v>6</v>
      </c>
      <c r="E791" s="30" t="s">
        <v>6</v>
      </c>
      <c r="F791" s="37" t="s">
        <v>1501</v>
      </c>
      <c r="G791" s="32" t="s">
        <v>6</v>
      </c>
      <c r="H791" s="36" t="s">
        <v>2667</v>
      </c>
      <c r="I791" s="36" t="s">
        <v>6</v>
      </c>
      <c r="J791" s="3" t="s">
        <v>6</v>
      </c>
      <c r="K791" s="37" t="s">
        <v>6</v>
      </c>
      <c r="L791" s="37" t="s">
        <v>6</v>
      </c>
      <c r="M791" s="37" t="s">
        <v>6</v>
      </c>
      <c r="N791" s="37" t="s">
        <v>6</v>
      </c>
    </row>
    <row r="792" spans="1:14" x14ac:dyDescent="0.25">
      <c r="A792" s="36" t="s">
        <v>2668</v>
      </c>
      <c r="B792" s="22">
        <v>33.335160000000002</v>
      </c>
      <c r="C792" s="22">
        <v>-79.177615000000003</v>
      </c>
      <c r="D792" s="13" t="s">
        <v>6</v>
      </c>
      <c r="E792" s="13" t="s">
        <v>6</v>
      </c>
      <c r="F792" s="16" t="s">
        <v>1949</v>
      </c>
      <c r="G792" s="3" t="s">
        <v>6</v>
      </c>
      <c r="H792" s="34" t="s">
        <v>2667</v>
      </c>
      <c r="I792" s="34" t="s">
        <v>6</v>
      </c>
      <c r="J792" s="3" t="s">
        <v>6</v>
      </c>
      <c r="K792" s="26" t="s">
        <v>6</v>
      </c>
      <c r="L792" s="26" t="s">
        <v>6</v>
      </c>
      <c r="M792" s="26" t="s">
        <v>6</v>
      </c>
      <c r="N792" s="26" t="s">
        <v>6</v>
      </c>
    </row>
    <row r="793" spans="1:14" x14ac:dyDescent="0.25">
      <c r="A793" s="15" t="s">
        <v>2844</v>
      </c>
      <c r="B793" s="22">
        <f>42+13/60+35/3600</f>
        <v>42.226388888888891</v>
      </c>
      <c r="C793" s="22">
        <f>-(70+46/60+26/3600)</f>
        <v>-70.773888888888891</v>
      </c>
      <c r="D793" s="13" t="s">
        <v>6</v>
      </c>
      <c r="E793" s="13" t="s">
        <v>6</v>
      </c>
      <c r="F793" s="35" t="s">
        <v>1719</v>
      </c>
      <c r="G793" s="3" t="s">
        <v>6</v>
      </c>
      <c r="H793" s="35" t="s">
        <v>2843</v>
      </c>
      <c r="I793" s="35" t="s">
        <v>6</v>
      </c>
      <c r="J793" s="3" t="s">
        <v>6</v>
      </c>
      <c r="K793" s="37" t="s">
        <v>6</v>
      </c>
      <c r="L793" s="37" t="s">
        <v>6</v>
      </c>
      <c r="M793" s="37" t="s">
        <v>6</v>
      </c>
      <c r="N793" s="37" t="s">
        <v>6</v>
      </c>
    </row>
    <row r="794" spans="1:14" x14ac:dyDescent="0.25">
      <c r="A794" s="36" t="s">
        <v>2615</v>
      </c>
      <c r="B794" s="22">
        <v>40.940573999999998</v>
      </c>
      <c r="C794" s="22">
        <v>-72.433162999999993</v>
      </c>
      <c r="D794" s="30" t="s">
        <v>6</v>
      </c>
      <c r="E794" s="30" t="s">
        <v>6</v>
      </c>
      <c r="F794" s="16" t="s">
        <v>1890</v>
      </c>
      <c r="G794" s="32" t="s">
        <v>6</v>
      </c>
      <c r="H794" s="34" t="s">
        <v>2614</v>
      </c>
      <c r="I794" s="34" t="s">
        <v>6</v>
      </c>
      <c r="J794" s="3" t="s">
        <v>6</v>
      </c>
      <c r="K794" s="37" t="s">
        <v>6</v>
      </c>
      <c r="L794" s="37" t="s">
        <v>6</v>
      </c>
      <c r="M794" s="37" t="s">
        <v>6</v>
      </c>
      <c r="N794" s="37" t="s">
        <v>6</v>
      </c>
    </row>
    <row r="795" spans="1:14" x14ac:dyDescent="0.25">
      <c r="A795" s="36" t="s">
        <v>39</v>
      </c>
      <c r="B795" s="22">
        <v>-12.45</v>
      </c>
      <c r="C795" s="22">
        <v>130.83333333333334</v>
      </c>
      <c r="D795" s="13" t="s">
        <v>6</v>
      </c>
      <c r="E795" s="13" t="s">
        <v>6</v>
      </c>
      <c r="F795" s="16" t="s">
        <v>713</v>
      </c>
      <c r="G795" s="37" t="s">
        <v>6</v>
      </c>
      <c r="H795" s="34" t="s">
        <v>47</v>
      </c>
      <c r="I795" s="34" t="s">
        <v>6</v>
      </c>
      <c r="J795" s="3" t="s">
        <v>6</v>
      </c>
      <c r="K795" s="26" t="s">
        <v>6</v>
      </c>
      <c r="L795" s="26" t="s">
        <v>6</v>
      </c>
      <c r="M795" s="26" t="s">
        <v>6</v>
      </c>
      <c r="N795" s="26" t="s">
        <v>6</v>
      </c>
    </row>
    <row r="796" spans="1:14" x14ac:dyDescent="0.25">
      <c r="A796" s="36" t="s">
        <v>1529</v>
      </c>
      <c r="B796" s="22">
        <v>-12.236026000000001</v>
      </c>
      <c r="C796" s="22">
        <v>136.76593</v>
      </c>
      <c r="D796" s="30" t="s">
        <v>6</v>
      </c>
      <c r="E796" s="30" t="s">
        <v>6</v>
      </c>
      <c r="F796" s="16" t="s">
        <v>1530</v>
      </c>
      <c r="G796" s="32" t="s">
        <v>6</v>
      </c>
      <c r="H796" s="34" t="s">
        <v>47</v>
      </c>
      <c r="I796" s="34" t="s">
        <v>6</v>
      </c>
      <c r="J796" s="3" t="s">
        <v>6</v>
      </c>
      <c r="K796" s="26" t="s">
        <v>6</v>
      </c>
      <c r="L796" s="26" t="s">
        <v>6</v>
      </c>
      <c r="M796" s="26" t="s">
        <v>6</v>
      </c>
      <c r="N796" s="26" t="s">
        <v>6</v>
      </c>
    </row>
    <row r="797" spans="1:14" x14ac:dyDescent="0.25">
      <c r="A797" s="36" t="s">
        <v>57</v>
      </c>
      <c r="B797" s="22">
        <v>-11.360555555555555</v>
      </c>
      <c r="C797" s="22">
        <v>132.15333333333334</v>
      </c>
      <c r="D797" s="34" t="s">
        <v>6</v>
      </c>
      <c r="E797" s="34" t="s">
        <v>6</v>
      </c>
      <c r="F797" s="16" t="s">
        <v>726</v>
      </c>
      <c r="G797" s="37" t="s">
        <v>6</v>
      </c>
      <c r="H797" s="37" t="s">
        <v>47</v>
      </c>
      <c r="I797" s="37" t="s">
        <v>6</v>
      </c>
      <c r="J797" s="37" t="s">
        <v>6</v>
      </c>
      <c r="K797" s="26" t="s">
        <v>6</v>
      </c>
      <c r="L797" s="26" t="s">
        <v>6</v>
      </c>
      <c r="M797" s="26" t="s">
        <v>6</v>
      </c>
      <c r="N797" s="26" t="s">
        <v>6</v>
      </c>
    </row>
    <row r="798" spans="1:14" x14ac:dyDescent="0.25">
      <c r="A798" s="31" t="s">
        <v>465</v>
      </c>
      <c r="B798" s="22">
        <v>15.666331</v>
      </c>
      <c r="C798" s="22">
        <v>-96.492000000000004</v>
      </c>
      <c r="D798" s="34" t="s">
        <v>6</v>
      </c>
      <c r="E798" s="13" t="s">
        <v>151</v>
      </c>
      <c r="F798" s="16" t="s">
        <v>1089</v>
      </c>
      <c r="G798" s="3" t="s">
        <v>6</v>
      </c>
      <c r="H798" s="34" t="s">
        <v>659</v>
      </c>
      <c r="I798" s="34" t="s">
        <v>6</v>
      </c>
      <c r="J798" s="3" t="s">
        <v>6</v>
      </c>
      <c r="K798" s="26" t="s">
        <v>6</v>
      </c>
      <c r="L798" s="26" t="s">
        <v>6</v>
      </c>
      <c r="M798" s="26" t="s">
        <v>6</v>
      </c>
      <c r="N798" s="26" t="s">
        <v>6</v>
      </c>
    </row>
    <row r="799" spans="1:14" x14ac:dyDescent="0.25">
      <c r="A799" s="36" t="s">
        <v>665</v>
      </c>
      <c r="B799" s="22">
        <v>16.171959999999999</v>
      </c>
      <c r="C799" s="22">
        <v>-95.196697</v>
      </c>
      <c r="D799" s="34" t="s">
        <v>6</v>
      </c>
      <c r="E799" s="34" t="s">
        <v>151</v>
      </c>
      <c r="F799" s="16" t="s">
        <v>1095</v>
      </c>
      <c r="G799" s="37" t="s">
        <v>6</v>
      </c>
      <c r="H799" s="34" t="s">
        <v>659</v>
      </c>
      <c r="I799" s="34" t="s">
        <v>6</v>
      </c>
      <c r="J799" s="37" t="s">
        <v>6</v>
      </c>
      <c r="K799" s="26" t="s">
        <v>6</v>
      </c>
      <c r="L799" s="26" t="s">
        <v>6</v>
      </c>
      <c r="M799" s="26" t="s">
        <v>6</v>
      </c>
      <c r="N799" s="26" t="s">
        <v>6</v>
      </c>
    </row>
    <row r="800" spans="1:14" x14ac:dyDescent="0.25">
      <c r="A800" s="36" t="s">
        <v>2693</v>
      </c>
      <c r="B800" s="22">
        <v>30.41</v>
      </c>
      <c r="C800" s="22">
        <v>-88.797499999999999</v>
      </c>
      <c r="D800" s="34" t="s">
        <v>6</v>
      </c>
      <c r="E800" s="34" t="s">
        <v>6</v>
      </c>
      <c r="F800" s="16" t="s">
        <v>762</v>
      </c>
      <c r="G800" s="37" t="s">
        <v>6</v>
      </c>
      <c r="H800" s="34" t="s">
        <v>2692</v>
      </c>
      <c r="I800" s="34" t="s">
        <v>6</v>
      </c>
      <c r="J800" s="37" t="s">
        <v>6</v>
      </c>
      <c r="K800" s="26" t="s">
        <v>6</v>
      </c>
      <c r="L800" s="26" t="s">
        <v>6</v>
      </c>
      <c r="M800" s="26" t="s">
        <v>6</v>
      </c>
      <c r="N800" s="26" t="s">
        <v>6</v>
      </c>
    </row>
    <row r="801" spans="1:14" x14ac:dyDescent="0.25">
      <c r="A801" s="31" t="s">
        <v>1464</v>
      </c>
      <c r="B801" s="22">
        <v>27.066666666666666</v>
      </c>
      <c r="C801" s="22">
        <v>142.20833333333331</v>
      </c>
      <c r="D801" s="34" t="s">
        <v>6</v>
      </c>
      <c r="E801" s="34" t="s">
        <v>6</v>
      </c>
      <c r="F801" s="16" t="s">
        <v>1006</v>
      </c>
      <c r="G801" s="37" t="s">
        <v>6</v>
      </c>
      <c r="H801" s="34" t="s">
        <v>1463</v>
      </c>
      <c r="I801" s="34" t="s">
        <v>6</v>
      </c>
      <c r="J801" s="3" t="s">
        <v>6</v>
      </c>
      <c r="K801" s="26" t="s">
        <v>6</v>
      </c>
      <c r="L801" s="26" t="s">
        <v>6</v>
      </c>
      <c r="M801" s="26" t="s">
        <v>6</v>
      </c>
      <c r="N801" s="26" t="s">
        <v>6</v>
      </c>
    </row>
    <row r="802" spans="1:14" x14ac:dyDescent="0.25">
      <c r="A802" s="36" t="s">
        <v>1905</v>
      </c>
      <c r="B802" s="23">
        <v>34.608727000000002</v>
      </c>
      <c r="C802" s="23">
        <v>134.18410700000001</v>
      </c>
      <c r="D802" s="36" t="s">
        <v>6</v>
      </c>
      <c r="E802" s="36" t="s">
        <v>6</v>
      </c>
      <c r="F802" s="16" t="s">
        <v>1267</v>
      </c>
      <c r="G802" s="16" t="s">
        <v>6</v>
      </c>
      <c r="H802" s="16" t="s">
        <v>1903</v>
      </c>
      <c r="I802" s="16" t="s">
        <v>6</v>
      </c>
      <c r="J802" s="3" t="s">
        <v>6</v>
      </c>
      <c r="K802" s="26" t="s">
        <v>6</v>
      </c>
      <c r="L802" s="26" t="s">
        <v>6</v>
      </c>
      <c r="M802" s="26" t="s">
        <v>6</v>
      </c>
      <c r="N802" s="26" t="s">
        <v>6</v>
      </c>
    </row>
    <row r="803" spans="1:14" x14ac:dyDescent="0.25">
      <c r="A803" s="36" t="s">
        <v>1927</v>
      </c>
      <c r="B803" s="22">
        <v>24.334464000000001</v>
      </c>
      <c r="C803" s="22">
        <v>123.823465</v>
      </c>
      <c r="D803" s="13" t="s">
        <v>6</v>
      </c>
      <c r="E803" s="13" t="s">
        <v>6</v>
      </c>
      <c r="F803" s="37" t="s">
        <v>1439</v>
      </c>
      <c r="G803" s="3" t="s">
        <v>6</v>
      </c>
      <c r="H803" s="36" t="s">
        <v>1925</v>
      </c>
      <c r="I803" s="36" t="s">
        <v>6</v>
      </c>
      <c r="J803" s="3" t="s">
        <v>6</v>
      </c>
      <c r="K803" s="26" t="s">
        <v>6</v>
      </c>
      <c r="L803" s="26" t="s">
        <v>6</v>
      </c>
      <c r="M803" s="26" t="s">
        <v>6</v>
      </c>
      <c r="N803" s="26" t="s">
        <v>6</v>
      </c>
    </row>
    <row r="804" spans="1:14" x14ac:dyDescent="0.25">
      <c r="A804" s="36" t="s">
        <v>1926</v>
      </c>
      <c r="B804" s="22">
        <v>24.766666666666666</v>
      </c>
      <c r="C804" s="22">
        <v>125.31666666666666</v>
      </c>
      <c r="D804" s="13" t="s">
        <v>6</v>
      </c>
      <c r="E804" s="13" t="s">
        <v>6</v>
      </c>
      <c r="F804" s="16" t="s">
        <v>1133</v>
      </c>
      <c r="G804" s="3" t="s">
        <v>6</v>
      </c>
      <c r="H804" s="36" t="s">
        <v>1925</v>
      </c>
      <c r="I804" s="36" t="s">
        <v>6</v>
      </c>
      <c r="J804" s="3" t="s">
        <v>6</v>
      </c>
      <c r="K804" s="26" t="s">
        <v>6</v>
      </c>
      <c r="L804" s="26" t="s">
        <v>6</v>
      </c>
      <c r="M804" s="26" t="s">
        <v>6</v>
      </c>
      <c r="N804" s="26" t="s">
        <v>6</v>
      </c>
    </row>
    <row r="805" spans="1:14" x14ac:dyDescent="0.25">
      <c r="A805" s="36" t="s">
        <v>2000</v>
      </c>
      <c r="B805" s="22">
        <v>26.174869999999999</v>
      </c>
      <c r="C805" s="22">
        <v>127.641086</v>
      </c>
      <c r="D805" s="13" t="s">
        <v>6</v>
      </c>
      <c r="E805" s="13" t="s">
        <v>6</v>
      </c>
      <c r="F805" s="16" t="s">
        <v>1999</v>
      </c>
      <c r="G805" s="3" t="s">
        <v>6</v>
      </c>
      <c r="H805" s="34" t="s">
        <v>1925</v>
      </c>
      <c r="I805" s="34" t="s">
        <v>6</v>
      </c>
      <c r="J805" s="3" t="s">
        <v>6</v>
      </c>
      <c r="K805" s="26" t="s">
        <v>6</v>
      </c>
      <c r="L805" s="26" t="s">
        <v>6</v>
      </c>
      <c r="M805" s="26" t="s">
        <v>6</v>
      </c>
      <c r="N805" s="26" t="s">
        <v>6</v>
      </c>
    </row>
    <row r="806" spans="1:14" x14ac:dyDescent="0.25">
      <c r="A806" s="36" t="s">
        <v>2723</v>
      </c>
      <c r="B806" s="22">
        <v>29.990703</v>
      </c>
      <c r="C806" s="22">
        <v>-93.787993</v>
      </c>
      <c r="D806" s="34" t="s">
        <v>6</v>
      </c>
      <c r="E806" s="34" t="s">
        <v>6</v>
      </c>
      <c r="F806" s="16" t="s">
        <v>1079</v>
      </c>
      <c r="G806" s="37" t="s">
        <v>6</v>
      </c>
      <c r="H806" s="34" t="s">
        <v>2722</v>
      </c>
      <c r="I806" s="34" t="s">
        <v>6</v>
      </c>
      <c r="J806" s="3" t="s">
        <v>6</v>
      </c>
      <c r="K806" s="26" t="s">
        <v>6</v>
      </c>
      <c r="L806" s="26" t="s">
        <v>6</v>
      </c>
      <c r="M806" s="26" t="s">
        <v>6</v>
      </c>
      <c r="N806" s="26" t="s">
        <v>6</v>
      </c>
    </row>
    <row r="807" spans="1:14" x14ac:dyDescent="0.25">
      <c r="A807" s="36" t="s">
        <v>1904</v>
      </c>
      <c r="B807" s="22">
        <v>34.31666666666667</v>
      </c>
      <c r="C807" s="22">
        <v>135</v>
      </c>
      <c r="D807" s="34" t="s">
        <v>6</v>
      </c>
      <c r="E807" s="34" t="s">
        <v>6</v>
      </c>
      <c r="F807" s="16" t="s">
        <v>1131</v>
      </c>
      <c r="G807" s="37" t="s">
        <v>6</v>
      </c>
      <c r="H807" s="36" t="s">
        <v>1902</v>
      </c>
      <c r="I807" s="36" t="s">
        <v>6</v>
      </c>
      <c r="J807" s="3" t="s">
        <v>6</v>
      </c>
      <c r="K807" s="26" t="s">
        <v>6</v>
      </c>
      <c r="L807" s="26" t="s">
        <v>6</v>
      </c>
      <c r="M807" s="26" t="s">
        <v>6</v>
      </c>
      <c r="N807" s="26" t="s">
        <v>6</v>
      </c>
    </row>
    <row r="808" spans="1:14" x14ac:dyDescent="0.25">
      <c r="A808" s="31" t="s">
        <v>2532</v>
      </c>
      <c r="B808" s="22">
        <v>3.8564340000000001</v>
      </c>
      <c r="C808" s="22">
        <v>-77.120451000000003</v>
      </c>
      <c r="D808" s="13" t="s">
        <v>6</v>
      </c>
      <c r="E808" s="13" t="s">
        <v>6</v>
      </c>
      <c r="F808" s="16" t="s">
        <v>1100</v>
      </c>
      <c r="G808" s="37" t="s">
        <v>6</v>
      </c>
      <c r="H808" s="34" t="s">
        <v>2530</v>
      </c>
      <c r="I808" s="34" t="s">
        <v>6</v>
      </c>
      <c r="J808" s="3" t="s">
        <v>6</v>
      </c>
      <c r="K808" s="26">
        <v>4.0999999999999996</v>
      </c>
      <c r="L808" s="26">
        <v>-76.900000000000006</v>
      </c>
      <c r="M808" s="26">
        <v>3.6</v>
      </c>
      <c r="N808" s="26">
        <v>-77.3</v>
      </c>
    </row>
    <row r="809" spans="1:14" x14ac:dyDescent="0.25">
      <c r="A809" s="36" t="s">
        <v>2528</v>
      </c>
      <c r="B809" s="22">
        <v>7.0909279999999999</v>
      </c>
      <c r="C809" s="22">
        <v>-77.869681999999997</v>
      </c>
      <c r="D809" s="13" t="s">
        <v>6</v>
      </c>
      <c r="E809" s="13" t="s">
        <v>2181</v>
      </c>
      <c r="F809" s="16" t="s">
        <v>793</v>
      </c>
      <c r="G809" s="3" t="s">
        <v>1307</v>
      </c>
      <c r="H809" s="34" t="s">
        <v>1685</v>
      </c>
      <c r="I809" s="34" t="s">
        <v>6</v>
      </c>
      <c r="J809" s="3" t="s">
        <v>6</v>
      </c>
      <c r="K809" s="26">
        <v>7.4</v>
      </c>
      <c r="L809" s="26">
        <v>-77.400000000000006</v>
      </c>
      <c r="M809" s="26">
        <v>6.6</v>
      </c>
      <c r="N809" s="26">
        <v>-78.3</v>
      </c>
    </row>
    <row r="810" spans="1:14" x14ac:dyDescent="0.25">
      <c r="A810" s="16" t="s">
        <v>2086</v>
      </c>
      <c r="B810" s="22">
        <v>5.48712</v>
      </c>
      <c r="C810" s="22">
        <v>-77.537424000000001</v>
      </c>
      <c r="D810" s="13" t="s">
        <v>1980</v>
      </c>
      <c r="E810" s="13" t="s">
        <v>6</v>
      </c>
      <c r="F810" s="37" t="s">
        <v>2087</v>
      </c>
      <c r="G810" s="3" t="s">
        <v>6</v>
      </c>
      <c r="H810" s="34" t="s">
        <v>1685</v>
      </c>
      <c r="I810" s="34" t="s">
        <v>6</v>
      </c>
      <c r="J810" s="3" t="s">
        <v>6</v>
      </c>
      <c r="K810" s="26">
        <v>7.4</v>
      </c>
      <c r="L810" s="26">
        <v>-77.400000000000006</v>
      </c>
      <c r="M810" s="26">
        <v>6.6</v>
      </c>
      <c r="N810" s="26">
        <v>-78.3</v>
      </c>
    </row>
    <row r="811" spans="1:14" x14ac:dyDescent="0.25">
      <c r="A811" s="36" t="s">
        <v>2527</v>
      </c>
      <c r="B811" s="23">
        <v>6.690131</v>
      </c>
      <c r="C811" s="23">
        <v>-77.475002000000003</v>
      </c>
      <c r="D811" s="36" t="s">
        <v>6</v>
      </c>
      <c r="E811" s="36" t="s">
        <v>6</v>
      </c>
      <c r="F811" s="16" t="s">
        <v>1258</v>
      </c>
      <c r="G811" s="16" t="s">
        <v>6</v>
      </c>
      <c r="H811" s="34" t="s">
        <v>2086</v>
      </c>
      <c r="I811" s="34" t="s">
        <v>6</v>
      </c>
      <c r="J811" s="3" t="s">
        <v>6</v>
      </c>
      <c r="K811" s="26">
        <v>7.4</v>
      </c>
      <c r="L811" s="26">
        <v>-76.900000000000006</v>
      </c>
      <c r="M811" s="26">
        <v>6</v>
      </c>
      <c r="N811" s="26">
        <v>-78</v>
      </c>
    </row>
    <row r="812" spans="1:14" x14ac:dyDescent="0.25">
      <c r="A812" s="31" t="s">
        <v>2526</v>
      </c>
      <c r="B812" s="22">
        <v>2.9675000000000002</v>
      </c>
      <c r="C812" s="22">
        <v>-78.180277777777789</v>
      </c>
      <c r="D812" s="30" t="s">
        <v>6</v>
      </c>
      <c r="E812" s="30" t="s">
        <v>6</v>
      </c>
      <c r="F812" s="16" t="s">
        <v>1171</v>
      </c>
      <c r="G812" s="32" t="s">
        <v>6</v>
      </c>
      <c r="H812" s="34" t="s">
        <v>2524</v>
      </c>
      <c r="I812" s="34" t="s">
        <v>6</v>
      </c>
      <c r="J812" s="3" t="s">
        <v>6</v>
      </c>
      <c r="K812" s="26">
        <v>3.2</v>
      </c>
      <c r="L812" s="26">
        <v>-77.7</v>
      </c>
      <c r="M812" s="26">
        <v>2.5</v>
      </c>
      <c r="N812" s="26">
        <v>-78.599999999999994</v>
      </c>
    </row>
    <row r="813" spans="1:14" x14ac:dyDescent="0.25">
      <c r="A813" s="36" t="s">
        <v>2523</v>
      </c>
      <c r="B813" s="22">
        <v>1.796322</v>
      </c>
      <c r="C813" s="22">
        <v>-78.800515000000004</v>
      </c>
      <c r="D813" s="13" t="s">
        <v>6</v>
      </c>
      <c r="E813" s="13" t="s">
        <v>147</v>
      </c>
      <c r="F813" s="16" t="s">
        <v>792</v>
      </c>
      <c r="G813" s="3" t="s">
        <v>6</v>
      </c>
      <c r="H813" s="34" t="s">
        <v>2521</v>
      </c>
      <c r="I813" s="34" t="s">
        <v>6</v>
      </c>
      <c r="J813" s="3" t="s">
        <v>6</v>
      </c>
      <c r="K813" s="26">
        <v>3</v>
      </c>
      <c r="L813" s="26">
        <v>-77.7</v>
      </c>
      <c r="M813" s="26">
        <v>0.7</v>
      </c>
      <c r="N813" s="26">
        <v>-80</v>
      </c>
    </row>
    <row r="814" spans="1:14" x14ac:dyDescent="0.25">
      <c r="A814" s="34" t="s">
        <v>1961</v>
      </c>
      <c r="B814" s="22">
        <v>10.613789000000001</v>
      </c>
      <c r="C814" s="22">
        <v>-85.696354999999997</v>
      </c>
      <c r="D814" s="13" t="s">
        <v>6</v>
      </c>
      <c r="E814" s="13" t="s">
        <v>6</v>
      </c>
      <c r="F814" s="37" t="s">
        <v>1962</v>
      </c>
      <c r="G814" s="37" t="s">
        <v>6</v>
      </c>
      <c r="H814" s="34" t="s">
        <v>673</v>
      </c>
      <c r="I814" s="34" t="s">
        <v>6</v>
      </c>
      <c r="J814" s="3" t="s">
        <v>6</v>
      </c>
      <c r="K814" s="26">
        <v>11.4</v>
      </c>
      <c r="L814" s="26">
        <v>-82</v>
      </c>
      <c r="M814" s="26">
        <v>7.8</v>
      </c>
      <c r="N814" s="26">
        <v>-86</v>
      </c>
    </row>
    <row r="815" spans="1:14" x14ac:dyDescent="0.25">
      <c r="A815" s="34" t="s">
        <v>150</v>
      </c>
      <c r="B815" s="22">
        <v>9.9666666666666668</v>
      </c>
      <c r="C815" s="22">
        <v>-84.833333333333329</v>
      </c>
      <c r="D815" s="13" t="s">
        <v>6</v>
      </c>
      <c r="E815" s="13" t="s">
        <v>151</v>
      </c>
      <c r="F815" s="16" t="s">
        <v>797</v>
      </c>
      <c r="G815" s="3" t="s">
        <v>6</v>
      </c>
      <c r="H815" s="34" t="s">
        <v>673</v>
      </c>
      <c r="I815" s="34" t="s">
        <v>6</v>
      </c>
      <c r="J815" s="3" t="s">
        <v>6</v>
      </c>
      <c r="K815" s="26">
        <v>11.4</v>
      </c>
      <c r="L815" s="26">
        <v>-82</v>
      </c>
      <c r="M815" s="26">
        <v>7.8</v>
      </c>
      <c r="N815" s="26">
        <v>-86</v>
      </c>
    </row>
    <row r="816" spans="1:14" x14ac:dyDescent="0.25">
      <c r="A816" s="37" t="s">
        <v>2074</v>
      </c>
      <c r="B816" s="22">
        <v>-2.4679199999999999</v>
      </c>
      <c r="C816" s="22">
        <v>-44.206919999999997</v>
      </c>
      <c r="D816" s="30" t="s">
        <v>6</v>
      </c>
      <c r="E816" s="30" t="s">
        <v>6</v>
      </c>
      <c r="F816" s="32" t="s">
        <v>2073</v>
      </c>
      <c r="G816" s="32" t="s">
        <v>6</v>
      </c>
      <c r="H816" s="37" t="s">
        <v>2070</v>
      </c>
      <c r="I816" s="37" t="s">
        <v>6</v>
      </c>
      <c r="J816" s="3" t="s">
        <v>6</v>
      </c>
      <c r="K816" s="26">
        <v>9.6</v>
      </c>
      <c r="L816" s="26">
        <v>-31</v>
      </c>
      <c r="M816" s="26">
        <v>-35.700000000000003</v>
      </c>
      <c r="N816" s="26">
        <v>-65.5</v>
      </c>
    </row>
    <row r="817" spans="1:14" x14ac:dyDescent="0.25">
      <c r="A817" s="37" t="s">
        <v>2072</v>
      </c>
      <c r="B817" s="22">
        <v>-2.521998</v>
      </c>
      <c r="C817" s="22">
        <v>-44.083613999999997</v>
      </c>
      <c r="D817" s="13" t="s">
        <v>6</v>
      </c>
      <c r="E817" s="13" t="s">
        <v>6</v>
      </c>
      <c r="F817" s="37" t="s">
        <v>2071</v>
      </c>
      <c r="G817" s="3" t="s">
        <v>6</v>
      </c>
      <c r="H817" s="37" t="s">
        <v>2070</v>
      </c>
      <c r="I817" s="37" t="s">
        <v>6</v>
      </c>
      <c r="J817" s="3" t="s">
        <v>6</v>
      </c>
      <c r="K817" s="26">
        <v>9.6</v>
      </c>
      <c r="L817" s="26">
        <v>-31</v>
      </c>
      <c r="M817" s="26">
        <v>-35.700000000000003</v>
      </c>
      <c r="N817" s="26">
        <v>-65.5</v>
      </c>
    </row>
    <row r="818" spans="1:14" x14ac:dyDescent="0.25">
      <c r="A818" s="37" t="s">
        <v>2076</v>
      </c>
      <c r="B818" s="22">
        <v>-2.4553660000000002</v>
      </c>
      <c r="C818" s="22">
        <v>-44.108077000000002</v>
      </c>
      <c r="D818" s="34" t="s">
        <v>6</v>
      </c>
      <c r="E818" s="34" t="s">
        <v>6</v>
      </c>
      <c r="F818" s="37" t="s">
        <v>2075</v>
      </c>
      <c r="G818" s="37" t="s">
        <v>6</v>
      </c>
      <c r="H818" s="37" t="s">
        <v>2070</v>
      </c>
      <c r="I818" s="37" t="s">
        <v>6</v>
      </c>
      <c r="J818" s="3" t="s">
        <v>6</v>
      </c>
      <c r="K818" s="26">
        <v>9.6</v>
      </c>
      <c r="L818" s="26">
        <v>-31</v>
      </c>
      <c r="M818" s="26">
        <v>-35.700000000000003</v>
      </c>
      <c r="N818" s="26">
        <v>-65.5</v>
      </c>
    </row>
    <row r="819" spans="1:14" x14ac:dyDescent="0.25">
      <c r="A819" s="36" t="s">
        <v>219</v>
      </c>
      <c r="B819" s="22">
        <v>3.8166666666666664</v>
      </c>
      <c r="C819" s="22">
        <v>103.33333333333333</v>
      </c>
      <c r="D819" s="13" t="s">
        <v>6</v>
      </c>
      <c r="E819" s="13" t="s">
        <v>6</v>
      </c>
      <c r="F819" s="16" t="s">
        <v>875</v>
      </c>
      <c r="G819" s="3" t="s">
        <v>6</v>
      </c>
      <c r="H819" s="34" t="s">
        <v>655</v>
      </c>
      <c r="I819" s="34" t="s">
        <v>6</v>
      </c>
      <c r="J819" s="3" t="s">
        <v>6</v>
      </c>
      <c r="K819" s="26" t="s">
        <v>6</v>
      </c>
      <c r="L819" s="26" t="s">
        <v>6</v>
      </c>
      <c r="M819" s="26" t="s">
        <v>6</v>
      </c>
      <c r="N819" s="26" t="s">
        <v>6</v>
      </c>
    </row>
    <row r="820" spans="1:14" x14ac:dyDescent="0.25">
      <c r="A820" s="34" t="s">
        <v>3303</v>
      </c>
      <c r="B820" s="22">
        <v>24.826332000000001</v>
      </c>
      <c r="C820" s="22">
        <v>66.995130000000003</v>
      </c>
      <c r="D820" s="13" t="s">
        <v>6</v>
      </c>
      <c r="E820" s="13" t="s">
        <v>6</v>
      </c>
      <c r="F820" s="16" t="s">
        <v>813</v>
      </c>
      <c r="G820" s="3" t="s">
        <v>6</v>
      </c>
      <c r="H820" s="39" t="s">
        <v>3299</v>
      </c>
      <c r="I820" s="34" t="s">
        <v>6</v>
      </c>
      <c r="J820" s="3" t="s">
        <v>6</v>
      </c>
      <c r="K820" s="26" t="s">
        <v>6</v>
      </c>
      <c r="L820" s="26" t="s">
        <v>6</v>
      </c>
      <c r="M820" s="26" t="s">
        <v>6</v>
      </c>
      <c r="N820" s="26" t="s">
        <v>6</v>
      </c>
    </row>
    <row r="821" spans="1:14" x14ac:dyDescent="0.25">
      <c r="A821" s="34" t="s">
        <v>398</v>
      </c>
      <c r="B821" s="22">
        <v>9.3572222222222212</v>
      </c>
      <c r="C821" s="22">
        <v>-79.898611111111123</v>
      </c>
      <c r="D821" s="30" t="s">
        <v>6</v>
      </c>
      <c r="E821" s="30" t="s">
        <v>401</v>
      </c>
      <c r="F821" s="34" t="s">
        <v>398</v>
      </c>
      <c r="G821" s="32" t="s">
        <v>6</v>
      </c>
      <c r="H821" s="34" t="s">
        <v>393</v>
      </c>
      <c r="I821" s="34" t="s">
        <v>2166</v>
      </c>
      <c r="J821" s="3" t="s">
        <v>6</v>
      </c>
      <c r="K821" s="26">
        <v>10.4</v>
      </c>
      <c r="L821" s="26">
        <v>-76.7</v>
      </c>
      <c r="M821" s="26">
        <v>6</v>
      </c>
      <c r="N821" s="26">
        <v>-83.4</v>
      </c>
    </row>
    <row r="822" spans="1:14" x14ac:dyDescent="0.25">
      <c r="A822" s="34" t="s">
        <v>399</v>
      </c>
      <c r="B822" s="22">
        <v>8.88218</v>
      </c>
      <c r="C822" s="22">
        <v>-79.663937000000004</v>
      </c>
      <c r="D822" s="13" t="s">
        <v>6</v>
      </c>
      <c r="E822" s="13" t="s">
        <v>6</v>
      </c>
      <c r="F822" s="16" t="s">
        <v>1030</v>
      </c>
      <c r="G822" s="32" t="s">
        <v>6</v>
      </c>
      <c r="H822" s="34" t="s">
        <v>402</v>
      </c>
      <c r="I822" s="34" t="s">
        <v>6</v>
      </c>
      <c r="J822" s="3" t="s">
        <v>6</v>
      </c>
      <c r="K822" s="26">
        <v>10.4</v>
      </c>
      <c r="L822" s="26">
        <v>-76.7</v>
      </c>
      <c r="M822" s="26">
        <v>6</v>
      </c>
      <c r="N822" s="26">
        <v>-83.4</v>
      </c>
    </row>
    <row r="823" spans="1:14" x14ac:dyDescent="0.25">
      <c r="A823" s="34" t="s">
        <v>404</v>
      </c>
      <c r="B823" s="22">
        <v>8.9487050000000004</v>
      </c>
      <c r="C823" s="22">
        <v>-79.574038999999999</v>
      </c>
      <c r="D823" s="34" t="s">
        <v>6</v>
      </c>
      <c r="E823" s="34" t="s">
        <v>6</v>
      </c>
      <c r="F823" s="16" t="s">
        <v>1021</v>
      </c>
      <c r="G823" s="34" t="s">
        <v>1340</v>
      </c>
      <c r="H823" s="38" t="s">
        <v>402</v>
      </c>
      <c r="I823" s="40" t="s">
        <v>3279</v>
      </c>
      <c r="J823" s="3" t="s">
        <v>6</v>
      </c>
      <c r="K823" s="26">
        <v>10.4</v>
      </c>
      <c r="L823" s="26">
        <v>-76.7</v>
      </c>
      <c r="M823" s="26">
        <v>6</v>
      </c>
      <c r="N823" s="26">
        <v>-83.4</v>
      </c>
    </row>
    <row r="824" spans="1:14" x14ac:dyDescent="0.25">
      <c r="A824" s="34" t="s">
        <v>1784</v>
      </c>
      <c r="B824" s="22">
        <v>9.3175080000000001</v>
      </c>
      <c r="C824" s="22">
        <v>-82.365008000000003</v>
      </c>
      <c r="D824" s="13" t="s">
        <v>6</v>
      </c>
      <c r="E824" s="13" t="s">
        <v>6</v>
      </c>
      <c r="F824" s="37" t="s">
        <v>1789</v>
      </c>
      <c r="G824" s="37" t="s">
        <v>6</v>
      </c>
      <c r="H824" s="34" t="s">
        <v>398</v>
      </c>
      <c r="I824" s="37" t="s">
        <v>6</v>
      </c>
      <c r="J824" s="3" t="s">
        <v>6</v>
      </c>
      <c r="K824" s="26">
        <v>10.4</v>
      </c>
      <c r="L824" s="26">
        <v>-76.7</v>
      </c>
      <c r="M824" s="26">
        <v>6</v>
      </c>
      <c r="N824" s="26">
        <v>-83.4</v>
      </c>
    </row>
    <row r="825" spans="1:14" x14ac:dyDescent="0.25">
      <c r="A825" s="40" t="s">
        <v>3279</v>
      </c>
      <c r="B825" s="23">
        <v>8.942285</v>
      </c>
      <c r="C825" s="23">
        <v>-79.563552000000001</v>
      </c>
      <c r="D825" s="36" t="s">
        <v>6</v>
      </c>
      <c r="E825" s="36" t="s">
        <v>6</v>
      </c>
      <c r="F825" s="16" t="s">
        <v>3280</v>
      </c>
      <c r="G825" s="16" t="s">
        <v>6</v>
      </c>
      <c r="H825" s="34" t="s">
        <v>393</v>
      </c>
      <c r="I825" s="16" t="s">
        <v>6</v>
      </c>
      <c r="J825" s="3" t="s">
        <v>6</v>
      </c>
      <c r="K825" s="26">
        <v>10.4</v>
      </c>
      <c r="L825" s="26">
        <v>-76.7</v>
      </c>
      <c r="M825" s="26">
        <v>6</v>
      </c>
      <c r="N825" s="26">
        <v>-83.4</v>
      </c>
    </row>
    <row r="826" spans="1:14" x14ac:dyDescent="0.25">
      <c r="A826" s="34" t="s">
        <v>1887</v>
      </c>
      <c r="B826" s="22">
        <v>8.0079150000000006</v>
      </c>
      <c r="C826" s="22">
        <v>-80.402409000000006</v>
      </c>
      <c r="D826" s="13" t="s">
        <v>6</v>
      </c>
      <c r="E826" s="13" t="s">
        <v>6</v>
      </c>
      <c r="F826" s="34" t="s">
        <v>1888</v>
      </c>
      <c r="G826" s="3" t="s">
        <v>6</v>
      </c>
      <c r="H826" s="34" t="s">
        <v>402</v>
      </c>
      <c r="I826" s="37" t="s">
        <v>6</v>
      </c>
      <c r="J826" s="3" t="s">
        <v>6</v>
      </c>
      <c r="K826" s="26">
        <v>10.4</v>
      </c>
      <c r="L826" s="26">
        <v>-76.7</v>
      </c>
      <c r="M826" s="26">
        <v>6</v>
      </c>
      <c r="N826" s="26">
        <v>-83.4</v>
      </c>
    </row>
    <row r="827" spans="1:14" x14ac:dyDescent="0.25">
      <c r="A827" s="36" t="s">
        <v>637</v>
      </c>
      <c r="B827" s="23">
        <v>9.3684229999999999</v>
      </c>
      <c r="C827" s="23">
        <v>-79.883913000000007</v>
      </c>
      <c r="D827" s="36" t="s">
        <v>6</v>
      </c>
      <c r="E827" s="36" t="s">
        <v>6</v>
      </c>
      <c r="F827" s="16" t="s">
        <v>1255</v>
      </c>
      <c r="G827" s="16" t="s">
        <v>6</v>
      </c>
      <c r="H827" s="34" t="s">
        <v>398</v>
      </c>
      <c r="I827" s="16" t="s">
        <v>6</v>
      </c>
      <c r="J827" s="3" t="s">
        <v>6</v>
      </c>
      <c r="K827" s="26">
        <v>10.4</v>
      </c>
      <c r="L827" s="26">
        <v>-76.7</v>
      </c>
      <c r="M827" s="26">
        <v>6</v>
      </c>
      <c r="N827" s="26">
        <v>-83.4</v>
      </c>
    </row>
    <row r="828" spans="1:14" x14ac:dyDescent="0.25">
      <c r="A828" s="13" t="s">
        <v>400</v>
      </c>
      <c r="B828" s="22">
        <v>9.3572222222222212</v>
      </c>
      <c r="C828" s="22">
        <v>-79.898611111111123</v>
      </c>
      <c r="D828" s="13" t="s">
        <v>6</v>
      </c>
      <c r="E828" s="13" t="s">
        <v>6</v>
      </c>
      <c r="F828" s="16" t="s">
        <v>1019</v>
      </c>
      <c r="G828" s="37" t="s">
        <v>6</v>
      </c>
      <c r="H828" s="34" t="s">
        <v>398</v>
      </c>
      <c r="I828" s="34" t="s">
        <v>6</v>
      </c>
      <c r="J828" s="37" t="s">
        <v>6</v>
      </c>
      <c r="K828" s="26">
        <v>10.4</v>
      </c>
      <c r="L828" s="26">
        <v>-76.7</v>
      </c>
      <c r="M828" s="26">
        <v>6</v>
      </c>
      <c r="N828" s="26">
        <v>-83.4</v>
      </c>
    </row>
    <row r="829" spans="1:14" x14ac:dyDescent="0.25">
      <c r="A829" s="13" t="s">
        <v>406</v>
      </c>
      <c r="B829" s="22">
        <v>8.0864200000000004</v>
      </c>
      <c r="C829" s="22">
        <v>-79.282839999999993</v>
      </c>
      <c r="D829" s="13" t="s">
        <v>6</v>
      </c>
      <c r="E829" s="13" t="s">
        <v>6</v>
      </c>
      <c r="F829" s="16" t="s">
        <v>1023</v>
      </c>
      <c r="G829" s="3" t="s">
        <v>6</v>
      </c>
      <c r="H829" s="34" t="s">
        <v>402</v>
      </c>
      <c r="I829" s="34" t="s">
        <v>6</v>
      </c>
      <c r="J829" s="3" t="s">
        <v>6</v>
      </c>
      <c r="K829" s="26">
        <v>10.4</v>
      </c>
      <c r="L829" s="26">
        <v>-76.7</v>
      </c>
      <c r="M829" s="26">
        <v>6</v>
      </c>
      <c r="N829" s="26">
        <v>-83.4</v>
      </c>
    </row>
    <row r="830" spans="1:14" x14ac:dyDescent="0.25">
      <c r="A830" s="13" t="s">
        <v>396</v>
      </c>
      <c r="B830" s="22">
        <v>7.7492850000000004</v>
      </c>
      <c r="C830" s="22">
        <v>-81.524702000000005</v>
      </c>
      <c r="D830" s="13" t="s">
        <v>6</v>
      </c>
      <c r="E830" s="13" t="s">
        <v>6</v>
      </c>
      <c r="F830" s="16" t="s">
        <v>1031</v>
      </c>
      <c r="G830" s="3" t="s">
        <v>6</v>
      </c>
      <c r="H830" s="34" t="s">
        <v>402</v>
      </c>
      <c r="I830" s="34" t="s">
        <v>6</v>
      </c>
      <c r="J830" s="3" t="s">
        <v>6</v>
      </c>
      <c r="K830" s="26">
        <v>10.4</v>
      </c>
      <c r="L830" s="26">
        <v>-76.7</v>
      </c>
      <c r="M830" s="26">
        <v>6</v>
      </c>
      <c r="N830" s="26">
        <v>-83.4</v>
      </c>
    </row>
    <row r="831" spans="1:14" x14ac:dyDescent="0.25">
      <c r="A831" s="34" t="s">
        <v>527</v>
      </c>
      <c r="B831" s="22">
        <v>8.9093280000000004</v>
      </c>
      <c r="C831" s="22">
        <v>-79.520224999999996</v>
      </c>
      <c r="D831" s="34" t="s">
        <v>6</v>
      </c>
      <c r="E831" s="34" t="s">
        <v>6</v>
      </c>
      <c r="F831" s="16" t="s">
        <v>1157</v>
      </c>
      <c r="G831" s="37" t="s">
        <v>6</v>
      </c>
      <c r="H831" s="34" t="s">
        <v>402</v>
      </c>
      <c r="I831" s="34" t="s">
        <v>6</v>
      </c>
      <c r="J831" s="3" t="s">
        <v>6</v>
      </c>
      <c r="K831" s="26">
        <v>10.4</v>
      </c>
      <c r="L831" s="26">
        <v>-76.7</v>
      </c>
      <c r="M831" s="26">
        <v>6</v>
      </c>
      <c r="N831" s="26">
        <v>-83.4</v>
      </c>
    </row>
    <row r="832" spans="1:14" x14ac:dyDescent="0.25">
      <c r="A832" s="34" t="s">
        <v>405</v>
      </c>
      <c r="B832" s="22">
        <v>8.9138219999999997</v>
      </c>
      <c r="C832" s="22">
        <v>-79.531808999999996</v>
      </c>
      <c r="D832" s="13" t="s">
        <v>6</v>
      </c>
      <c r="E832" s="13" t="s">
        <v>6</v>
      </c>
      <c r="F832" s="16" t="s">
        <v>1022</v>
      </c>
      <c r="G832" s="34" t="s">
        <v>1774</v>
      </c>
      <c r="H832" s="34" t="s">
        <v>402</v>
      </c>
      <c r="I832" s="34" t="s">
        <v>6</v>
      </c>
      <c r="J832" s="3" t="s">
        <v>6</v>
      </c>
      <c r="K832" s="26">
        <v>10.4</v>
      </c>
      <c r="L832" s="26">
        <v>-76.7</v>
      </c>
      <c r="M832" s="26">
        <v>6</v>
      </c>
      <c r="N832" s="26">
        <v>-83.4</v>
      </c>
    </row>
    <row r="833" spans="1:14" x14ac:dyDescent="0.25">
      <c r="A833" s="36" t="s">
        <v>152</v>
      </c>
      <c r="B833" s="22">
        <v>8.1258789999999994</v>
      </c>
      <c r="C833" s="22">
        <v>-82.336157</v>
      </c>
      <c r="D833" s="13" t="s">
        <v>6</v>
      </c>
      <c r="E833" s="13" t="s">
        <v>6</v>
      </c>
      <c r="F833" s="16" t="s">
        <v>805</v>
      </c>
      <c r="G833" s="3" t="s">
        <v>6</v>
      </c>
      <c r="H833" s="34" t="s">
        <v>402</v>
      </c>
      <c r="I833" s="34" t="s">
        <v>6</v>
      </c>
      <c r="J833" s="3" t="s">
        <v>6</v>
      </c>
      <c r="K833" s="26">
        <v>10.4</v>
      </c>
      <c r="L833" s="26">
        <v>-76.7</v>
      </c>
      <c r="M833" s="26">
        <v>6</v>
      </c>
      <c r="N833" s="26">
        <v>-83.4</v>
      </c>
    </row>
    <row r="834" spans="1:14" x14ac:dyDescent="0.25">
      <c r="A834" s="36" t="s">
        <v>152</v>
      </c>
      <c r="B834" s="22">
        <v>8.1200709999999994</v>
      </c>
      <c r="C834" s="22">
        <v>-82.339612000000002</v>
      </c>
      <c r="D834" s="13" t="s">
        <v>6</v>
      </c>
      <c r="E834" s="13" t="s">
        <v>6</v>
      </c>
      <c r="F834" s="16" t="s">
        <v>805</v>
      </c>
      <c r="G834" s="3" t="s">
        <v>6</v>
      </c>
      <c r="H834" s="34" t="s">
        <v>402</v>
      </c>
      <c r="I834" s="34" t="s">
        <v>6</v>
      </c>
      <c r="J834" s="3" t="s">
        <v>6</v>
      </c>
      <c r="K834" s="26">
        <v>10.4</v>
      </c>
      <c r="L834" s="26">
        <v>-76.7</v>
      </c>
      <c r="M834" s="26">
        <v>6</v>
      </c>
      <c r="N834" s="26">
        <v>-83.4</v>
      </c>
    </row>
    <row r="835" spans="1:14" x14ac:dyDescent="0.25">
      <c r="A835" s="34" t="s">
        <v>550</v>
      </c>
      <c r="B835" s="22">
        <v>8.3722429999999992</v>
      </c>
      <c r="C835" s="22">
        <v>-78.062448000000003</v>
      </c>
      <c r="D835" s="13" t="s">
        <v>6</v>
      </c>
      <c r="E835" s="13" t="s">
        <v>6</v>
      </c>
      <c r="F835" s="16" t="s">
        <v>1183</v>
      </c>
      <c r="G835" s="3" t="s">
        <v>6</v>
      </c>
      <c r="H835" s="34" t="s">
        <v>402</v>
      </c>
      <c r="I835" s="34" t="s">
        <v>6</v>
      </c>
      <c r="J835" s="3" t="s">
        <v>6</v>
      </c>
      <c r="K835" s="26">
        <v>10.4</v>
      </c>
      <c r="L835" s="26">
        <v>-76.7</v>
      </c>
      <c r="M835" s="26">
        <v>6</v>
      </c>
      <c r="N835" s="26">
        <v>-83.4</v>
      </c>
    </row>
    <row r="836" spans="1:14" x14ac:dyDescent="0.25">
      <c r="A836" s="34" t="s">
        <v>402</v>
      </c>
      <c r="B836" s="22">
        <v>8.942285</v>
      </c>
      <c r="C836" s="22">
        <v>-79.563552000000001</v>
      </c>
      <c r="D836" s="13" t="s">
        <v>6</v>
      </c>
      <c r="E836" s="13" t="s">
        <v>6</v>
      </c>
      <c r="F836" s="34" t="s">
        <v>402</v>
      </c>
      <c r="G836" s="3" t="s">
        <v>6</v>
      </c>
      <c r="H836" s="34" t="s">
        <v>393</v>
      </c>
      <c r="I836" s="34" t="s">
        <v>531</v>
      </c>
      <c r="J836" s="3" t="s">
        <v>6</v>
      </c>
      <c r="K836" s="26">
        <v>10.4</v>
      </c>
      <c r="L836" s="26">
        <v>-76.7</v>
      </c>
      <c r="M836" s="26">
        <v>6</v>
      </c>
      <c r="N836" s="26">
        <v>-83.4</v>
      </c>
    </row>
    <row r="837" spans="1:14" x14ac:dyDescent="0.25">
      <c r="A837" s="34" t="s">
        <v>403</v>
      </c>
      <c r="B837" s="22">
        <v>8.942285</v>
      </c>
      <c r="C837" s="22">
        <v>-79.563552000000001</v>
      </c>
      <c r="D837" s="13" t="s">
        <v>6</v>
      </c>
      <c r="E837" s="13" t="s">
        <v>6</v>
      </c>
      <c r="F837" s="16" t="s">
        <v>1020</v>
      </c>
      <c r="G837" s="3" t="s">
        <v>6</v>
      </c>
      <c r="H837" s="34" t="s">
        <v>402</v>
      </c>
      <c r="I837" s="40" t="s">
        <v>3279</v>
      </c>
      <c r="J837" s="3" t="s">
        <v>6</v>
      </c>
      <c r="K837" s="26">
        <v>10.4</v>
      </c>
      <c r="L837" s="26">
        <v>-76.7</v>
      </c>
      <c r="M837" s="26">
        <v>6</v>
      </c>
      <c r="N837" s="26">
        <v>-83.4</v>
      </c>
    </row>
    <row r="838" spans="1:14" x14ac:dyDescent="0.25">
      <c r="A838" s="34" t="s">
        <v>408</v>
      </c>
      <c r="B838" s="22">
        <v>9.3572222222222212</v>
      </c>
      <c r="C838" s="22">
        <v>-79.898611111111123</v>
      </c>
      <c r="D838" s="13" t="s">
        <v>6</v>
      </c>
      <c r="E838" s="13" t="s">
        <v>401</v>
      </c>
      <c r="F838" s="16" t="s">
        <v>1025</v>
      </c>
      <c r="G838" s="3" t="s">
        <v>6</v>
      </c>
      <c r="H838" s="34" t="s">
        <v>398</v>
      </c>
      <c r="I838" s="40" t="s">
        <v>3279</v>
      </c>
      <c r="J838" s="3" t="s">
        <v>2951</v>
      </c>
      <c r="K838" s="26">
        <v>10.4</v>
      </c>
      <c r="L838" s="26">
        <v>-76.7</v>
      </c>
      <c r="M838" s="26">
        <v>6</v>
      </c>
      <c r="N838" s="26">
        <v>-83.4</v>
      </c>
    </row>
    <row r="839" spans="1:14" x14ac:dyDescent="0.25">
      <c r="A839" s="34" t="s">
        <v>395</v>
      </c>
      <c r="B839" s="22">
        <v>8.9807190000000006</v>
      </c>
      <c r="C839" s="22">
        <v>-79.506623000000005</v>
      </c>
      <c r="D839" s="13" t="s">
        <v>6</v>
      </c>
      <c r="E839" s="13" t="s">
        <v>6</v>
      </c>
      <c r="F839" s="16" t="s">
        <v>1377</v>
      </c>
      <c r="G839" s="3" t="s">
        <v>6</v>
      </c>
      <c r="H839" s="34" t="s">
        <v>402</v>
      </c>
      <c r="I839" s="34" t="s">
        <v>6</v>
      </c>
      <c r="J839" s="3" t="s">
        <v>6</v>
      </c>
      <c r="K839" s="26">
        <v>10.4</v>
      </c>
      <c r="L839" s="26">
        <v>-76.7</v>
      </c>
      <c r="M839" s="26">
        <v>6</v>
      </c>
      <c r="N839" s="26">
        <v>-83.4</v>
      </c>
    </row>
    <row r="840" spans="1:14" x14ac:dyDescent="0.25">
      <c r="A840" s="36" t="s">
        <v>548</v>
      </c>
      <c r="B840" s="22">
        <v>8.3333333333333339</v>
      </c>
      <c r="C840" s="22">
        <v>-79.11666666666666</v>
      </c>
      <c r="D840" s="13" t="s">
        <v>6</v>
      </c>
      <c r="E840" s="13" t="s">
        <v>6</v>
      </c>
      <c r="F840" s="16" t="s">
        <v>1178</v>
      </c>
      <c r="G840" s="32" t="s">
        <v>6</v>
      </c>
      <c r="H840" s="34" t="s">
        <v>402</v>
      </c>
      <c r="I840" s="34" t="s">
        <v>6</v>
      </c>
      <c r="J840" s="3" t="s">
        <v>6</v>
      </c>
      <c r="K840" s="26">
        <v>10.4</v>
      </c>
      <c r="L840" s="26">
        <v>-76.7</v>
      </c>
      <c r="M840" s="26">
        <v>6</v>
      </c>
      <c r="N840" s="26">
        <v>-83.4</v>
      </c>
    </row>
    <row r="841" spans="1:14" x14ac:dyDescent="0.25">
      <c r="A841" s="30" t="s">
        <v>397</v>
      </c>
      <c r="B841" s="22">
        <v>7.5715859999999999</v>
      </c>
      <c r="C841" s="22">
        <v>-78.189926</v>
      </c>
      <c r="D841" s="13" t="s">
        <v>6</v>
      </c>
      <c r="E841" s="13" t="s">
        <v>6</v>
      </c>
      <c r="F841" s="16" t="s">
        <v>1026</v>
      </c>
      <c r="G841" s="3" t="s">
        <v>6</v>
      </c>
      <c r="H841" s="34" t="s">
        <v>402</v>
      </c>
      <c r="I841" s="34" t="s">
        <v>6</v>
      </c>
      <c r="J841" s="3" t="s">
        <v>6</v>
      </c>
      <c r="K841" s="26">
        <v>10.4</v>
      </c>
      <c r="L841" s="26">
        <v>-76.7</v>
      </c>
      <c r="M841" s="26">
        <v>6</v>
      </c>
      <c r="N841" s="26">
        <v>-83.4</v>
      </c>
    </row>
    <row r="842" spans="1:14" x14ac:dyDescent="0.25">
      <c r="A842" s="13" t="s">
        <v>552</v>
      </c>
      <c r="B842" s="22">
        <v>8.9487050000000004</v>
      </c>
      <c r="C842" s="22">
        <v>-79.574038999999999</v>
      </c>
      <c r="D842" s="13" t="s">
        <v>6</v>
      </c>
      <c r="E842" s="13" t="s">
        <v>553</v>
      </c>
      <c r="F842" s="16" t="s">
        <v>1184</v>
      </c>
      <c r="G842" s="3" t="s">
        <v>6</v>
      </c>
      <c r="H842" s="34" t="s">
        <v>402</v>
      </c>
      <c r="I842" s="34" t="s">
        <v>6</v>
      </c>
      <c r="J842" s="3" t="s">
        <v>6</v>
      </c>
      <c r="K842" s="26">
        <v>10.4</v>
      </c>
      <c r="L842" s="26">
        <v>-76.7</v>
      </c>
      <c r="M842" s="26">
        <v>6</v>
      </c>
      <c r="N842" s="26">
        <v>-83.4</v>
      </c>
    </row>
    <row r="843" spans="1:14" x14ac:dyDescent="0.25">
      <c r="A843" s="31" t="s">
        <v>411</v>
      </c>
      <c r="B843" s="22">
        <v>9.0026200000000003</v>
      </c>
      <c r="C843" s="22">
        <v>-79.110457999999994</v>
      </c>
      <c r="D843" s="13" t="s">
        <v>6</v>
      </c>
      <c r="E843" s="13" t="s">
        <v>6</v>
      </c>
      <c r="F843" s="16" t="s">
        <v>1029</v>
      </c>
      <c r="G843" s="34" t="s">
        <v>1341</v>
      </c>
      <c r="H843" s="34" t="s">
        <v>402</v>
      </c>
      <c r="I843" s="34" t="s">
        <v>6</v>
      </c>
      <c r="J843" s="3" t="s">
        <v>6</v>
      </c>
      <c r="K843" s="26">
        <v>10.4</v>
      </c>
      <c r="L843" s="26">
        <v>-76.7</v>
      </c>
      <c r="M843" s="26">
        <v>6</v>
      </c>
      <c r="N843" s="26">
        <v>-83.4</v>
      </c>
    </row>
    <row r="844" spans="1:14" x14ac:dyDescent="0.25">
      <c r="A844" s="34" t="s">
        <v>498</v>
      </c>
      <c r="B844" s="22">
        <v>8.5969689999999996</v>
      </c>
      <c r="C844" s="22">
        <v>-78.151503000000005</v>
      </c>
      <c r="D844" s="30" t="s">
        <v>6</v>
      </c>
      <c r="E844" s="30" t="s">
        <v>6</v>
      </c>
      <c r="F844" s="16" t="s">
        <v>1124</v>
      </c>
      <c r="G844" s="37" t="s">
        <v>6</v>
      </c>
      <c r="H844" s="34" t="s">
        <v>402</v>
      </c>
      <c r="I844" s="30" t="s">
        <v>6</v>
      </c>
      <c r="J844" s="37" t="s">
        <v>6</v>
      </c>
      <c r="K844" s="26">
        <v>10.4</v>
      </c>
      <c r="L844" s="26">
        <v>-76.7</v>
      </c>
      <c r="M844" s="26">
        <v>6</v>
      </c>
      <c r="N844" s="26">
        <v>-83.4</v>
      </c>
    </row>
    <row r="845" spans="1:14" x14ac:dyDescent="0.25">
      <c r="A845" s="34" t="s">
        <v>394</v>
      </c>
      <c r="B845" s="22">
        <v>8.7833333333333332</v>
      </c>
      <c r="C845" s="22">
        <v>-79.55</v>
      </c>
      <c r="D845" s="34" t="s">
        <v>6</v>
      </c>
      <c r="E845" s="34" t="s">
        <v>6</v>
      </c>
      <c r="F845" s="16" t="s">
        <v>1027</v>
      </c>
      <c r="G845" s="37" t="s">
        <v>6</v>
      </c>
      <c r="H845" s="34" t="s">
        <v>402</v>
      </c>
      <c r="I845" s="34" t="s">
        <v>6</v>
      </c>
      <c r="J845" s="37" t="s">
        <v>6</v>
      </c>
      <c r="K845" s="26">
        <v>10.4</v>
      </c>
      <c r="L845" s="26">
        <v>-76.7</v>
      </c>
      <c r="M845" s="26">
        <v>6</v>
      </c>
      <c r="N845" s="26">
        <v>-83.4</v>
      </c>
    </row>
    <row r="846" spans="1:14" x14ac:dyDescent="0.25">
      <c r="A846" s="34" t="s">
        <v>409</v>
      </c>
      <c r="B846" s="22">
        <v>8.8077777777777779</v>
      </c>
      <c r="C846" s="22">
        <v>-79.516666666666666</v>
      </c>
      <c r="D846" s="34" t="s">
        <v>6</v>
      </c>
      <c r="E846" s="34" t="s">
        <v>6</v>
      </c>
      <c r="F846" s="16" t="s">
        <v>1028</v>
      </c>
      <c r="G846" s="37" t="s">
        <v>6</v>
      </c>
      <c r="H846" s="34" t="s">
        <v>402</v>
      </c>
      <c r="I846" s="34" t="s">
        <v>6</v>
      </c>
      <c r="J846" s="37" t="s">
        <v>6</v>
      </c>
      <c r="K846" s="26">
        <v>10.4</v>
      </c>
      <c r="L846" s="26">
        <v>-76.7</v>
      </c>
      <c r="M846" s="26">
        <v>6</v>
      </c>
      <c r="N846" s="26">
        <v>-83.4</v>
      </c>
    </row>
    <row r="847" spans="1:14" x14ac:dyDescent="0.25">
      <c r="A847" s="30" t="s">
        <v>412</v>
      </c>
      <c r="B847" s="22">
        <v>8.8666666666666671</v>
      </c>
      <c r="C847" s="22">
        <v>-80.900000000000006</v>
      </c>
      <c r="D847" s="13" t="s">
        <v>6</v>
      </c>
      <c r="E847" s="13" t="s">
        <v>6</v>
      </c>
      <c r="F847" s="16" t="s">
        <v>1032</v>
      </c>
      <c r="G847" s="3" t="s">
        <v>6</v>
      </c>
      <c r="H847" s="34" t="s">
        <v>398</v>
      </c>
      <c r="I847" s="34" t="s">
        <v>6</v>
      </c>
      <c r="J847" s="3" t="s">
        <v>6</v>
      </c>
      <c r="K847" s="26">
        <v>10.4</v>
      </c>
      <c r="L847" s="26">
        <v>-76.7</v>
      </c>
      <c r="M847" s="26">
        <v>6</v>
      </c>
      <c r="N847" s="26">
        <v>-83.4</v>
      </c>
    </row>
    <row r="848" spans="1:14" x14ac:dyDescent="0.25">
      <c r="A848" s="36" t="s">
        <v>1391</v>
      </c>
      <c r="B848" s="23">
        <v>8.9576320000000003</v>
      </c>
      <c r="C848" s="23">
        <v>-79.564490000000006</v>
      </c>
      <c r="D848" s="36" t="s">
        <v>6</v>
      </c>
      <c r="E848" s="36" t="s">
        <v>6</v>
      </c>
      <c r="F848" s="16" t="s">
        <v>1251</v>
      </c>
      <c r="G848" s="16" t="s">
        <v>6</v>
      </c>
      <c r="H848" s="16" t="s">
        <v>395</v>
      </c>
      <c r="I848" s="16" t="s">
        <v>6</v>
      </c>
      <c r="J848" s="3" t="s">
        <v>6</v>
      </c>
      <c r="K848" s="26">
        <v>10.4</v>
      </c>
      <c r="L848" s="26">
        <v>-76.7</v>
      </c>
      <c r="M848" s="26">
        <v>6</v>
      </c>
      <c r="N848" s="26">
        <v>-83.4</v>
      </c>
    </row>
    <row r="849" spans="1:14" x14ac:dyDescent="0.25">
      <c r="A849" s="36" t="s">
        <v>1524</v>
      </c>
      <c r="B849" s="23">
        <v>8.9720069999999996</v>
      </c>
      <c r="C849" s="23">
        <v>-79.575710000000001</v>
      </c>
      <c r="D849" s="36" t="s">
        <v>6</v>
      </c>
      <c r="E849" s="36" t="s">
        <v>6</v>
      </c>
      <c r="F849" s="16" t="s">
        <v>1525</v>
      </c>
      <c r="G849" s="16" t="s">
        <v>6</v>
      </c>
      <c r="H849" s="16" t="s">
        <v>395</v>
      </c>
      <c r="I849" s="16" t="s">
        <v>6</v>
      </c>
      <c r="J849" s="3" t="s">
        <v>6</v>
      </c>
      <c r="K849" s="26">
        <v>10.4</v>
      </c>
      <c r="L849" s="26">
        <v>-76.7</v>
      </c>
      <c r="M849" s="26">
        <v>6</v>
      </c>
      <c r="N849" s="26">
        <v>-83.4</v>
      </c>
    </row>
    <row r="850" spans="1:14" x14ac:dyDescent="0.25">
      <c r="A850" s="30" t="s">
        <v>572</v>
      </c>
      <c r="B850" s="22">
        <v>11.604304000000001</v>
      </c>
      <c r="C850" s="22">
        <v>122.805409</v>
      </c>
      <c r="D850" s="30" t="s">
        <v>6</v>
      </c>
      <c r="E850" s="30" t="s">
        <v>6</v>
      </c>
      <c r="F850" s="16" t="s">
        <v>1219</v>
      </c>
      <c r="G850" s="37" t="s">
        <v>6</v>
      </c>
      <c r="H850" s="34" t="s">
        <v>650</v>
      </c>
      <c r="I850" s="34" t="s">
        <v>6</v>
      </c>
      <c r="J850" s="37" t="s">
        <v>6</v>
      </c>
      <c r="K850" s="26" t="s">
        <v>6</v>
      </c>
      <c r="L850" s="26" t="s">
        <v>6</v>
      </c>
      <c r="M850" s="26" t="s">
        <v>6</v>
      </c>
      <c r="N850" s="26" t="s">
        <v>6</v>
      </c>
    </row>
    <row r="851" spans="1:14" x14ac:dyDescent="0.25">
      <c r="A851" s="34" t="s">
        <v>530</v>
      </c>
      <c r="B851" s="22">
        <v>10.705856000000001</v>
      </c>
      <c r="C851" s="22">
        <v>122.56696599999999</v>
      </c>
      <c r="D851" s="30" t="s">
        <v>6</v>
      </c>
      <c r="E851" s="30" t="s">
        <v>6</v>
      </c>
      <c r="F851" s="16" t="s">
        <v>1162</v>
      </c>
      <c r="G851" s="32" t="s">
        <v>6</v>
      </c>
      <c r="H851" s="34" t="s">
        <v>650</v>
      </c>
      <c r="I851" s="34" t="s">
        <v>6</v>
      </c>
      <c r="J851" s="3" t="s">
        <v>6</v>
      </c>
      <c r="K851" s="26" t="s">
        <v>6</v>
      </c>
      <c r="L851" s="26" t="s">
        <v>6</v>
      </c>
      <c r="M851" s="26" t="s">
        <v>6</v>
      </c>
      <c r="N851" s="26" t="s">
        <v>6</v>
      </c>
    </row>
    <row r="852" spans="1:14" x14ac:dyDescent="0.25">
      <c r="A852" s="31" t="s">
        <v>2479</v>
      </c>
      <c r="B852" s="22">
        <v>-10.103842</v>
      </c>
      <c r="C852" s="22">
        <v>147.72579500000001</v>
      </c>
      <c r="D852" s="34" t="s">
        <v>6</v>
      </c>
      <c r="E852" s="34" t="s">
        <v>6</v>
      </c>
      <c r="F852" s="16" t="s">
        <v>1186</v>
      </c>
      <c r="G852" s="37" t="s">
        <v>6</v>
      </c>
      <c r="H852" s="36" t="s">
        <v>2477</v>
      </c>
      <c r="I852" s="36" t="s">
        <v>6</v>
      </c>
      <c r="J852" s="3" t="s">
        <v>6</v>
      </c>
      <c r="K852" s="26" t="s">
        <v>6</v>
      </c>
      <c r="L852" s="26" t="s">
        <v>6</v>
      </c>
      <c r="M852" s="26" t="s">
        <v>6</v>
      </c>
      <c r="N852" s="26" t="s">
        <v>6</v>
      </c>
    </row>
    <row r="853" spans="1:14" x14ac:dyDescent="0.25">
      <c r="A853" s="36" t="s">
        <v>2481</v>
      </c>
      <c r="B853" s="22">
        <v>-9.5380439999999993</v>
      </c>
      <c r="C853" s="22">
        <v>147.290798</v>
      </c>
      <c r="D853" s="13" t="s">
        <v>6</v>
      </c>
      <c r="E853" s="13" t="s">
        <v>6</v>
      </c>
      <c r="F853" s="16" t="s">
        <v>1016</v>
      </c>
      <c r="G853" s="3" t="s">
        <v>6</v>
      </c>
      <c r="H853" s="36" t="s">
        <v>2477</v>
      </c>
      <c r="I853" s="36" t="s">
        <v>6</v>
      </c>
      <c r="J853" s="3" t="s">
        <v>6</v>
      </c>
      <c r="K853" s="26" t="s">
        <v>6</v>
      </c>
      <c r="L853" s="26" t="s">
        <v>6</v>
      </c>
      <c r="M853" s="26" t="s">
        <v>6</v>
      </c>
      <c r="N853" s="26" t="s">
        <v>6</v>
      </c>
    </row>
    <row r="854" spans="1:14" x14ac:dyDescent="0.25">
      <c r="A854" s="36" t="s">
        <v>2491</v>
      </c>
      <c r="B854" s="22">
        <v>-11.2</v>
      </c>
      <c r="C854" s="22">
        <v>153</v>
      </c>
      <c r="D854" s="30" t="s">
        <v>6</v>
      </c>
      <c r="E854" s="30" t="s">
        <v>6</v>
      </c>
      <c r="F854" s="16" t="s">
        <v>1134</v>
      </c>
      <c r="G854" s="32" t="s">
        <v>6</v>
      </c>
      <c r="H854" s="36" t="s">
        <v>2489</v>
      </c>
      <c r="I854" s="36" t="s">
        <v>6</v>
      </c>
      <c r="J854" s="3" t="s">
        <v>6</v>
      </c>
      <c r="K854" s="26" t="s">
        <v>6</v>
      </c>
      <c r="L854" s="26" t="s">
        <v>6</v>
      </c>
      <c r="M854" s="26" t="s">
        <v>6</v>
      </c>
      <c r="N854" s="26" t="s">
        <v>6</v>
      </c>
    </row>
    <row r="855" spans="1:14" x14ac:dyDescent="0.25">
      <c r="A855" s="34" t="s">
        <v>388</v>
      </c>
      <c r="B855" s="22">
        <v>-9.1108019999999996</v>
      </c>
      <c r="C855" s="22">
        <v>152.73854900000001</v>
      </c>
      <c r="D855" s="30" t="s">
        <v>6</v>
      </c>
      <c r="E855" s="30" t="s">
        <v>6</v>
      </c>
      <c r="F855" s="36" t="s">
        <v>388</v>
      </c>
      <c r="G855" s="34" t="s">
        <v>1339</v>
      </c>
      <c r="H855" s="37" t="s">
        <v>614</v>
      </c>
      <c r="I855" s="37" t="s">
        <v>6</v>
      </c>
      <c r="J855" s="3" t="s">
        <v>6</v>
      </c>
      <c r="K855" s="26" t="s">
        <v>6</v>
      </c>
      <c r="L855" s="26" t="s">
        <v>6</v>
      </c>
      <c r="M855" s="26" t="s">
        <v>6</v>
      </c>
      <c r="N855" s="26" t="s">
        <v>6</v>
      </c>
    </row>
    <row r="856" spans="1:14" x14ac:dyDescent="0.25">
      <c r="A856" s="36" t="s">
        <v>387</v>
      </c>
      <c r="B856" s="22">
        <v>-5.7353719999999999</v>
      </c>
      <c r="C856" s="22">
        <v>146.58864500000001</v>
      </c>
      <c r="D856" s="13" t="s">
        <v>6</v>
      </c>
      <c r="E856" s="13" t="s">
        <v>6</v>
      </c>
      <c r="F856" s="30" t="s">
        <v>387</v>
      </c>
      <c r="G856" s="3" t="s">
        <v>6</v>
      </c>
      <c r="H856" s="36" t="s">
        <v>614</v>
      </c>
      <c r="I856" s="36" t="s">
        <v>6</v>
      </c>
      <c r="J856" s="3" t="s">
        <v>6</v>
      </c>
      <c r="K856" s="26" t="s">
        <v>6</v>
      </c>
      <c r="L856" s="26" t="s">
        <v>6</v>
      </c>
      <c r="M856" s="26" t="s">
        <v>6</v>
      </c>
      <c r="N856" s="26" t="s">
        <v>6</v>
      </c>
    </row>
    <row r="857" spans="1:14" x14ac:dyDescent="0.25">
      <c r="A857" s="36" t="s">
        <v>2480</v>
      </c>
      <c r="B857" s="22">
        <v>-9.4754860000000001</v>
      </c>
      <c r="C857" s="22">
        <v>147.15016399999999</v>
      </c>
      <c r="D857" s="34" t="s">
        <v>6</v>
      </c>
      <c r="E857" s="34" t="s">
        <v>6</v>
      </c>
      <c r="F857" s="16" t="s">
        <v>1015</v>
      </c>
      <c r="G857" s="37" t="s">
        <v>6</v>
      </c>
      <c r="H857" s="36" t="s">
        <v>2477</v>
      </c>
      <c r="I857" s="36" t="s">
        <v>6</v>
      </c>
      <c r="J857" s="3" t="s">
        <v>6</v>
      </c>
      <c r="K857" s="26" t="s">
        <v>6</v>
      </c>
      <c r="L857" s="26" t="s">
        <v>6</v>
      </c>
      <c r="M857" s="26" t="s">
        <v>6</v>
      </c>
      <c r="N857" s="26" t="s">
        <v>6</v>
      </c>
    </row>
    <row r="858" spans="1:14" x14ac:dyDescent="0.25">
      <c r="A858" s="36" t="s">
        <v>2484</v>
      </c>
      <c r="B858" s="23">
        <v>-2.8663409999999998</v>
      </c>
      <c r="C858" s="23">
        <v>146.35006000000001</v>
      </c>
      <c r="D858" s="36" t="s">
        <v>6</v>
      </c>
      <c r="E858" s="36" t="s">
        <v>6</v>
      </c>
      <c r="F858" s="16" t="s">
        <v>1284</v>
      </c>
      <c r="G858" s="16" t="s">
        <v>6</v>
      </c>
      <c r="H858" s="16" t="s">
        <v>2482</v>
      </c>
      <c r="I858" s="16" t="s">
        <v>6</v>
      </c>
      <c r="J858" s="3" t="s">
        <v>6</v>
      </c>
      <c r="K858" s="26" t="s">
        <v>6</v>
      </c>
      <c r="L858" s="26" t="s">
        <v>6</v>
      </c>
      <c r="M858" s="26" t="s">
        <v>6</v>
      </c>
      <c r="N858" s="26" t="s">
        <v>6</v>
      </c>
    </row>
    <row r="859" spans="1:14" x14ac:dyDescent="0.25">
      <c r="A859" s="36" t="s">
        <v>2488</v>
      </c>
      <c r="B859" s="22">
        <v>-4.666666666666667</v>
      </c>
      <c r="C859" s="22">
        <v>149.30000000000001</v>
      </c>
      <c r="D859" t="s">
        <v>6</v>
      </c>
      <c r="E859" s="13" t="s">
        <v>6</v>
      </c>
      <c r="F859" s="16" t="s">
        <v>1111</v>
      </c>
      <c r="G859" s="3" t="s">
        <v>6</v>
      </c>
      <c r="H859" s="36" t="s">
        <v>2486</v>
      </c>
      <c r="I859" s="36" t="s">
        <v>6</v>
      </c>
      <c r="J859" s="3" t="s">
        <v>6</v>
      </c>
      <c r="K859" s="26" t="s">
        <v>6</v>
      </c>
      <c r="L859" s="26" t="s">
        <v>6</v>
      </c>
      <c r="M859" s="26" t="s">
        <v>6</v>
      </c>
      <c r="N859" s="26" t="s">
        <v>6</v>
      </c>
    </row>
    <row r="860" spans="1:14" x14ac:dyDescent="0.25">
      <c r="A860" s="36" t="s">
        <v>2874</v>
      </c>
      <c r="B860" s="22">
        <v>-1.7342869999999999</v>
      </c>
      <c r="C860" s="22">
        <v>142.840462</v>
      </c>
      <c r="D860" t="s">
        <v>6</v>
      </c>
      <c r="E860" s="13" t="s">
        <v>6</v>
      </c>
      <c r="F860" s="16" t="s">
        <v>2875</v>
      </c>
      <c r="G860" s="34" t="s">
        <v>1338</v>
      </c>
      <c r="H860" s="36" t="s">
        <v>2482</v>
      </c>
      <c r="I860" s="36" t="s">
        <v>6</v>
      </c>
      <c r="J860" s="3" t="s">
        <v>6</v>
      </c>
      <c r="K860" s="26" t="s">
        <v>6</v>
      </c>
      <c r="L860" s="26" t="s">
        <v>6</v>
      </c>
      <c r="M860" s="26" t="s">
        <v>6</v>
      </c>
      <c r="N860" s="26" t="s">
        <v>6</v>
      </c>
    </row>
    <row r="861" spans="1:14" x14ac:dyDescent="0.25">
      <c r="A861" s="34" t="s">
        <v>352</v>
      </c>
      <c r="B861" s="22">
        <v>-1.415802</v>
      </c>
      <c r="C861" s="22">
        <v>-48.494453</v>
      </c>
      <c r="D861" s="13" t="s">
        <v>6</v>
      </c>
      <c r="E861" s="13" t="s">
        <v>6</v>
      </c>
      <c r="F861" s="16" t="s">
        <v>990</v>
      </c>
      <c r="G861" s="3" t="s">
        <v>6</v>
      </c>
      <c r="H861" s="34" t="s">
        <v>340</v>
      </c>
      <c r="I861" s="34" t="s">
        <v>6</v>
      </c>
      <c r="J861" s="3" t="s">
        <v>6</v>
      </c>
      <c r="K861" s="26" t="s">
        <v>6</v>
      </c>
      <c r="L861" s="26" t="s">
        <v>6</v>
      </c>
      <c r="M861" s="26" t="s">
        <v>6</v>
      </c>
      <c r="N861" s="26" t="s">
        <v>6</v>
      </c>
    </row>
    <row r="862" spans="1:14" x14ac:dyDescent="0.25">
      <c r="A862" s="34" t="s">
        <v>1508</v>
      </c>
      <c r="B862" s="22">
        <v>-1.394989</v>
      </c>
      <c r="C862" s="22">
        <v>-46.698023999999997</v>
      </c>
      <c r="D862" t="s">
        <v>6</v>
      </c>
      <c r="E862" s="13" t="s">
        <v>6</v>
      </c>
      <c r="F862" s="34" t="s">
        <v>1509</v>
      </c>
      <c r="G862" s="3" t="s">
        <v>6</v>
      </c>
      <c r="H862" s="34" t="s">
        <v>340</v>
      </c>
      <c r="I862" s="34" t="s">
        <v>6</v>
      </c>
      <c r="J862" s="3" t="s">
        <v>6</v>
      </c>
      <c r="K862" s="26" t="s">
        <v>6</v>
      </c>
      <c r="L862" s="26" t="s">
        <v>6</v>
      </c>
      <c r="M862" s="26" t="s">
        <v>6</v>
      </c>
      <c r="N862" s="26" t="s">
        <v>6</v>
      </c>
    </row>
    <row r="863" spans="1:14" x14ac:dyDescent="0.25">
      <c r="A863" t="s">
        <v>1948</v>
      </c>
      <c r="B863" s="22">
        <f>-(10/60)</f>
        <v>-0.16666666666666666</v>
      </c>
      <c r="C863" s="22">
        <f>-(47+50/60)</f>
        <v>-47.833333333333336</v>
      </c>
      <c r="D863" t="s">
        <v>6</v>
      </c>
      <c r="E863" s="13" t="s">
        <v>6</v>
      </c>
      <c r="F863" s="34" t="s">
        <v>1947</v>
      </c>
      <c r="G863" s="3" t="s">
        <v>6</v>
      </c>
      <c r="H863" s="34" t="s">
        <v>340</v>
      </c>
      <c r="I863" s="34" t="s">
        <v>6</v>
      </c>
      <c r="J863" s="3" t="s">
        <v>6</v>
      </c>
      <c r="K863" s="37" t="s">
        <v>6</v>
      </c>
      <c r="L863" s="37" t="s">
        <v>6</v>
      </c>
      <c r="M863" s="37" t="s">
        <v>6</v>
      </c>
      <c r="N863" s="37" t="s">
        <v>6</v>
      </c>
    </row>
    <row r="864" spans="1:14" x14ac:dyDescent="0.25">
      <c r="A864" s="34" t="s">
        <v>356</v>
      </c>
      <c r="B864" s="22">
        <v>-6.9875959999999999</v>
      </c>
      <c r="C864" s="22">
        <v>-34.832915</v>
      </c>
      <c r="D864" s="13" t="s">
        <v>6</v>
      </c>
      <c r="E864" s="13" t="s">
        <v>6</v>
      </c>
      <c r="F864" s="16" t="s">
        <v>995</v>
      </c>
      <c r="G864" s="3" t="s">
        <v>6</v>
      </c>
      <c r="H864" s="34" t="s">
        <v>630</v>
      </c>
      <c r="I864" s="34" t="s">
        <v>6</v>
      </c>
      <c r="J864" s="3" t="s">
        <v>6</v>
      </c>
      <c r="K864" s="26" t="s">
        <v>6</v>
      </c>
      <c r="L864" s="26" t="s">
        <v>6</v>
      </c>
      <c r="M864" s="26" t="s">
        <v>6</v>
      </c>
      <c r="N864" s="26" t="s">
        <v>6</v>
      </c>
    </row>
    <row r="865" spans="1:14" x14ac:dyDescent="0.25">
      <c r="A865" s="34" t="s">
        <v>359</v>
      </c>
      <c r="B865" s="22">
        <v>-6.7674890000000003</v>
      </c>
      <c r="C865" s="22">
        <v>-34.951034</v>
      </c>
      <c r="D865" t="s">
        <v>6</v>
      </c>
      <c r="E865" s="13" t="s">
        <v>6</v>
      </c>
      <c r="F865" s="16" t="s">
        <v>998</v>
      </c>
      <c r="G865" s="3" t="s">
        <v>6</v>
      </c>
      <c r="H865" s="13" t="s">
        <v>630</v>
      </c>
      <c r="I865" s="30" t="s">
        <v>6</v>
      </c>
      <c r="J865" s="3" t="s">
        <v>6</v>
      </c>
      <c r="K865" s="26" t="s">
        <v>6</v>
      </c>
      <c r="L865" s="26" t="s">
        <v>6</v>
      </c>
      <c r="M865" s="26" t="s">
        <v>6</v>
      </c>
      <c r="N865" s="26" t="s">
        <v>6</v>
      </c>
    </row>
    <row r="866" spans="1:14" x14ac:dyDescent="0.25">
      <c r="A866" s="30" t="s">
        <v>355</v>
      </c>
      <c r="B866" s="22">
        <v>-7.0527139999999999</v>
      </c>
      <c r="C866" s="22">
        <v>-34.863039000000001</v>
      </c>
      <c r="D866" s="30" t="s">
        <v>6</v>
      </c>
      <c r="E866" s="30" t="s">
        <v>6</v>
      </c>
      <c r="F866" s="16" t="s">
        <v>994</v>
      </c>
      <c r="G866" s="32" t="s">
        <v>6</v>
      </c>
      <c r="H866" s="34" t="s">
        <v>630</v>
      </c>
      <c r="I866" s="34" t="s">
        <v>6</v>
      </c>
      <c r="J866" s="3" t="s">
        <v>6</v>
      </c>
      <c r="K866" s="26" t="s">
        <v>6</v>
      </c>
      <c r="L866" s="26" t="s">
        <v>6</v>
      </c>
      <c r="M866" s="26" t="s">
        <v>6</v>
      </c>
      <c r="N866" s="26" t="s">
        <v>6</v>
      </c>
    </row>
    <row r="867" spans="1:14" x14ac:dyDescent="0.25">
      <c r="A867" s="15" t="s">
        <v>2836</v>
      </c>
      <c r="B867" s="22">
        <f>42+44/60+37/3600</f>
        <v>42.743611111111115</v>
      </c>
      <c r="C867" s="22">
        <f>-(70+50/60+13/3600)</f>
        <v>-70.836944444444441</v>
      </c>
      <c r="D867" t="s">
        <v>6</v>
      </c>
      <c r="E867" s="13" t="s">
        <v>1583</v>
      </c>
      <c r="F867" s="35" t="s">
        <v>1706</v>
      </c>
      <c r="G867" s="3" t="s">
        <v>6</v>
      </c>
      <c r="H867" s="35" t="s">
        <v>2835</v>
      </c>
      <c r="I867" s="35" t="s">
        <v>6</v>
      </c>
      <c r="J867" s="3" t="s">
        <v>6</v>
      </c>
      <c r="K867" s="37" t="s">
        <v>6</v>
      </c>
      <c r="L867" s="37" t="s">
        <v>6</v>
      </c>
      <c r="M867" s="37" t="s">
        <v>6</v>
      </c>
      <c r="N867" s="37" t="s">
        <v>6</v>
      </c>
    </row>
    <row r="868" spans="1:14" x14ac:dyDescent="0.25">
      <c r="A868" s="36" t="s">
        <v>410</v>
      </c>
      <c r="B868" s="22">
        <v>8.25</v>
      </c>
      <c r="C868" s="22">
        <v>-79.11666666666666</v>
      </c>
      <c r="D868" t="s">
        <v>6</v>
      </c>
      <c r="E868" s="13" t="s">
        <v>280</v>
      </c>
      <c r="F868" s="16" t="s">
        <v>2052</v>
      </c>
      <c r="G868" s="3" t="s">
        <v>6</v>
      </c>
      <c r="H868" s="36" t="s">
        <v>548</v>
      </c>
      <c r="I868" s="36" t="s">
        <v>6</v>
      </c>
      <c r="J868" s="3" t="s">
        <v>6</v>
      </c>
      <c r="K868" s="26" t="s">
        <v>6</v>
      </c>
      <c r="L868" s="26" t="s">
        <v>6</v>
      </c>
      <c r="M868" s="26" t="s">
        <v>6</v>
      </c>
      <c r="N868" s="26" t="s">
        <v>6</v>
      </c>
    </row>
    <row r="869" spans="1:14" x14ac:dyDescent="0.25">
      <c r="A869" s="31" t="s">
        <v>1434</v>
      </c>
      <c r="B869" s="22">
        <v>23.568995000000001</v>
      </c>
      <c r="C869" s="22">
        <v>119.619246</v>
      </c>
      <c r="D869" t="s">
        <v>6</v>
      </c>
      <c r="E869" s="13" t="s">
        <v>6</v>
      </c>
      <c r="F869" s="37" t="s">
        <v>1437</v>
      </c>
      <c r="G869" s="37" t="s">
        <v>6</v>
      </c>
      <c r="H869" s="34" t="s">
        <v>1432</v>
      </c>
      <c r="I869" s="34" t="s">
        <v>6</v>
      </c>
      <c r="J869" s="3" t="s">
        <v>6</v>
      </c>
      <c r="K869" s="26">
        <v>25.6</v>
      </c>
      <c r="L869" s="26">
        <v>122.2</v>
      </c>
      <c r="M869" s="26">
        <v>21.7</v>
      </c>
      <c r="N869" s="26">
        <v>119</v>
      </c>
    </row>
    <row r="870" spans="1:14" x14ac:dyDescent="0.25">
      <c r="A870" s="36" t="s">
        <v>1435</v>
      </c>
      <c r="B870" s="22">
        <v>23.649149000000001</v>
      </c>
      <c r="C870" s="22">
        <v>119.610007</v>
      </c>
      <c r="D870" s="34" t="s">
        <v>6</v>
      </c>
      <c r="E870" s="34" t="s">
        <v>6</v>
      </c>
      <c r="F870" s="37" t="s">
        <v>1436</v>
      </c>
      <c r="G870" s="37" t="s">
        <v>6</v>
      </c>
      <c r="H870" s="34" t="s">
        <v>1432</v>
      </c>
      <c r="I870" s="34" t="s">
        <v>6</v>
      </c>
      <c r="J870" s="37" t="s">
        <v>6</v>
      </c>
      <c r="K870" s="26">
        <v>25.6</v>
      </c>
      <c r="L870" s="26">
        <v>122.2</v>
      </c>
      <c r="M870" s="26">
        <v>21.7</v>
      </c>
      <c r="N870" s="26">
        <v>119</v>
      </c>
    </row>
    <row r="871" spans="1:14" x14ac:dyDescent="0.25">
      <c r="A871" s="16" t="s">
        <v>1447</v>
      </c>
      <c r="B871" s="22">
        <v>23.552251999999999</v>
      </c>
      <c r="C871" s="22">
        <v>119.59096</v>
      </c>
      <c r="D871" s="30" t="s">
        <v>6</v>
      </c>
      <c r="E871" s="30" t="s">
        <v>6</v>
      </c>
      <c r="F871" s="37" t="s">
        <v>1446</v>
      </c>
      <c r="G871" s="32" t="s">
        <v>6</v>
      </c>
      <c r="H871" s="34" t="s">
        <v>1432</v>
      </c>
      <c r="I871" s="34" t="s">
        <v>6</v>
      </c>
      <c r="J871" s="3" t="s">
        <v>6</v>
      </c>
      <c r="K871" s="26">
        <v>25.6</v>
      </c>
      <c r="L871" s="26">
        <v>122.2</v>
      </c>
      <c r="M871" s="26">
        <v>21.7</v>
      </c>
      <c r="N871" s="26">
        <v>119</v>
      </c>
    </row>
    <row r="872" spans="1:14" x14ac:dyDescent="0.25">
      <c r="A872" s="34" t="s">
        <v>336</v>
      </c>
      <c r="B872" s="22">
        <v>-8.0552279999999996</v>
      </c>
      <c r="C872" s="22">
        <v>-34.863790000000002</v>
      </c>
      <c r="D872" t="s">
        <v>6</v>
      </c>
      <c r="E872" s="13" t="s">
        <v>365</v>
      </c>
      <c r="F872" s="16" t="s">
        <v>1002</v>
      </c>
      <c r="G872" s="37" t="s">
        <v>6</v>
      </c>
      <c r="H872" s="34" t="s">
        <v>341</v>
      </c>
      <c r="I872" s="34" t="s">
        <v>6</v>
      </c>
      <c r="J872" s="3" t="s">
        <v>6</v>
      </c>
      <c r="K872" s="26" t="s">
        <v>6</v>
      </c>
      <c r="L872" s="26" t="s">
        <v>6</v>
      </c>
      <c r="M872" s="26" t="s">
        <v>6</v>
      </c>
      <c r="N872" s="26" t="s">
        <v>6</v>
      </c>
    </row>
    <row r="873" spans="1:14" x14ac:dyDescent="0.25">
      <c r="A873" s="34" t="s">
        <v>1820</v>
      </c>
      <c r="B873" s="22">
        <v>-7.7236989999999999</v>
      </c>
      <c r="C873" s="22">
        <v>-34.903759999999998</v>
      </c>
      <c r="D873" t="s">
        <v>6</v>
      </c>
      <c r="E873" s="13" t="s">
        <v>6</v>
      </c>
      <c r="F873" s="16" t="s">
        <v>1821</v>
      </c>
      <c r="G873" s="3" t="s">
        <v>6</v>
      </c>
      <c r="H873" s="34" t="s">
        <v>341</v>
      </c>
      <c r="I873" s="34" t="s">
        <v>6</v>
      </c>
      <c r="J873" s="3" t="s">
        <v>6</v>
      </c>
      <c r="K873" s="26" t="s">
        <v>6</v>
      </c>
      <c r="L873" s="26" t="s">
        <v>6</v>
      </c>
      <c r="M873" s="26" t="s">
        <v>6</v>
      </c>
      <c r="N873" s="26" t="s">
        <v>6</v>
      </c>
    </row>
    <row r="874" spans="1:14" x14ac:dyDescent="0.25">
      <c r="A874" s="31" t="s">
        <v>2153</v>
      </c>
      <c r="B874" s="22">
        <v>-8.2313279999999995</v>
      </c>
      <c r="C874" s="22">
        <v>-34.932935000000001</v>
      </c>
      <c r="D874" s="34" t="s">
        <v>6</v>
      </c>
      <c r="E874" s="34" t="s">
        <v>6</v>
      </c>
      <c r="F874" s="36" t="s">
        <v>2152</v>
      </c>
      <c r="G874" s="37" t="s">
        <v>6</v>
      </c>
      <c r="H874" s="34" t="s">
        <v>341</v>
      </c>
      <c r="I874" s="34" t="s">
        <v>6</v>
      </c>
      <c r="J874" s="3" t="s">
        <v>6</v>
      </c>
      <c r="K874" s="37" t="s">
        <v>6</v>
      </c>
      <c r="L874" s="37" t="s">
        <v>6</v>
      </c>
      <c r="M874" s="37" t="s">
        <v>6</v>
      </c>
      <c r="N874" s="37" t="s">
        <v>6</v>
      </c>
    </row>
    <row r="875" spans="1:14" x14ac:dyDescent="0.25">
      <c r="A875" s="36" t="s">
        <v>1997</v>
      </c>
      <c r="B875" s="22">
        <v>-9.6075649999999992</v>
      </c>
      <c r="C875" s="22">
        <v>118.98598200000001</v>
      </c>
      <c r="D875" t="s">
        <v>6</v>
      </c>
      <c r="E875" s="13" t="s">
        <v>6</v>
      </c>
      <c r="F875" s="37" t="s">
        <v>1998</v>
      </c>
      <c r="G875" s="3" t="s">
        <v>6</v>
      </c>
      <c r="H875" s="34" t="s">
        <v>1995</v>
      </c>
      <c r="I875" s="34" t="s">
        <v>6</v>
      </c>
      <c r="J875" s="3" t="s">
        <v>6</v>
      </c>
      <c r="K875" s="37" t="s">
        <v>6</v>
      </c>
      <c r="L875" s="37" t="s">
        <v>6</v>
      </c>
      <c r="M875" s="37" t="s">
        <v>6</v>
      </c>
      <c r="N875" s="37" t="s">
        <v>6</v>
      </c>
    </row>
    <row r="876" spans="1:14" x14ac:dyDescent="0.25">
      <c r="A876" s="36" t="s">
        <v>29</v>
      </c>
      <c r="B876" s="22">
        <v>-32.073611111111113</v>
      </c>
      <c r="C876" s="22">
        <v>115.71444444444445</v>
      </c>
      <c r="D876" t="s">
        <v>6</v>
      </c>
      <c r="E876" s="13" t="s">
        <v>6</v>
      </c>
      <c r="F876" s="16" t="s">
        <v>705</v>
      </c>
      <c r="G876" s="3" t="s">
        <v>6</v>
      </c>
      <c r="H876" s="36" t="s">
        <v>625</v>
      </c>
      <c r="I876" s="36" t="s">
        <v>6</v>
      </c>
      <c r="J876" s="3" t="s">
        <v>6</v>
      </c>
      <c r="K876" s="26" t="s">
        <v>6</v>
      </c>
      <c r="L876" s="26" t="s">
        <v>6</v>
      </c>
      <c r="M876" s="26" t="s">
        <v>6</v>
      </c>
      <c r="N876" s="26" t="s">
        <v>6</v>
      </c>
    </row>
    <row r="877" spans="1:14" x14ac:dyDescent="0.25">
      <c r="A877" s="34" t="s">
        <v>2201</v>
      </c>
      <c r="B877" s="22">
        <v>-5.704917</v>
      </c>
      <c r="C877" s="22">
        <v>-80.858086999999998</v>
      </c>
      <c r="D877" s="34" t="s">
        <v>6</v>
      </c>
      <c r="E877" s="34" t="s">
        <v>6</v>
      </c>
      <c r="F877" s="16" t="s">
        <v>1035</v>
      </c>
      <c r="G877" s="37" t="s">
        <v>6</v>
      </c>
      <c r="H877" s="36" t="s">
        <v>2199</v>
      </c>
      <c r="I877" s="34" t="s">
        <v>6</v>
      </c>
      <c r="J877" s="3" t="s">
        <v>6</v>
      </c>
      <c r="K877" s="26">
        <v>-5</v>
      </c>
      <c r="L877" s="26">
        <v>-80</v>
      </c>
      <c r="M877" s="26">
        <v>-6.5</v>
      </c>
      <c r="N877" s="26">
        <v>-81.5</v>
      </c>
    </row>
    <row r="878" spans="1:14" x14ac:dyDescent="0.25">
      <c r="A878" s="36" t="s">
        <v>2203</v>
      </c>
      <c r="B878" s="22">
        <v>-5.0829019999999998</v>
      </c>
      <c r="C878" s="22">
        <v>-81.093542999999997</v>
      </c>
      <c r="D878" s="30" t="s">
        <v>6</v>
      </c>
      <c r="E878" s="30" t="s">
        <v>6</v>
      </c>
      <c r="F878" s="16" t="s">
        <v>2204</v>
      </c>
      <c r="G878" s="3" t="s">
        <v>6</v>
      </c>
      <c r="H878" s="36" t="s">
        <v>2197</v>
      </c>
      <c r="I878" s="34" t="s">
        <v>6</v>
      </c>
      <c r="J878" s="3" t="s">
        <v>6</v>
      </c>
      <c r="K878" s="26">
        <v>-4.8</v>
      </c>
      <c r="L878" s="26">
        <v>-81</v>
      </c>
      <c r="M878" s="26">
        <v>-5.3</v>
      </c>
      <c r="N878" s="26">
        <v>-81.3</v>
      </c>
    </row>
    <row r="879" spans="1:14" x14ac:dyDescent="0.25">
      <c r="A879" s="36" t="s">
        <v>2209</v>
      </c>
      <c r="B879" s="22">
        <v>-3.5011920000000001</v>
      </c>
      <c r="C879" s="22">
        <v>-80.392916999999997</v>
      </c>
      <c r="D879" t="s">
        <v>6</v>
      </c>
      <c r="E879" s="13" t="s">
        <v>6</v>
      </c>
      <c r="F879" s="16" t="s">
        <v>1490</v>
      </c>
      <c r="G879" s="3" t="s">
        <v>6</v>
      </c>
      <c r="H879" s="36" t="s">
        <v>2207</v>
      </c>
      <c r="I879" s="34" t="s">
        <v>6</v>
      </c>
      <c r="J879" s="3" t="s">
        <v>6</v>
      </c>
      <c r="K879" s="26" t="s">
        <v>6</v>
      </c>
      <c r="L879" s="26" t="s">
        <v>6</v>
      </c>
      <c r="M879" s="26" t="s">
        <v>6</v>
      </c>
      <c r="N879" s="26" t="s">
        <v>6</v>
      </c>
    </row>
    <row r="880" spans="1:14" x14ac:dyDescent="0.25">
      <c r="A880" s="34" t="s">
        <v>2214</v>
      </c>
      <c r="B880" s="22">
        <v>-3.427473</v>
      </c>
      <c r="C880" s="22">
        <v>-80.280612000000005</v>
      </c>
      <c r="D880" s="30" t="s">
        <v>6</v>
      </c>
      <c r="E880" s="30" t="s">
        <v>6</v>
      </c>
      <c r="F880" s="16" t="s">
        <v>1037</v>
      </c>
      <c r="G880" s="32" t="s">
        <v>6</v>
      </c>
      <c r="H880" s="36" t="s">
        <v>2212</v>
      </c>
      <c r="I880" s="34" t="s">
        <v>6</v>
      </c>
      <c r="J880" s="3" t="s">
        <v>6</v>
      </c>
      <c r="K880" s="26">
        <v>-3.3</v>
      </c>
      <c r="L880" s="26">
        <v>-80</v>
      </c>
      <c r="M880" s="26">
        <v>-3.6</v>
      </c>
      <c r="N880" s="26">
        <v>-80.400000000000006</v>
      </c>
    </row>
    <row r="881" spans="1:14" x14ac:dyDescent="0.25">
      <c r="A881" s="36" t="s">
        <v>1665</v>
      </c>
      <c r="B881" s="22">
        <v>9.4166666666666661</v>
      </c>
      <c r="C881" s="22">
        <v>97.86666666666666</v>
      </c>
      <c r="D881" s="13" t="s">
        <v>6</v>
      </c>
      <c r="E881" s="13" t="s">
        <v>6</v>
      </c>
      <c r="F881" s="16" t="s">
        <v>876</v>
      </c>
      <c r="G881" s="3" t="s">
        <v>6</v>
      </c>
      <c r="H881" s="36" t="s">
        <v>1663</v>
      </c>
      <c r="I881" s="36" t="s">
        <v>6</v>
      </c>
      <c r="J881" s="3" t="s">
        <v>6</v>
      </c>
      <c r="K881" s="26" t="s">
        <v>6</v>
      </c>
      <c r="L881" s="26" t="s">
        <v>6</v>
      </c>
      <c r="M881" s="26" t="s">
        <v>6</v>
      </c>
      <c r="N881" s="26" t="s">
        <v>6</v>
      </c>
    </row>
    <row r="882" spans="1:14" x14ac:dyDescent="0.25">
      <c r="A882" s="31" t="s">
        <v>651</v>
      </c>
      <c r="B882" s="23">
        <v>9.8702089999999991</v>
      </c>
      <c r="C882" s="23">
        <v>124.216137</v>
      </c>
      <c r="D882" s="36" t="s">
        <v>6</v>
      </c>
      <c r="E882" s="36" t="s">
        <v>1393</v>
      </c>
      <c r="F882" s="16" t="s">
        <v>1253</v>
      </c>
      <c r="G882" s="16" t="s">
        <v>6</v>
      </c>
      <c r="H882" s="16" t="s">
        <v>267</v>
      </c>
      <c r="I882" s="16" t="s">
        <v>6</v>
      </c>
      <c r="J882" s="3" t="s">
        <v>6</v>
      </c>
      <c r="K882" s="26" t="s">
        <v>6</v>
      </c>
      <c r="L882" s="26" t="s">
        <v>6</v>
      </c>
      <c r="M882" s="26" t="s">
        <v>6</v>
      </c>
      <c r="N882" s="26" t="s">
        <v>6</v>
      </c>
    </row>
    <row r="883" spans="1:14" x14ac:dyDescent="0.25">
      <c r="A883" s="34" t="s">
        <v>271</v>
      </c>
      <c r="B883" s="22">
        <v>9.1666666666666661</v>
      </c>
      <c r="C883" s="22">
        <v>124.71666666666667</v>
      </c>
      <c r="D883" s="30" t="s">
        <v>6</v>
      </c>
      <c r="E883" s="13" t="s">
        <v>6</v>
      </c>
      <c r="F883" s="16" t="s">
        <v>911</v>
      </c>
      <c r="G883" s="3" t="s">
        <v>6</v>
      </c>
      <c r="H883" s="36" t="s">
        <v>267</v>
      </c>
      <c r="I883" s="36" t="s">
        <v>6</v>
      </c>
      <c r="J883" s="3" t="s">
        <v>6</v>
      </c>
      <c r="K883" s="26" t="s">
        <v>6</v>
      </c>
      <c r="L883" s="26" t="s">
        <v>6</v>
      </c>
      <c r="M883" s="26" t="s">
        <v>6</v>
      </c>
      <c r="N883" s="26" t="s">
        <v>6</v>
      </c>
    </row>
    <row r="884" spans="1:14" x14ac:dyDescent="0.25">
      <c r="A884" s="34" t="s">
        <v>188</v>
      </c>
      <c r="B884" s="22">
        <v>10.316666666666666</v>
      </c>
      <c r="C884" s="22">
        <v>123.75</v>
      </c>
      <c r="D884" s="34" t="s">
        <v>6</v>
      </c>
      <c r="E884" s="34" t="s">
        <v>6</v>
      </c>
      <c r="F884" s="16" t="s">
        <v>842</v>
      </c>
      <c r="G884" s="37" t="s">
        <v>6</v>
      </c>
      <c r="H884" s="34" t="s">
        <v>267</v>
      </c>
      <c r="I884" s="34" t="s">
        <v>6</v>
      </c>
      <c r="J884" s="3" t="s">
        <v>6</v>
      </c>
      <c r="K884" s="26" t="s">
        <v>6</v>
      </c>
      <c r="L884" s="26" t="s">
        <v>6</v>
      </c>
      <c r="M884" s="26" t="s">
        <v>6</v>
      </c>
      <c r="N884" s="26" t="s">
        <v>6</v>
      </c>
    </row>
    <row r="885" spans="1:14" x14ac:dyDescent="0.25">
      <c r="A885" s="31" t="s">
        <v>266</v>
      </c>
      <c r="B885" s="22">
        <v>16</v>
      </c>
      <c r="C885" s="22">
        <v>121</v>
      </c>
      <c r="D885" s="34" t="s">
        <v>6</v>
      </c>
      <c r="E885" s="34" t="s">
        <v>6</v>
      </c>
      <c r="F885" s="16" t="s">
        <v>909</v>
      </c>
      <c r="G885" s="37" t="s">
        <v>6</v>
      </c>
      <c r="H885" s="36" t="s">
        <v>267</v>
      </c>
      <c r="I885" s="36" t="s">
        <v>6</v>
      </c>
      <c r="J885" s="3" t="s">
        <v>6</v>
      </c>
      <c r="K885" s="26" t="s">
        <v>6</v>
      </c>
      <c r="L885" s="26" t="s">
        <v>6</v>
      </c>
      <c r="M885" s="26" t="s">
        <v>6</v>
      </c>
      <c r="N885" s="26" t="s">
        <v>6</v>
      </c>
    </row>
    <row r="886" spans="1:14" x14ac:dyDescent="0.25">
      <c r="A886" s="34" t="s">
        <v>2422</v>
      </c>
      <c r="B886" s="22">
        <v>10.316774000000001</v>
      </c>
      <c r="C886" s="22">
        <v>123.955861</v>
      </c>
      <c r="D886" t="s">
        <v>6</v>
      </c>
      <c r="E886" s="13" t="s">
        <v>6</v>
      </c>
      <c r="F886" s="16" t="s">
        <v>1220</v>
      </c>
      <c r="G886" s="3" t="s">
        <v>6</v>
      </c>
      <c r="H886" s="34" t="s">
        <v>188</v>
      </c>
      <c r="I886" s="31" t="s">
        <v>6</v>
      </c>
      <c r="J886" s="3" t="s">
        <v>6</v>
      </c>
      <c r="K886" s="26" t="s">
        <v>6</v>
      </c>
      <c r="L886" s="26" t="s">
        <v>6</v>
      </c>
      <c r="M886" s="26" t="s">
        <v>6</v>
      </c>
      <c r="N886" s="26" t="s">
        <v>6</v>
      </c>
    </row>
    <row r="887" spans="1:14" x14ac:dyDescent="0.25">
      <c r="A887" s="36" t="s">
        <v>268</v>
      </c>
      <c r="B887" s="22">
        <v>8</v>
      </c>
      <c r="C887" s="22">
        <v>125</v>
      </c>
      <c r="D887" s="13" t="s">
        <v>6</v>
      </c>
      <c r="E887" s="13" t="s">
        <v>6</v>
      </c>
      <c r="F887" s="16" t="s">
        <v>906</v>
      </c>
      <c r="G887" s="3" t="s">
        <v>6</v>
      </c>
      <c r="H887" s="36" t="s">
        <v>267</v>
      </c>
      <c r="I887" s="36" t="s">
        <v>6</v>
      </c>
      <c r="J887" s="3" t="s">
        <v>6</v>
      </c>
      <c r="K887" s="26" t="s">
        <v>6</v>
      </c>
      <c r="L887" s="26" t="s">
        <v>6</v>
      </c>
      <c r="M887" s="26" t="s">
        <v>6</v>
      </c>
      <c r="N887" s="26" t="s">
        <v>6</v>
      </c>
    </row>
    <row r="888" spans="1:14" x14ac:dyDescent="0.25">
      <c r="A888" s="36" t="s">
        <v>652</v>
      </c>
      <c r="B888" s="23">
        <v>12.986250999999999</v>
      </c>
      <c r="C888" s="23">
        <v>121.098778</v>
      </c>
      <c r="D888" s="36" t="s">
        <v>6</v>
      </c>
      <c r="E888" s="36" t="s">
        <v>1393</v>
      </c>
      <c r="F888" s="16" t="s">
        <v>1270</v>
      </c>
      <c r="G888" s="16" t="s">
        <v>6</v>
      </c>
      <c r="H888" s="16" t="s">
        <v>267</v>
      </c>
      <c r="I888" s="16" t="s">
        <v>6</v>
      </c>
      <c r="J888" s="3" t="s">
        <v>6</v>
      </c>
      <c r="K888" s="26" t="s">
        <v>6</v>
      </c>
      <c r="L888" s="26" t="s">
        <v>6</v>
      </c>
      <c r="M888" s="26" t="s">
        <v>6</v>
      </c>
      <c r="N888" s="26" t="s">
        <v>6</v>
      </c>
    </row>
    <row r="889" spans="1:14" x14ac:dyDescent="0.25">
      <c r="A889" s="36" t="s">
        <v>189</v>
      </c>
      <c r="B889" s="23">
        <v>10.047304</v>
      </c>
      <c r="C889" s="23">
        <v>122.99397399999999</v>
      </c>
      <c r="D889" s="36" t="s">
        <v>6</v>
      </c>
      <c r="E889" s="36" t="s">
        <v>1393</v>
      </c>
      <c r="F889" s="16" t="s">
        <v>843</v>
      </c>
      <c r="G889" s="16" t="s">
        <v>6</v>
      </c>
      <c r="H889" s="16" t="s">
        <v>267</v>
      </c>
      <c r="I889" s="16" t="s">
        <v>6</v>
      </c>
      <c r="J889" s="3" t="s">
        <v>6</v>
      </c>
      <c r="K889" s="26" t="s">
        <v>6</v>
      </c>
      <c r="L889" s="26" t="s">
        <v>6</v>
      </c>
      <c r="M889" s="26" t="s">
        <v>6</v>
      </c>
      <c r="N889" s="26" t="s">
        <v>6</v>
      </c>
    </row>
    <row r="890" spans="1:14" x14ac:dyDescent="0.25">
      <c r="A890" s="34" t="s">
        <v>269</v>
      </c>
      <c r="B890" s="22">
        <v>18.623543000000002</v>
      </c>
      <c r="C890" s="22">
        <v>121.126586</v>
      </c>
      <c r="D890" t="s">
        <v>6</v>
      </c>
      <c r="E890" s="13" t="s">
        <v>6</v>
      </c>
      <c r="F890" s="16" t="s">
        <v>910</v>
      </c>
      <c r="G890" s="3" t="s">
        <v>6</v>
      </c>
      <c r="H890" s="36" t="s">
        <v>266</v>
      </c>
      <c r="I890" s="36" t="s">
        <v>6</v>
      </c>
      <c r="J890" s="3" t="s">
        <v>6</v>
      </c>
      <c r="K890" s="26" t="s">
        <v>6</v>
      </c>
      <c r="L890" s="26" t="s">
        <v>6</v>
      </c>
      <c r="M890" s="26" t="s">
        <v>6</v>
      </c>
      <c r="N890" s="26" t="s">
        <v>6</v>
      </c>
    </row>
    <row r="891" spans="1:14" x14ac:dyDescent="0.25">
      <c r="A891" s="34" t="s">
        <v>579</v>
      </c>
      <c r="B891" s="22">
        <v>10</v>
      </c>
      <c r="C891" s="22">
        <v>118.83333333333333</v>
      </c>
      <c r="D891" s="13" t="s">
        <v>6</v>
      </c>
      <c r="E891" s="13" t="s">
        <v>6</v>
      </c>
      <c r="F891" s="16" t="s">
        <v>1229</v>
      </c>
      <c r="G891" s="3" t="s">
        <v>6</v>
      </c>
      <c r="H891" s="36" t="s">
        <v>267</v>
      </c>
      <c r="I891" s="36" t="s">
        <v>6</v>
      </c>
      <c r="J891" s="3" t="s">
        <v>6</v>
      </c>
      <c r="K891" s="26" t="s">
        <v>6</v>
      </c>
      <c r="L891" s="26" t="s">
        <v>6</v>
      </c>
      <c r="M891" s="26" t="s">
        <v>6</v>
      </c>
      <c r="N891" s="26" t="s">
        <v>6</v>
      </c>
    </row>
    <row r="892" spans="1:14" x14ac:dyDescent="0.25">
      <c r="A892" s="36" t="s">
        <v>650</v>
      </c>
      <c r="B892" s="23">
        <v>11.185741999999999</v>
      </c>
      <c r="C892" s="23">
        <v>122.47669500000001</v>
      </c>
      <c r="D892" s="36" t="s">
        <v>6</v>
      </c>
      <c r="E892" s="36" t="s">
        <v>6</v>
      </c>
      <c r="F892" s="16" t="s">
        <v>1278</v>
      </c>
      <c r="G892" s="16" t="s">
        <v>6</v>
      </c>
      <c r="H892" s="16" t="s">
        <v>267</v>
      </c>
      <c r="I892" s="16" t="s">
        <v>6</v>
      </c>
      <c r="J892" s="3" t="s">
        <v>6</v>
      </c>
      <c r="K892" s="26" t="s">
        <v>6</v>
      </c>
      <c r="L892" s="26" t="s">
        <v>6</v>
      </c>
      <c r="M892" s="26" t="s">
        <v>6</v>
      </c>
      <c r="N892" s="26" t="s">
        <v>6</v>
      </c>
    </row>
    <row r="893" spans="1:14" x14ac:dyDescent="0.25">
      <c r="A893" s="36" t="s">
        <v>653</v>
      </c>
      <c r="B893" s="23">
        <v>5.9785050000000002</v>
      </c>
      <c r="C893" s="23">
        <v>121.120807</v>
      </c>
      <c r="D893" s="36" t="s">
        <v>6</v>
      </c>
      <c r="E893" s="36" t="s">
        <v>6</v>
      </c>
      <c r="F893" s="16" t="s">
        <v>1293</v>
      </c>
      <c r="G893" s="16" t="s">
        <v>6</v>
      </c>
      <c r="H893" s="16" t="s">
        <v>267</v>
      </c>
      <c r="I893" s="16" t="s">
        <v>6</v>
      </c>
      <c r="J893" s="3" t="s">
        <v>6</v>
      </c>
      <c r="K893" s="26" t="s">
        <v>6</v>
      </c>
      <c r="L893" s="26" t="s">
        <v>6</v>
      </c>
      <c r="M893" s="26" t="s">
        <v>6</v>
      </c>
      <c r="N893" s="26" t="s">
        <v>6</v>
      </c>
    </row>
    <row r="894" spans="1:14" x14ac:dyDescent="0.25">
      <c r="A894" s="34" t="s">
        <v>227</v>
      </c>
      <c r="B894" s="22">
        <v>7.8255239999999997</v>
      </c>
      <c r="C894" s="22">
        <v>98.419291000000001</v>
      </c>
      <c r="D894" s="13" t="s">
        <v>6</v>
      </c>
      <c r="E894" s="13" t="s">
        <v>6</v>
      </c>
      <c r="F894" s="16" t="s">
        <v>878</v>
      </c>
      <c r="G894" s="3" t="s">
        <v>1930</v>
      </c>
      <c r="H894" s="36" t="s">
        <v>225</v>
      </c>
      <c r="I894" s="36" t="s">
        <v>6</v>
      </c>
      <c r="J894" s="3" t="s">
        <v>6</v>
      </c>
      <c r="K894" s="26" t="s">
        <v>6</v>
      </c>
      <c r="L894" s="26" t="s">
        <v>6</v>
      </c>
      <c r="M894" s="26" t="s">
        <v>6</v>
      </c>
      <c r="N894" s="26" t="s">
        <v>6</v>
      </c>
    </row>
    <row r="895" spans="1:14" x14ac:dyDescent="0.25">
      <c r="A895" s="34" t="s">
        <v>357</v>
      </c>
      <c r="B895" s="22">
        <v>-2.8836110000000001</v>
      </c>
      <c r="C895" s="22">
        <v>-41.666111000000001</v>
      </c>
      <c r="D895" s="30" t="s">
        <v>6</v>
      </c>
      <c r="E895" s="30" t="s">
        <v>6</v>
      </c>
      <c r="F895" s="16" t="s">
        <v>996</v>
      </c>
      <c r="G895" s="32" t="s">
        <v>6</v>
      </c>
      <c r="H895" s="30" t="s">
        <v>632</v>
      </c>
      <c r="I895" s="30" t="s">
        <v>6</v>
      </c>
      <c r="J895" s="3" t="s">
        <v>6</v>
      </c>
      <c r="K895" s="26" t="s">
        <v>6</v>
      </c>
      <c r="L895" s="26" t="s">
        <v>6</v>
      </c>
      <c r="M895" s="26" t="s">
        <v>6</v>
      </c>
      <c r="N895" s="26" t="s">
        <v>6</v>
      </c>
    </row>
    <row r="896" spans="1:14" x14ac:dyDescent="0.25">
      <c r="A896" s="36" t="s">
        <v>1428</v>
      </c>
      <c r="B896" s="22">
        <v>22.060592</v>
      </c>
      <c r="C896" s="22">
        <v>120.706305</v>
      </c>
      <c r="D896" s="30" t="s">
        <v>6</v>
      </c>
      <c r="E896" s="30" t="s">
        <v>6</v>
      </c>
      <c r="F896" s="32" t="s">
        <v>1430</v>
      </c>
      <c r="G896" s="32" t="s">
        <v>6</v>
      </c>
      <c r="H896" s="30" t="s">
        <v>1429</v>
      </c>
      <c r="I896" s="30" t="s">
        <v>6</v>
      </c>
      <c r="J896" s="3" t="s">
        <v>6</v>
      </c>
      <c r="K896" s="26">
        <v>25.6</v>
      </c>
      <c r="L896" s="26">
        <v>122.2</v>
      </c>
      <c r="M896" s="26">
        <v>21.7</v>
      </c>
      <c r="N896" s="26">
        <v>119</v>
      </c>
    </row>
    <row r="897" spans="1:14" x14ac:dyDescent="0.25">
      <c r="A897" s="36" t="s">
        <v>1442</v>
      </c>
      <c r="B897" s="22">
        <v>21.947125</v>
      </c>
      <c r="C897" s="22">
        <v>120.779912</v>
      </c>
      <c r="D897" s="13" t="s">
        <v>6</v>
      </c>
      <c r="E897" s="13" t="s">
        <v>6</v>
      </c>
      <c r="F897" s="32" t="s">
        <v>1443</v>
      </c>
      <c r="G897" s="3" t="s">
        <v>6</v>
      </c>
      <c r="H897" s="34" t="s">
        <v>1429</v>
      </c>
      <c r="I897" s="34" t="s">
        <v>6</v>
      </c>
      <c r="J897" s="3" t="s">
        <v>6</v>
      </c>
      <c r="K897" s="26">
        <v>25.6</v>
      </c>
      <c r="L897" s="26">
        <v>122.2</v>
      </c>
      <c r="M897" s="26">
        <v>21.7</v>
      </c>
      <c r="N897" s="26">
        <v>119</v>
      </c>
    </row>
    <row r="898" spans="1:14" x14ac:dyDescent="0.25">
      <c r="A898" s="36" t="s">
        <v>2725</v>
      </c>
      <c r="B898" s="22">
        <v>29.899554999999999</v>
      </c>
      <c r="C898" s="22">
        <v>-93.895031000000003</v>
      </c>
      <c r="D898" s="13" t="s">
        <v>6</v>
      </c>
      <c r="E898" s="13" t="s">
        <v>6</v>
      </c>
      <c r="F898" s="16" t="s">
        <v>1078</v>
      </c>
      <c r="G898" s="3" t="s">
        <v>6</v>
      </c>
      <c r="H898" s="30" t="s">
        <v>2717</v>
      </c>
      <c r="I898" s="34" t="s">
        <v>6</v>
      </c>
      <c r="J898" s="3" t="s">
        <v>6</v>
      </c>
      <c r="K898" s="26" t="s">
        <v>6</v>
      </c>
      <c r="L898" s="26" t="s">
        <v>6</v>
      </c>
      <c r="M898" s="26" t="s">
        <v>6</v>
      </c>
      <c r="N898" s="26" t="s">
        <v>6</v>
      </c>
    </row>
    <row r="899" spans="1:14" x14ac:dyDescent="0.25">
      <c r="A899" s="36" t="s">
        <v>1494</v>
      </c>
      <c r="B899" s="22">
        <v>3.0512429999999999</v>
      </c>
      <c r="C899" s="22">
        <v>101.365588</v>
      </c>
      <c r="D899" s="13" t="s">
        <v>6</v>
      </c>
      <c r="E899" s="13" t="s">
        <v>6</v>
      </c>
      <c r="F899" s="16" t="s">
        <v>1495</v>
      </c>
      <c r="G899" s="34" t="s">
        <v>1496</v>
      </c>
      <c r="H899" s="30" t="s">
        <v>220</v>
      </c>
      <c r="I899" s="30" t="s">
        <v>6</v>
      </c>
      <c r="J899" s="3" t="s">
        <v>6</v>
      </c>
      <c r="K899" s="26" t="s">
        <v>6</v>
      </c>
      <c r="L899" s="26" t="s">
        <v>6</v>
      </c>
      <c r="M899" s="26" t="s">
        <v>6</v>
      </c>
      <c r="N899" s="26" t="s">
        <v>6</v>
      </c>
    </row>
    <row r="900" spans="1:14" x14ac:dyDescent="0.25">
      <c r="A900" s="13" t="s">
        <v>1681</v>
      </c>
      <c r="B900" s="22">
        <v>37.721311</v>
      </c>
      <c r="C900" s="22">
        <v>-8.7848310000000005</v>
      </c>
      <c r="D900" s="34" t="s">
        <v>6</v>
      </c>
      <c r="E900" s="34" t="s">
        <v>6</v>
      </c>
      <c r="F900" s="16" t="s">
        <v>1682</v>
      </c>
      <c r="G900" s="3" t="s">
        <v>6</v>
      </c>
      <c r="H900" s="34" t="s">
        <v>91</v>
      </c>
      <c r="I900" s="30" t="s">
        <v>6</v>
      </c>
      <c r="J900" s="3" t="s">
        <v>6</v>
      </c>
      <c r="K900" s="26" t="s">
        <v>6</v>
      </c>
      <c r="L900" s="26" t="s">
        <v>6</v>
      </c>
      <c r="M900" s="26" t="s">
        <v>6</v>
      </c>
      <c r="N900" s="26" t="s">
        <v>6</v>
      </c>
    </row>
    <row r="901" spans="1:14" x14ac:dyDescent="0.25">
      <c r="A901" s="13" t="s">
        <v>1676</v>
      </c>
      <c r="B901" s="22">
        <v>36.995207000000001</v>
      </c>
      <c r="C901" s="22">
        <v>-7.9679380000000002</v>
      </c>
      <c r="D901" s="13" t="s">
        <v>6</v>
      </c>
      <c r="E901" s="13" t="s">
        <v>6</v>
      </c>
      <c r="F901" s="16" t="s">
        <v>1677</v>
      </c>
      <c r="G901" s="3" t="s">
        <v>1004</v>
      </c>
      <c r="H901" s="34" t="s">
        <v>91</v>
      </c>
      <c r="I901" s="34" t="s">
        <v>6</v>
      </c>
      <c r="J901" s="3" t="s">
        <v>6</v>
      </c>
      <c r="K901" s="26" t="s">
        <v>6</v>
      </c>
      <c r="L901" s="26" t="s">
        <v>6</v>
      </c>
      <c r="M901" s="26" t="s">
        <v>6</v>
      </c>
      <c r="N901" s="26" t="s">
        <v>6</v>
      </c>
    </row>
    <row r="902" spans="1:14" x14ac:dyDescent="0.25">
      <c r="A902" s="34" t="s">
        <v>1662</v>
      </c>
      <c r="B902" s="22">
        <v>12.410007</v>
      </c>
      <c r="C902" s="22">
        <v>99.990718999999999</v>
      </c>
      <c r="D902" t="s">
        <v>6</v>
      </c>
      <c r="E902" s="13" t="s">
        <v>6</v>
      </c>
      <c r="F902" s="37" t="s">
        <v>1570</v>
      </c>
      <c r="G902" s="3" t="s">
        <v>6</v>
      </c>
      <c r="H902" s="35" t="s">
        <v>1661</v>
      </c>
      <c r="I902" s="35" t="s">
        <v>6</v>
      </c>
      <c r="J902" s="3" t="s">
        <v>6</v>
      </c>
      <c r="K902" s="26" t="s">
        <v>6</v>
      </c>
      <c r="L902" s="26" t="s">
        <v>6</v>
      </c>
      <c r="M902" s="26" t="s">
        <v>6</v>
      </c>
      <c r="N902" s="26" t="s">
        <v>6</v>
      </c>
    </row>
    <row r="903" spans="1:14" x14ac:dyDescent="0.25">
      <c r="A903" s="36" t="s">
        <v>285</v>
      </c>
      <c r="B903" s="22">
        <v>15.918231</v>
      </c>
      <c r="C903" s="22">
        <v>-87.718885999999998</v>
      </c>
      <c r="D903" t="s">
        <v>6</v>
      </c>
      <c r="E903" s="13" t="s">
        <v>146</v>
      </c>
      <c r="F903" s="16" t="s">
        <v>917</v>
      </c>
      <c r="G903" s="3" t="s">
        <v>6</v>
      </c>
      <c r="H903" s="36" t="s">
        <v>669</v>
      </c>
      <c r="I903" s="36" t="s">
        <v>6</v>
      </c>
      <c r="J903" s="3" t="s">
        <v>6</v>
      </c>
      <c r="K903" s="26" t="s">
        <v>6</v>
      </c>
      <c r="L903" s="26" t="s">
        <v>6</v>
      </c>
      <c r="M903" s="26" t="s">
        <v>6</v>
      </c>
      <c r="N903" s="26" t="s">
        <v>6</v>
      </c>
    </row>
    <row r="904" spans="1:14" x14ac:dyDescent="0.25">
      <c r="A904" s="36" t="s">
        <v>2210</v>
      </c>
      <c r="B904" s="22">
        <v>-3.4943360000000001</v>
      </c>
      <c r="C904" s="22">
        <v>-80.390092999999993</v>
      </c>
      <c r="D904" t="s">
        <v>6</v>
      </c>
      <c r="E904" s="13" t="s">
        <v>6</v>
      </c>
      <c r="F904" s="16" t="s">
        <v>2147</v>
      </c>
      <c r="G904" s="3" t="s">
        <v>6</v>
      </c>
      <c r="H904" s="36" t="s">
        <v>2209</v>
      </c>
      <c r="I904" s="36" t="s">
        <v>6</v>
      </c>
      <c r="J904" s="3" t="s">
        <v>6</v>
      </c>
      <c r="K904" s="26" t="s">
        <v>6</v>
      </c>
      <c r="L904" s="26" t="s">
        <v>6</v>
      </c>
      <c r="M904" s="26" t="s">
        <v>6</v>
      </c>
      <c r="N904" s="26" t="s">
        <v>6</v>
      </c>
    </row>
    <row r="905" spans="1:14" x14ac:dyDescent="0.25">
      <c r="A905" s="36" t="s">
        <v>2211</v>
      </c>
      <c r="B905" s="22">
        <v>-3.4843989999999998</v>
      </c>
      <c r="C905" s="22">
        <v>-80.457250000000002</v>
      </c>
      <c r="D905" s="34" t="s">
        <v>6</v>
      </c>
      <c r="E905" s="34" t="s">
        <v>6</v>
      </c>
      <c r="F905" s="16" t="s">
        <v>2149</v>
      </c>
      <c r="G905" s="37" t="s">
        <v>6</v>
      </c>
      <c r="H905" s="36" t="s">
        <v>2209</v>
      </c>
      <c r="I905" s="36" t="s">
        <v>6</v>
      </c>
      <c r="J905" s="3" t="s">
        <v>6</v>
      </c>
      <c r="K905" s="26">
        <v>-4.8</v>
      </c>
      <c r="L905" s="26">
        <v>-81</v>
      </c>
      <c r="M905" s="26">
        <v>-5.3</v>
      </c>
      <c r="N905" s="26">
        <v>-81.3</v>
      </c>
    </row>
    <row r="906" spans="1:14" x14ac:dyDescent="0.25">
      <c r="A906" s="34" t="s">
        <v>1942</v>
      </c>
      <c r="B906" s="22">
        <v>18.007925</v>
      </c>
      <c r="C906" s="22">
        <v>-67.165149999999997</v>
      </c>
      <c r="D906" t="s">
        <v>6</v>
      </c>
      <c r="E906" s="13" t="s">
        <v>6</v>
      </c>
      <c r="F906" s="34" t="s">
        <v>1943</v>
      </c>
      <c r="G906" s="3" t="s">
        <v>6</v>
      </c>
      <c r="H906" s="34" t="s">
        <v>306</v>
      </c>
      <c r="I906" s="34" t="s">
        <v>6</v>
      </c>
      <c r="J906" s="37" t="s">
        <v>6</v>
      </c>
      <c r="K906" s="26" t="s">
        <v>6</v>
      </c>
      <c r="L906" s="26" t="s">
        <v>6</v>
      </c>
      <c r="M906" s="26" t="s">
        <v>6</v>
      </c>
      <c r="N906" s="26" t="s">
        <v>6</v>
      </c>
    </row>
    <row r="907" spans="1:14" x14ac:dyDescent="0.25">
      <c r="A907" s="34" t="s">
        <v>1552</v>
      </c>
      <c r="B907" s="22">
        <v>18.124458000000001</v>
      </c>
      <c r="C907" s="22">
        <v>-65.448869999999999</v>
      </c>
      <c r="D907" t="s">
        <v>6</v>
      </c>
      <c r="E907" s="13" t="s">
        <v>6</v>
      </c>
      <c r="F907" s="36" t="s">
        <v>1553</v>
      </c>
      <c r="G907" s="3" t="s">
        <v>6</v>
      </c>
      <c r="H907" s="34" t="s">
        <v>306</v>
      </c>
      <c r="I907" s="34" t="s">
        <v>6</v>
      </c>
      <c r="J907" s="3" t="s">
        <v>6</v>
      </c>
      <c r="K907" s="26" t="s">
        <v>6</v>
      </c>
      <c r="L907" s="26" t="s">
        <v>6</v>
      </c>
      <c r="M907" s="26" t="s">
        <v>6</v>
      </c>
      <c r="N907" s="26" t="s">
        <v>6</v>
      </c>
    </row>
    <row r="908" spans="1:14" x14ac:dyDescent="0.25">
      <c r="A908" s="34" t="s">
        <v>1950</v>
      </c>
      <c r="B908" s="22">
        <v>8.5639900000000004</v>
      </c>
      <c r="C908" s="22">
        <v>-83.249920000000003</v>
      </c>
      <c r="D908" t="s">
        <v>6</v>
      </c>
      <c r="E908" s="13" t="s">
        <v>153</v>
      </c>
      <c r="F908" s="16" t="s">
        <v>811</v>
      </c>
      <c r="G908" s="3" t="s">
        <v>6</v>
      </c>
      <c r="H908" s="13" t="s">
        <v>150</v>
      </c>
      <c r="I908" s="30" t="s">
        <v>6</v>
      </c>
      <c r="J908" s="3" t="s">
        <v>6</v>
      </c>
      <c r="K908" s="26">
        <v>11.4</v>
      </c>
      <c r="L908" s="26">
        <v>-82</v>
      </c>
      <c r="M908" s="26">
        <v>7.8</v>
      </c>
      <c r="N908" s="26">
        <v>-86</v>
      </c>
    </row>
    <row r="909" spans="1:14" x14ac:dyDescent="0.25">
      <c r="A909" s="31" t="s">
        <v>1951</v>
      </c>
      <c r="B909" s="22">
        <v>9.1024709999999995</v>
      </c>
      <c r="C909" s="22">
        <v>-83.696889999999996</v>
      </c>
      <c r="D909" t="s">
        <v>6</v>
      </c>
      <c r="E909" s="13" t="s">
        <v>151</v>
      </c>
      <c r="F909" s="16" t="s">
        <v>801</v>
      </c>
      <c r="G909" s="3" t="s">
        <v>6</v>
      </c>
      <c r="H909" s="37" t="s">
        <v>150</v>
      </c>
      <c r="I909" s="37" t="s">
        <v>6</v>
      </c>
      <c r="J909" s="37" t="s">
        <v>6</v>
      </c>
      <c r="K909" s="26">
        <v>11.4</v>
      </c>
      <c r="L909" s="26">
        <v>-82</v>
      </c>
      <c r="M909" s="26">
        <v>7.8</v>
      </c>
      <c r="N909" s="26">
        <v>-86</v>
      </c>
    </row>
    <row r="910" spans="1:14" x14ac:dyDescent="0.25">
      <c r="A910" s="34" t="s">
        <v>1970</v>
      </c>
      <c r="B910" s="22">
        <v>8.7020900000000001</v>
      </c>
      <c r="C910" s="22">
        <v>-83.881052999999994</v>
      </c>
      <c r="D910" t="s">
        <v>6</v>
      </c>
      <c r="E910" s="13" t="s">
        <v>151</v>
      </c>
      <c r="F910" s="16" t="s">
        <v>802</v>
      </c>
      <c r="G910" s="3" t="s">
        <v>6</v>
      </c>
      <c r="H910" s="37" t="s">
        <v>150</v>
      </c>
      <c r="I910" s="37" t="s">
        <v>6</v>
      </c>
      <c r="J910" s="37" t="s">
        <v>6</v>
      </c>
      <c r="K910" s="26">
        <v>11.4</v>
      </c>
      <c r="L910" s="26">
        <v>-82</v>
      </c>
      <c r="M910" s="26">
        <v>7.8</v>
      </c>
      <c r="N910" s="26">
        <v>-86</v>
      </c>
    </row>
    <row r="911" spans="1:14" x14ac:dyDescent="0.25">
      <c r="A911" s="34" t="s">
        <v>1971</v>
      </c>
      <c r="B911" s="22">
        <v>5.5188888888888892</v>
      </c>
      <c r="C911" s="22">
        <v>-87.071666666666658</v>
      </c>
      <c r="D911" t="s">
        <v>6</v>
      </c>
      <c r="E911" s="13" t="s">
        <v>24</v>
      </c>
      <c r="F911" s="37" t="s">
        <v>691</v>
      </c>
      <c r="G911" s="3" t="s">
        <v>6</v>
      </c>
      <c r="H911" s="37" t="s">
        <v>150</v>
      </c>
      <c r="I911" s="37" t="s">
        <v>6</v>
      </c>
      <c r="J911" s="3" t="s">
        <v>6</v>
      </c>
      <c r="K911" s="26">
        <v>11.4</v>
      </c>
      <c r="L911" s="26">
        <v>-82</v>
      </c>
      <c r="M911" s="26">
        <v>7.8</v>
      </c>
      <c r="N911" s="26">
        <v>-86</v>
      </c>
    </row>
    <row r="912" spans="1:14" x14ac:dyDescent="0.25">
      <c r="A912" s="31" t="s">
        <v>1952</v>
      </c>
      <c r="B912" s="22">
        <v>8.6333333333333329</v>
      </c>
      <c r="C912" s="22">
        <v>-83.25</v>
      </c>
      <c r="D912" s="13" t="s">
        <v>6</v>
      </c>
      <c r="E912" s="13" t="s">
        <v>151</v>
      </c>
      <c r="F912" s="16" t="s">
        <v>798</v>
      </c>
      <c r="G912" s="3" t="s">
        <v>6</v>
      </c>
      <c r="H912" s="37" t="s">
        <v>150</v>
      </c>
      <c r="I912" s="37" t="s">
        <v>6</v>
      </c>
      <c r="J912" s="3" t="s">
        <v>6</v>
      </c>
      <c r="K912" s="26">
        <v>11.4</v>
      </c>
      <c r="L912" s="26">
        <v>-82</v>
      </c>
      <c r="M912" s="26">
        <v>7.8</v>
      </c>
      <c r="N912" s="26">
        <v>-86</v>
      </c>
    </row>
    <row r="913" spans="1:14" x14ac:dyDescent="0.25">
      <c r="A913" s="34" t="s">
        <v>1954</v>
      </c>
      <c r="B913" s="22">
        <v>8.5639900000000004</v>
      </c>
      <c r="C913" s="22">
        <v>-83.249920000000003</v>
      </c>
      <c r="D913" t="s">
        <v>6</v>
      </c>
      <c r="E913" s="13" t="s">
        <v>151</v>
      </c>
      <c r="F913" s="16" t="s">
        <v>799</v>
      </c>
      <c r="G913" s="37" t="s">
        <v>6</v>
      </c>
      <c r="H913" s="37" t="s">
        <v>150</v>
      </c>
      <c r="I913" s="37" t="s">
        <v>6</v>
      </c>
      <c r="J913" s="37" t="s">
        <v>6</v>
      </c>
      <c r="K913" s="26">
        <v>11.4</v>
      </c>
      <c r="L913" s="26">
        <v>-82</v>
      </c>
      <c r="M913" s="26">
        <v>7.8</v>
      </c>
      <c r="N913" s="26">
        <v>-86</v>
      </c>
    </row>
    <row r="914" spans="1:14" x14ac:dyDescent="0.25">
      <c r="A914" s="31" t="s">
        <v>1953</v>
      </c>
      <c r="B914" s="22">
        <v>9.8198469999999993</v>
      </c>
      <c r="C914" s="22">
        <v>-84.861903999999996</v>
      </c>
      <c r="D914" s="34" t="s">
        <v>6</v>
      </c>
      <c r="E914" s="34" t="s">
        <v>151</v>
      </c>
      <c r="F914" s="16" t="s">
        <v>804</v>
      </c>
      <c r="G914" s="37" t="s">
        <v>6</v>
      </c>
      <c r="H914" s="37" t="s">
        <v>150</v>
      </c>
      <c r="I914" s="37" t="s">
        <v>6</v>
      </c>
      <c r="J914" s="3" t="s">
        <v>6</v>
      </c>
      <c r="K914" s="26">
        <v>11.4</v>
      </c>
      <c r="L914" s="26">
        <v>-82</v>
      </c>
      <c r="M914" s="26">
        <v>7.8</v>
      </c>
      <c r="N914" s="26">
        <v>-86</v>
      </c>
    </row>
    <row r="915" spans="1:14" x14ac:dyDescent="0.25">
      <c r="A915" s="34" t="s">
        <v>1955</v>
      </c>
      <c r="B915" s="22">
        <v>8.6559369999999998</v>
      </c>
      <c r="C915" s="22">
        <v>-83.296195999999995</v>
      </c>
      <c r="D915" t="s">
        <v>6</v>
      </c>
      <c r="E915" s="13" t="s">
        <v>154</v>
      </c>
      <c r="F915" s="16" t="s">
        <v>809</v>
      </c>
      <c r="G915" s="3" t="s">
        <v>6</v>
      </c>
      <c r="H915" s="37" t="s">
        <v>150</v>
      </c>
      <c r="I915" s="37" t="s">
        <v>6</v>
      </c>
      <c r="J915" s="3" t="s">
        <v>6</v>
      </c>
      <c r="K915" s="26">
        <v>11.4</v>
      </c>
      <c r="L915" s="26">
        <v>-82</v>
      </c>
      <c r="M915" s="26">
        <v>7.8</v>
      </c>
      <c r="N915" s="26">
        <v>-86</v>
      </c>
    </row>
    <row r="916" spans="1:14" x14ac:dyDescent="0.25">
      <c r="A916" s="34" t="s">
        <v>1956</v>
      </c>
      <c r="B916" s="22">
        <v>9.7730300000000003</v>
      </c>
      <c r="C916" s="22">
        <v>-84.629514</v>
      </c>
      <c r="D916" s="13" t="s">
        <v>6</v>
      </c>
      <c r="E916" s="13" t="s">
        <v>151</v>
      </c>
      <c r="F916" s="16" t="s">
        <v>808</v>
      </c>
      <c r="G916" s="3" t="s">
        <v>6</v>
      </c>
      <c r="H916" s="37" t="s">
        <v>150</v>
      </c>
      <c r="I916" s="37" t="s">
        <v>6</v>
      </c>
      <c r="J916" s="3" t="s">
        <v>6</v>
      </c>
      <c r="K916" s="26">
        <v>11.4</v>
      </c>
      <c r="L916" s="26">
        <v>-82</v>
      </c>
      <c r="M916" s="26">
        <v>7.8</v>
      </c>
      <c r="N916" s="26">
        <v>-86</v>
      </c>
    </row>
    <row r="917" spans="1:14" x14ac:dyDescent="0.25">
      <c r="A917" s="34" t="s">
        <v>1957</v>
      </c>
      <c r="B917" s="22">
        <v>8.5639900000000004</v>
      </c>
      <c r="C917" s="22">
        <v>-83.249920000000003</v>
      </c>
      <c r="D917" s="13" t="s">
        <v>6</v>
      </c>
      <c r="E917" s="13" t="s">
        <v>153</v>
      </c>
      <c r="F917" s="16" t="s">
        <v>807</v>
      </c>
      <c r="G917" s="32" t="s">
        <v>6</v>
      </c>
      <c r="H917" s="37" t="s">
        <v>150</v>
      </c>
      <c r="I917" s="37" t="s">
        <v>6</v>
      </c>
      <c r="J917" s="37" t="s">
        <v>6</v>
      </c>
      <c r="K917" s="26">
        <v>11.4</v>
      </c>
      <c r="L917" s="26">
        <v>-82</v>
      </c>
      <c r="M917" s="26">
        <v>7.8</v>
      </c>
      <c r="N917" s="26">
        <v>-86</v>
      </c>
    </row>
    <row r="918" spans="1:14" x14ac:dyDescent="0.25">
      <c r="A918" s="34" t="s">
        <v>1958</v>
      </c>
      <c r="B918" s="22">
        <v>9.8639530000000004</v>
      </c>
      <c r="C918" s="22">
        <v>-84.697417999999999</v>
      </c>
      <c r="D918" s="13" t="s">
        <v>6</v>
      </c>
      <c r="E918" s="13" t="s">
        <v>155</v>
      </c>
      <c r="F918" s="16" t="s">
        <v>810</v>
      </c>
      <c r="G918" s="3" t="s">
        <v>6</v>
      </c>
      <c r="H918" s="37" t="s">
        <v>150</v>
      </c>
      <c r="I918" s="37" t="s">
        <v>6</v>
      </c>
      <c r="J918" s="3" t="s">
        <v>6</v>
      </c>
      <c r="K918" s="26">
        <v>11.4</v>
      </c>
      <c r="L918" s="26">
        <v>-82</v>
      </c>
      <c r="M918" s="26">
        <v>7.8</v>
      </c>
      <c r="N918" s="26">
        <v>-86</v>
      </c>
    </row>
    <row r="919" spans="1:14" x14ac:dyDescent="0.25">
      <c r="A919" s="31" t="s">
        <v>1968</v>
      </c>
      <c r="B919" s="22">
        <v>10.056101</v>
      </c>
      <c r="C919" s="22">
        <v>-84.941826000000006</v>
      </c>
      <c r="D919" s="13" t="s">
        <v>6</v>
      </c>
      <c r="E919" s="13" t="s">
        <v>151</v>
      </c>
      <c r="F919" s="16" t="s">
        <v>1194</v>
      </c>
      <c r="G919" s="3" t="s">
        <v>6</v>
      </c>
      <c r="H919" s="37" t="s">
        <v>150</v>
      </c>
      <c r="I919" s="37" t="s">
        <v>6</v>
      </c>
      <c r="J919" s="3" t="s">
        <v>6</v>
      </c>
      <c r="K919" s="26">
        <v>11.4</v>
      </c>
      <c r="L919" s="26">
        <v>-82</v>
      </c>
      <c r="M919" s="26">
        <v>7.8</v>
      </c>
      <c r="N919" s="26">
        <v>-86</v>
      </c>
    </row>
    <row r="920" spans="1:14" x14ac:dyDescent="0.25">
      <c r="A920" s="34" t="s">
        <v>1959</v>
      </c>
      <c r="B920" s="22">
        <v>8.5639900000000004</v>
      </c>
      <c r="C920" s="22">
        <v>-83.249920000000003</v>
      </c>
      <c r="D920" s="30" t="s">
        <v>6</v>
      </c>
      <c r="E920" s="30" t="s">
        <v>153</v>
      </c>
      <c r="F920" s="16" t="s">
        <v>1378</v>
      </c>
      <c r="G920" s="32" t="s">
        <v>6</v>
      </c>
      <c r="H920" s="37" t="s">
        <v>150</v>
      </c>
      <c r="I920" s="37" t="s">
        <v>6</v>
      </c>
      <c r="J920" s="3" t="s">
        <v>6</v>
      </c>
      <c r="K920" s="26">
        <v>11.4</v>
      </c>
      <c r="L920" s="26">
        <v>-82</v>
      </c>
      <c r="M920" s="26">
        <v>7.8</v>
      </c>
      <c r="N920" s="26">
        <v>-86</v>
      </c>
    </row>
    <row r="921" spans="1:14" x14ac:dyDescent="0.25">
      <c r="A921" s="31" t="s">
        <v>1960</v>
      </c>
      <c r="B921" s="22">
        <v>9.1469959999999997</v>
      </c>
      <c r="C921" s="22">
        <v>-83.746910999999997</v>
      </c>
      <c r="D921" s="13" t="s">
        <v>6</v>
      </c>
      <c r="E921" s="13" t="s">
        <v>151</v>
      </c>
      <c r="F921" s="16" t="s">
        <v>806</v>
      </c>
      <c r="G921" s="3" t="s">
        <v>6</v>
      </c>
      <c r="H921" s="37" t="s">
        <v>150</v>
      </c>
      <c r="I921" s="37" t="s">
        <v>6</v>
      </c>
      <c r="J921" s="3" t="s">
        <v>6</v>
      </c>
      <c r="K921" s="26">
        <v>11.4</v>
      </c>
      <c r="L921" s="26">
        <v>-82</v>
      </c>
      <c r="M921" s="26">
        <v>7.8</v>
      </c>
      <c r="N921" s="26">
        <v>-86</v>
      </c>
    </row>
    <row r="922" spans="1:14" x14ac:dyDescent="0.25">
      <c r="A922" s="31" t="s">
        <v>2485</v>
      </c>
      <c r="B922" s="22">
        <v>-2.8833329999999999</v>
      </c>
      <c r="C922" s="22">
        <v>147.08333300000001</v>
      </c>
      <c r="D922" t="s">
        <v>6</v>
      </c>
      <c r="E922" s="13" t="s">
        <v>6</v>
      </c>
      <c r="F922" s="16" t="s">
        <v>1013</v>
      </c>
      <c r="G922" s="3" t="s">
        <v>6</v>
      </c>
      <c r="H922" s="36" t="s">
        <v>2484</v>
      </c>
      <c r="I922" s="34" t="s">
        <v>6</v>
      </c>
      <c r="J922" s="3" t="s">
        <v>6</v>
      </c>
      <c r="K922" s="26" t="s">
        <v>6</v>
      </c>
      <c r="L922" s="26" t="s">
        <v>6</v>
      </c>
      <c r="M922" s="26" t="s">
        <v>6</v>
      </c>
      <c r="N922" s="26" t="s">
        <v>6</v>
      </c>
    </row>
    <row r="923" spans="1:14" x14ac:dyDescent="0.25">
      <c r="A923" s="36" t="s">
        <v>35</v>
      </c>
      <c r="B923" s="22">
        <v>-27.397055000000002</v>
      </c>
      <c r="C923" s="22">
        <v>153.13735600000001</v>
      </c>
      <c r="D923" s="13" t="s">
        <v>6</v>
      </c>
      <c r="E923" s="13" t="s">
        <v>36</v>
      </c>
      <c r="F923" s="16" t="s">
        <v>709</v>
      </c>
      <c r="G923" s="3" t="s">
        <v>6</v>
      </c>
      <c r="H923" s="34" t="s">
        <v>49</v>
      </c>
      <c r="I923" s="36" t="s">
        <v>599</v>
      </c>
      <c r="J923" s="3" t="s">
        <v>6</v>
      </c>
      <c r="K923" s="26" t="s">
        <v>6</v>
      </c>
      <c r="L923" s="26" t="s">
        <v>6</v>
      </c>
      <c r="M923" s="26" t="s">
        <v>6</v>
      </c>
      <c r="N923" s="26" t="s">
        <v>6</v>
      </c>
    </row>
    <row r="924" spans="1:14" x14ac:dyDescent="0.25">
      <c r="A924" s="15" t="s">
        <v>1616</v>
      </c>
      <c r="B924" s="22">
        <v>-19.404575000000001</v>
      </c>
      <c r="C924" s="22">
        <v>147.19784999999999</v>
      </c>
      <c r="D924" s="13" t="s">
        <v>6</v>
      </c>
      <c r="E924" s="13" t="s">
        <v>6</v>
      </c>
      <c r="F924" s="37" t="s">
        <v>1617</v>
      </c>
      <c r="G924" s="3" t="s">
        <v>6</v>
      </c>
      <c r="H924" s="37" t="s">
        <v>49</v>
      </c>
      <c r="I924" s="31" t="s">
        <v>2510</v>
      </c>
      <c r="J924" s="3" t="s">
        <v>6</v>
      </c>
      <c r="K924" s="37" t="s">
        <v>6</v>
      </c>
      <c r="L924" s="37" t="s">
        <v>6</v>
      </c>
      <c r="M924" s="37" t="s">
        <v>6</v>
      </c>
      <c r="N924" s="37" t="s">
        <v>6</v>
      </c>
    </row>
    <row r="925" spans="1:14" x14ac:dyDescent="0.25">
      <c r="A925" s="36" t="s">
        <v>37</v>
      </c>
      <c r="B925" s="22">
        <v>-27.4087</v>
      </c>
      <c r="C925" s="22">
        <v>153.147615</v>
      </c>
      <c r="D925" s="13" t="s">
        <v>6</v>
      </c>
      <c r="E925" s="13" t="s">
        <v>36</v>
      </c>
      <c r="F925" s="16" t="s">
        <v>711</v>
      </c>
      <c r="G925" s="37" t="s">
        <v>6</v>
      </c>
      <c r="H925" s="34" t="s">
        <v>49</v>
      </c>
      <c r="I925" s="36" t="s">
        <v>599</v>
      </c>
      <c r="J925" s="37" t="s">
        <v>6</v>
      </c>
      <c r="K925" s="26" t="s">
        <v>6</v>
      </c>
      <c r="L925" s="26" t="s">
        <v>6</v>
      </c>
      <c r="M925" s="26" t="s">
        <v>6</v>
      </c>
      <c r="N925" s="26" t="s">
        <v>6</v>
      </c>
    </row>
    <row r="926" spans="1:14" x14ac:dyDescent="0.25">
      <c r="A926" s="31" t="s">
        <v>627</v>
      </c>
      <c r="B926" s="23">
        <v>-15.461631000000001</v>
      </c>
      <c r="C926" s="23">
        <v>145.23267999999999</v>
      </c>
      <c r="D926" s="36" t="s">
        <v>6</v>
      </c>
      <c r="E926" s="36" t="s">
        <v>6</v>
      </c>
      <c r="F926" s="16" t="s">
        <v>1257</v>
      </c>
      <c r="G926" s="16" t="s">
        <v>6</v>
      </c>
      <c r="H926" s="16" t="s">
        <v>49</v>
      </c>
      <c r="I926" s="36" t="s">
        <v>2510</v>
      </c>
      <c r="J926" s="3" t="s">
        <v>6</v>
      </c>
      <c r="K926" s="26" t="s">
        <v>6</v>
      </c>
      <c r="L926" s="26" t="s">
        <v>6</v>
      </c>
      <c r="M926" s="26" t="s">
        <v>6</v>
      </c>
      <c r="N926" s="26" t="s">
        <v>6</v>
      </c>
    </row>
    <row r="927" spans="1:14" x14ac:dyDescent="0.25">
      <c r="A927" s="31" t="s">
        <v>41</v>
      </c>
      <c r="B927" s="22">
        <v>-23.850531</v>
      </c>
      <c r="C927" s="22">
        <v>151.26274699999999</v>
      </c>
      <c r="D927" s="13" t="s">
        <v>6</v>
      </c>
      <c r="E927" s="13" t="s">
        <v>51</v>
      </c>
      <c r="F927" s="16" t="s">
        <v>714</v>
      </c>
      <c r="G927" s="3" t="s">
        <v>6</v>
      </c>
      <c r="H927" s="37" t="s">
        <v>49</v>
      </c>
      <c r="I927" s="37" t="s">
        <v>40</v>
      </c>
      <c r="J927" s="3" t="s">
        <v>6</v>
      </c>
      <c r="K927" s="26" t="s">
        <v>6</v>
      </c>
      <c r="L927" s="26" t="s">
        <v>6</v>
      </c>
      <c r="M927" s="26" t="s">
        <v>6</v>
      </c>
      <c r="N927" s="26" t="s">
        <v>6</v>
      </c>
    </row>
    <row r="928" spans="1:14" x14ac:dyDescent="0.25">
      <c r="A928" s="36" t="s">
        <v>43</v>
      </c>
      <c r="B928" s="22">
        <v>-25.216666666666665</v>
      </c>
      <c r="C928" s="22">
        <v>153.13333333333333</v>
      </c>
      <c r="D928" s="13" t="s">
        <v>6</v>
      </c>
      <c r="E928" s="13" t="s">
        <v>6</v>
      </c>
      <c r="F928" s="16" t="s">
        <v>716</v>
      </c>
      <c r="G928" s="37" t="s">
        <v>6</v>
      </c>
      <c r="H928" s="34" t="s">
        <v>49</v>
      </c>
      <c r="I928" s="36" t="s">
        <v>599</v>
      </c>
      <c r="J928" s="37" t="s">
        <v>6</v>
      </c>
      <c r="K928" s="26" t="s">
        <v>6</v>
      </c>
      <c r="L928" s="26" t="s">
        <v>6</v>
      </c>
      <c r="M928" s="26" t="s">
        <v>6</v>
      </c>
      <c r="N928" s="26" t="s">
        <v>6</v>
      </c>
    </row>
    <row r="929" spans="1:14" x14ac:dyDescent="0.25">
      <c r="A929" s="31" t="s">
        <v>44</v>
      </c>
      <c r="B929" s="22">
        <v>-23.848888888888887</v>
      </c>
      <c r="C929" s="22">
        <v>151.26249999999999</v>
      </c>
      <c r="D929" s="30" t="s">
        <v>6</v>
      </c>
      <c r="E929" s="30" t="s">
        <v>6</v>
      </c>
      <c r="F929" s="16" t="s">
        <v>717</v>
      </c>
      <c r="G929" s="32" t="s">
        <v>6</v>
      </c>
      <c r="H929" s="30" t="s">
        <v>49</v>
      </c>
      <c r="I929" s="36" t="s">
        <v>599</v>
      </c>
      <c r="J929" s="3" t="s">
        <v>6</v>
      </c>
      <c r="K929" s="26" t="s">
        <v>6</v>
      </c>
      <c r="L929" s="26" t="s">
        <v>6</v>
      </c>
      <c r="M929" s="26" t="s">
        <v>6</v>
      </c>
      <c r="N929" s="26" t="s">
        <v>6</v>
      </c>
    </row>
    <row r="930" spans="1:14" x14ac:dyDescent="0.25">
      <c r="A930" s="31" t="s">
        <v>1812</v>
      </c>
      <c r="B930" s="22">
        <v>-25.263362000000001</v>
      </c>
      <c r="C930" s="22">
        <v>152.804811</v>
      </c>
      <c r="D930" s="34" t="s">
        <v>6</v>
      </c>
      <c r="E930" s="34" t="s">
        <v>6</v>
      </c>
      <c r="F930" s="16" t="s">
        <v>1813</v>
      </c>
      <c r="G930" s="37" t="s">
        <v>6</v>
      </c>
      <c r="H930" s="34" t="s">
        <v>49</v>
      </c>
      <c r="I930" s="36" t="s">
        <v>599</v>
      </c>
      <c r="J930" s="3" t="s">
        <v>6</v>
      </c>
      <c r="K930" s="26" t="s">
        <v>6</v>
      </c>
      <c r="L930" s="26" t="s">
        <v>6</v>
      </c>
      <c r="M930" s="26" t="s">
        <v>6</v>
      </c>
      <c r="N930" s="26" t="s">
        <v>6</v>
      </c>
    </row>
    <row r="931" spans="1:14" x14ac:dyDescent="0.25">
      <c r="A931" s="31" t="s">
        <v>1816</v>
      </c>
      <c r="B931" s="22">
        <v>-19.45</v>
      </c>
      <c r="C931" s="22">
        <v>147.22999999999999</v>
      </c>
      <c r="D931" t="s">
        <v>6</v>
      </c>
      <c r="E931" s="13" t="s">
        <v>6</v>
      </c>
      <c r="F931" s="16" t="s">
        <v>1817</v>
      </c>
      <c r="G931" s="32" t="s">
        <v>6</v>
      </c>
      <c r="H931" s="34" t="s">
        <v>49</v>
      </c>
      <c r="I931" s="36" t="s">
        <v>2510</v>
      </c>
      <c r="J931" s="3" t="s">
        <v>6</v>
      </c>
      <c r="K931" s="26" t="s">
        <v>6</v>
      </c>
      <c r="L931" s="26" t="s">
        <v>6</v>
      </c>
      <c r="M931" s="26" t="s">
        <v>6</v>
      </c>
      <c r="N931" s="26" t="s">
        <v>6</v>
      </c>
    </row>
    <row r="932" spans="1:14" x14ac:dyDescent="0.25">
      <c r="A932" s="36" t="s">
        <v>568</v>
      </c>
      <c r="B932" s="22">
        <v>-16.386137000000002</v>
      </c>
      <c r="C932" s="22">
        <v>145.565076</v>
      </c>
      <c r="D932" t="s">
        <v>6</v>
      </c>
      <c r="E932" s="13" t="s">
        <v>6</v>
      </c>
      <c r="F932" s="16" t="s">
        <v>1215</v>
      </c>
      <c r="G932" s="37" t="s">
        <v>6</v>
      </c>
      <c r="H932" s="37" t="s">
        <v>49</v>
      </c>
      <c r="I932" s="36" t="s">
        <v>2510</v>
      </c>
      <c r="J932" s="37" t="s">
        <v>6</v>
      </c>
      <c r="K932" s="26" t="s">
        <v>6</v>
      </c>
      <c r="L932" s="26" t="s">
        <v>6</v>
      </c>
      <c r="M932" s="26" t="s">
        <v>6</v>
      </c>
      <c r="N932" s="26" t="s">
        <v>6</v>
      </c>
    </row>
    <row r="933" spans="1:14" x14ac:dyDescent="0.25">
      <c r="A933" s="31" t="s">
        <v>1828</v>
      </c>
      <c r="B933" s="22">
        <v>-21.9</v>
      </c>
      <c r="C933" s="22">
        <v>149.468155</v>
      </c>
      <c r="D933" s="36" t="s">
        <v>1836</v>
      </c>
      <c r="E933" s="36" t="s">
        <v>6</v>
      </c>
      <c r="F933" s="37" t="s">
        <v>2520</v>
      </c>
      <c r="G933" s="37" t="s">
        <v>6</v>
      </c>
      <c r="H933" s="34" t="s">
        <v>49</v>
      </c>
      <c r="I933" s="34" t="s">
        <v>41</v>
      </c>
      <c r="J933" s="3" t="s">
        <v>6</v>
      </c>
      <c r="K933" s="26" t="s">
        <v>6</v>
      </c>
      <c r="L933" s="26" t="s">
        <v>6</v>
      </c>
      <c r="M933" s="26" t="s">
        <v>6</v>
      </c>
      <c r="N933" s="26" t="s">
        <v>6</v>
      </c>
    </row>
    <row r="934" spans="1:14" x14ac:dyDescent="0.25">
      <c r="A934" s="36" t="s">
        <v>55</v>
      </c>
      <c r="B934" s="22">
        <v>-27.25</v>
      </c>
      <c r="C934" s="22">
        <v>153.25</v>
      </c>
      <c r="D934" s="34" t="s">
        <v>6</v>
      </c>
      <c r="E934" s="34" t="s">
        <v>6</v>
      </c>
      <c r="F934" s="16" t="s">
        <v>724</v>
      </c>
      <c r="G934" s="37" t="s">
        <v>6</v>
      </c>
      <c r="H934" s="37" t="s">
        <v>49</v>
      </c>
      <c r="I934" s="36" t="s">
        <v>599</v>
      </c>
      <c r="J934" s="3" t="s">
        <v>6</v>
      </c>
      <c r="K934" s="26" t="s">
        <v>6</v>
      </c>
      <c r="L934" s="26" t="s">
        <v>6</v>
      </c>
      <c r="M934" s="26" t="s">
        <v>6</v>
      </c>
      <c r="N934" s="26" t="s">
        <v>6</v>
      </c>
    </row>
    <row r="935" spans="1:14" x14ac:dyDescent="0.25">
      <c r="A935" s="31" t="s">
        <v>1829</v>
      </c>
      <c r="B935" s="22">
        <v>-16.919616000000001</v>
      </c>
      <c r="C935" s="22">
        <v>145.783006</v>
      </c>
      <c r="D935" s="36" t="s">
        <v>1834</v>
      </c>
      <c r="E935" s="36" t="s">
        <v>1835</v>
      </c>
      <c r="F935" s="37" t="s">
        <v>1830</v>
      </c>
      <c r="G935" s="37" t="s">
        <v>6</v>
      </c>
      <c r="H935" s="30" t="s">
        <v>49</v>
      </c>
      <c r="I935" s="30" t="s">
        <v>6</v>
      </c>
      <c r="J935" s="3" t="s">
        <v>6</v>
      </c>
      <c r="K935" s="26" t="s">
        <v>6</v>
      </c>
      <c r="L935" s="26" t="s">
        <v>6</v>
      </c>
      <c r="M935" s="26" t="s">
        <v>6</v>
      </c>
      <c r="N935" s="26" t="s">
        <v>6</v>
      </c>
    </row>
    <row r="936" spans="1:14" x14ac:dyDescent="0.25">
      <c r="A936" s="31" t="s">
        <v>48</v>
      </c>
      <c r="B936" s="22">
        <v>-23.848888888888887</v>
      </c>
      <c r="C936" s="22">
        <v>151.26249999999999</v>
      </c>
      <c r="D936" s="34" t="s">
        <v>6</v>
      </c>
      <c r="E936" s="34" t="s">
        <v>6</v>
      </c>
      <c r="F936" s="16" t="s">
        <v>721</v>
      </c>
      <c r="G936" s="3" t="s">
        <v>6</v>
      </c>
      <c r="H936" s="34" t="s">
        <v>49</v>
      </c>
      <c r="I936" s="36" t="s">
        <v>599</v>
      </c>
      <c r="J936" s="3" t="s">
        <v>6</v>
      </c>
      <c r="K936" s="26" t="s">
        <v>6</v>
      </c>
      <c r="L936" s="26" t="s">
        <v>6</v>
      </c>
      <c r="M936" s="26" t="s">
        <v>6</v>
      </c>
      <c r="N936" s="26" t="s">
        <v>6</v>
      </c>
    </row>
    <row r="937" spans="1:14" x14ac:dyDescent="0.25">
      <c r="A937" s="36" t="s">
        <v>54</v>
      </c>
      <c r="B937" s="22">
        <v>-16.483611111111113</v>
      </c>
      <c r="C937" s="22">
        <v>145.465277777777</v>
      </c>
      <c r="D937" s="13" t="s">
        <v>6</v>
      </c>
      <c r="E937" s="13" t="s">
        <v>6</v>
      </c>
      <c r="F937" s="16" t="s">
        <v>723</v>
      </c>
      <c r="G937" s="37" t="s">
        <v>6</v>
      </c>
      <c r="H937" s="37" t="s">
        <v>49</v>
      </c>
      <c r="I937" s="36" t="s">
        <v>2510</v>
      </c>
      <c r="J937" s="37" t="s">
        <v>6</v>
      </c>
      <c r="K937" s="26" t="s">
        <v>6</v>
      </c>
      <c r="L937" s="26" t="s">
        <v>6</v>
      </c>
      <c r="M937" s="26" t="s">
        <v>6</v>
      </c>
      <c r="N937" s="26" t="s">
        <v>6</v>
      </c>
    </row>
    <row r="938" spans="1:14" x14ac:dyDescent="0.25">
      <c r="A938" s="36" t="s">
        <v>599</v>
      </c>
      <c r="B938" s="22">
        <v>-27.4087</v>
      </c>
      <c r="C938" s="22">
        <v>153.147615</v>
      </c>
      <c r="D938" s="36" t="s">
        <v>1837</v>
      </c>
      <c r="E938" s="13" t="s">
        <v>600</v>
      </c>
      <c r="F938" s="16" t="s">
        <v>1248</v>
      </c>
      <c r="G938" s="3" t="s">
        <v>6</v>
      </c>
      <c r="H938" s="37" t="s">
        <v>49</v>
      </c>
      <c r="I938" s="37" t="s">
        <v>41</v>
      </c>
      <c r="J938" s="37" t="s">
        <v>6</v>
      </c>
      <c r="K938" s="26" t="s">
        <v>6</v>
      </c>
      <c r="L938" s="26" t="s">
        <v>6</v>
      </c>
      <c r="M938" s="26" t="s">
        <v>6</v>
      </c>
      <c r="N938" s="26" t="s">
        <v>6</v>
      </c>
    </row>
    <row r="939" spans="1:14" x14ac:dyDescent="0.25">
      <c r="A939" s="36" t="s">
        <v>31</v>
      </c>
      <c r="B939" s="22">
        <v>-19.256388888888889</v>
      </c>
      <c r="C939" s="22">
        <v>146.81833333333333</v>
      </c>
      <c r="D939" s="13" t="s">
        <v>6</v>
      </c>
      <c r="E939" s="13" t="s">
        <v>6</v>
      </c>
      <c r="F939" s="16" t="s">
        <v>707</v>
      </c>
      <c r="G939" s="3" t="s">
        <v>6</v>
      </c>
      <c r="H939" s="34" t="s">
        <v>49</v>
      </c>
      <c r="I939" s="36" t="s">
        <v>2510</v>
      </c>
      <c r="J939" s="3" t="s">
        <v>6</v>
      </c>
      <c r="K939" s="26" t="s">
        <v>6</v>
      </c>
      <c r="L939" s="26" t="s">
        <v>6</v>
      </c>
      <c r="M939" s="26" t="s">
        <v>6</v>
      </c>
      <c r="N939" s="26" t="s">
        <v>6</v>
      </c>
    </row>
    <row r="940" spans="1:14" x14ac:dyDescent="0.25">
      <c r="A940" s="36" t="s">
        <v>1799</v>
      </c>
      <c r="B940" s="22">
        <v>-16.891017000000002</v>
      </c>
      <c r="C940" s="22">
        <v>145.948644</v>
      </c>
      <c r="D940" s="13" t="s">
        <v>6</v>
      </c>
      <c r="E940" s="13" t="s">
        <v>6</v>
      </c>
      <c r="F940" s="16" t="s">
        <v>1800</v>
      </c>
      <c r="G940" s="32" t="s">
        <v>6</v>
      </c>
      <c r="H940" s="34" t="s">
        <v>49</v>
      </c>
      <c r="I940" s="36" t="s">
        <v>2510</v>
      </c>
      <c r="J940" s="3" t="s">
        <v>6</v>
      </c>
      <c r="K940" s="26" t="s">
        <v>6</v>
      </c>
      <c r="L940" s="26" t="s">
        <v>6</v>
      </c>
      <c r="M940" s="26" t="s">
        <v>6</v>
      </c>
      <c r="N940" s="26" t="s">
        <v>6</v>
      </c>
    </row>
    <row r="941" spans="1:14" x14ac:dyDescent="0.25">
      <c r="A941" s="37" t="s">
        <v>2126</v>
      </c>
      <c r="B941" s="22">
        <f>-(16+1/60)</f>
        <v>-16.016666666666666</v>
      </c>
      <c r="C941" s="22">
        <f>-(142+26/60)</f>
        <v>-142.43333333333334</v>
      </c>
      <c r="D941" s="30" t="s">
        <v>6</v>
      </c>
      <c r="E941" s="30" t="s">
        <v>6</v>
      </c>
      <c r="F941" s="32" t="s">
        <v>2125</v>
      </c>
      <c r="G941" s="32" t="s">
        <v>6</v>
      </c>
      <c r="H941" s="37" t="s">
        <v>2124</v>
      </c>
      <c r="I941" s="37" t="s">
        <v>6</v>
      </c>
      <c r="J941" s="3" t="s">
        <v>6</v>
      </c>
      <c r="K941" s="37" t="s">
        <v>6</v>
      </c>
      <c r="L941" s="37" t="s">
        <v>6</v>
      </c>
      <c r="M941" s="37" t="s">
        <v>6</v>
      </c>
      <c r="N941" s="37" t="s">
        <v>6</v>
      </c>
    </row>
    <row r="942" spans="1:14" x14ac:dyDescent="0.25">
      <c r="A942" s="31" t="s">
        <v>1575</v>
      </c>
      <c r="B942" s="22">
        <v>9.8969009999999997</v>
      </c>
      <c r="C942" s="22">
        <v>98.567268999999996</v>
      </c>
      <c r="D942" t="s">
        <v>6</v>
      </c>
      <c r="E942" s="13" t="s">
        <v>6</v>
      </c>
      <c r="F942" s="37" t="s">
        <v>1578</v>
      </c>
      <c r="G942" s="32" t="s">
        <v>6</v>
      </c>
      <c r="H942" s="36" t="s">
        <v>1576</v>
      </c>
      <c r="I942" s="36" t="s">
        <v>6</v>
      </c>
      <c r="J942" s="3" t="s">
        <v>6</v>
      </c>
      <c r="K942" s="37" t="s">
        <v>6</v>
      </c>
      <c r="L942" s="37" t="s">
        <v>6</v>
      </c>
      <c r="M942" s="37" t="s">
        <v>6</v>
      </c>
      <c r="N942" s="37" t="s">
        <v>6</v>
      </c>
    </row>
    <row r="943" spans="1:14" x14ac:dyDescent="0.25">
      <c r="A943" s="36" t="s">
        <v>556</v>
      </c>
      <c r="B943" s="22">
        <v>28.75</v>
      </c>
      <c r="C943" s="22">
        <v>34.75</v>
      </c>
      <c r="D943" t="s">
        <v>6</v>
      </c>
      <c r="E943" s="13" t="s">
        <v>6</v>
      </c>
      <c r="F943" s="16" t="s">
        <v>1190</v>
      </c>
      <c r="G943" s="3" t="s">
        <v>6</v>
      </c>
      <c r="H943" s="37" t="s">
        <v>28</v>
      </c>
      <c r="I943" s="37" t="s">
        <v>6</v>
      </c>
      <c r="J943" s="37" t="s">
        <v>6</v>
      </c>
      <c r="K943" s="26" t="s">
        <v>6</v>
      </c>
      <c r="L943" s="26" t="s">
        <v>6</v>
      </c>
      <c r="M943" s="26" t="s">
        <v>6</v>
      </c>
      <c r="N943" s="26" t="s">
        <v>6</v>
      </c>
    </row>
    <row r="944" spans="1:14" x14ac:dyDescent="0.25">
      <c r="A944" s="34" t="s">
        <v>1416</v>
      </c>
      <c r="B944" s="22">
        <v>-4.7694960000000002</v>
      </c>
      <c r="C944" s="22">
        <v>11.86223</v>
      </c>
      <c r="D944" t="s">
        <v>6</v>
      </c>
      <c r="E944" s="13" t="s">
        <v>6</v>
      </c>
      <c r="F944" s="34" t="s">
        <v>1417</v>
      </c>
      <c r="G944" s="3" t="s">
        <v>6</v>
      </c>
      <c r="H944" s="34" t="s">
        <v>137</v>
      </c>
      <c r="I944" s="34" t="s">
        <v>6</v>
      </c>
      <c r="J944" s="3" t="s">
        <v>6</v>
      </c>
      <c r="K944" s="26">
        <v>4.5</v>
      </c>
      <c r="L944" s="26">
        <v>19.5</v>
      </c>
      <c r="M944" s="26">
        <v>-5</v>
      </c>
      <c r="N944" s="26">
        <v>10</v>
      </c>
    </row>
    <row r="945" spans="1:14" x14ac:dyDescent="0.25">
      <c r="A945" s="34" t="s">
        <v>2094</v>
      </c>
      <c r="B945" s="22">
        <v>18.474682999999999</v>
      </c>
      <c r="C945" s="22">
        <v>-77.454958000000005</v>
      </c>
      <c r="D945" t="s">
        <v>2095</v>
      </c>
      <c r="E945" s="13" t="s">
        <v>6</v>
      </c>
      <c r="F945" s="16" t="s">
        <v>2093</v>
      </c>
      <c r="G945" s="3" t="s">
        <v>6</v>
      </c>
      <c r="H945" s="30" t="s">
        <v>2091</v>
      </c>
      <c r="I945" s="30" t="s">
        <v>6</v>
      </c>
      <c r="J945" s="3" t="s">
        <v>2951</v>
      </c>
      <c r="K945" s="26" t="s">
        <v>6</v>
      </c>
      <c r="L945" s="26" t="s">
        <v>6</v>
      </c>
      <c r="M945" s="26" t="s">
        <v>6</v>
      </c>
      <c r="N945" s="26" t="s">
        <v>6</v>
      </c>
    </row>
    <row r="946" spans="1:14" x14ac:dyDescent="0.25">
      <c r="A946" t="s">
        <v>354</v>
      </c>
      <c r="B946" s="22">
        <v>-22.802088000000001</v>
      </c>
      <c r="C946" s="22">
        <v>-43.155256000000001</v>
      </c>
      <c r="D946" t="s">
        <v>6</v>
      </c>
      <c r="E946" s="13" t="s">
        <v>6</v>
      </c>
      <c r="F946" s="16" t="s">
        <v>992</v>
      </c>
      <c r="G946" s="3" t="s">
        <v>6</v>
      </c>
      <c r="H946" s="34" t="s">
        <v>343</v>
      </c>
      <c r="I946" s="34" t="s">
        <v>6</v>
      </c>
      <c r="J946" s="37" t="s">
        <v>6</v>
      </c>
      <c r="K946" s="26" t="s">
        <v>6</v>
      </c>
      <c r="L946" s="26" t="s">
        <v>6</v>
      </c>
      <c r="M946" s="26" t="s">
        <v>6</v>
      </c>
      <c r="N946" s="26" t="s">
        <v>6</v>
      </c>
    </row>
    <row r="947" spans="1:14" x14ac:dyDescent="0.25">
      <c r="A947" s="34" t="s">
        <v>353</v>
      </c>
      <c r="B947" s="22">
        <v>-21.297103</v>
      </c>
      <c r="C947" s="22">
        <v>-40.969437999999997</v>
      </c>
      <c r="D947" s="30" t="s">
        <v>6</v>
      </c>
      <c r="E947" s="30" t="s">
        <v>6</v>
      </c>
      <c r="F947" s="16" t="s">
        <v>991</v>
      </c>
      <c r="G947" s="32" t="s">
        <v>6</v>
      </c>
      <c r="H947" s="34" t="s">
        <v>343</v>
      </c>
      <c r="I947" s="34" t="s">
        <v>6</v>
      </c>
      <c r="J947" s="3" t="s">
        <v>6</v>
      </c>
      <c r="K947" s="26" t="s">
        <v>6</v>
      </c>
      <c r="L947" s="26" t="s">
        <v>6</v>
      </c>
      <c r="M947" s="26" t="s">
        <v>6</v>
      </c>
      <c r="N947" s="26" t="s">
        <v>6</v>
      </c>
    </row>
    <row r="948" spans="1:14" x14ac:dyDescent="0.25">
      <c r="A948" s="34" t="s">
        <v>338</v>
      </c>
      <c r="B948" s="22">
        <v>-5.7739390000000004</v>
      </c>
      <c r="C948" s="22">
        <v>-35.205500000000001</v>
      </c>
      <c r="D948" s="30" t="s">
        <v>6</v>
      </c>
      <c r="E948" s="30" t="s">
        <v>6</v>
      </c>
      <c r="F948" s="16" t="s">
        <v>993</v>
      </c>
      <c r="G948" s="32" t="s">
        <v>6</v>
      </c>
      <c r="H948" s="30" t="s">
        <v>631</v>
      </c>
      <c r="I948" s="30" t="s">
        <v>6</v>
      </c>
      <c r="J948" s="3" t="s">
        <v>6</v>
      </c>
      <c r="K948" s="26" t="s">
        <v>6</v>
      </c>
      <c r="L948" s="26" t="s">
        <v>6</v>
      </c>
      <c r="M948" s="26" t="s">
        <v>6</v>
      </c>
      <c r="N948" s="26" t="s">
        <v>6</v>
      </c>
    </row>
    <row r="949" spans="1:14" x14ac:dyDescent="0.25">
      <c r="A949" s="15" t="s">
        <v>2835</v>
      </c>
      <c r="B949" s="22">
        <f>42+44/60+37/3600</f>
        <v>42.743611111111115</v>
      </c>
      <c r="C949" s="22">
        <f>-(70+50/60+13/3600)</f>
        <v>-70.836944444444441</v>
      </c>
      <c r="D949" t="s">
        <v>6</v>
      </c>
      <c r="E949" s="13" t="s">
        <v>6</v>
      </c>
      <c r="F949" s="35" t="s">
        <v>1705</v>
      </c>
      <c r="G949" s="3" t="s">
        <v>6</v>
      </c>
      <c r="H949" s="35" t="s">
        <v>2834</v>
      </c>
      <c r="I949" s="35" t="s">
        <v>6</v>
      </c>
      <c r="J949" s="3" t="s">
        <v>6</v>
      </c>
      <c r="K949" s="37" t="s">
        <v>6</v>
      </c>
      <c r="L949" s="37" t="s">
        <v>6</v>
      </c>
      <c r="M949" s="37" t="s">
        <v>6</v>
      </c>
      <c r="N949" s="37" t="s">
        <v>6</v>
      </c>
    </row>
    <row r="950" spans="1:14" x14ac:dyDescent="0.25">
      <c r="A950" s="36" t="s">
        <v>1925</v>
      </c>
      <c r="B950" s="22">
        <v>26.5</v>
      </c>
      <c r="C950" s="22">
        <v>127.93333333333334</v>
      </c>
      <c r="D950" t="s">
        <v>1901</v>
      </c>
      <c r="E950" s="13" t="s">
        <v>6</v>
      </c>
      <c r="F950" s="16" t="s">
        <v>896</v>
      </c>
      <c r="G950" s="3" t="s">
        <v>6</v>
      </c>
      <c r="H950" s="30" t="s">
        <v>251</v>
      </c>
      <c r="I950" s="30" t="s">
        <v>6</v>
      </c>
      <c r="J950" s="3" t="s">
        <v>6</v>
      </c>
      <c r="K950" s="26" t="s">
        <v>6</v>
      </c>
      <c r="L950" s="26" t="s">
        <v>6</v>
      </c>
      <c r="M950" s="26" t="s">
        <v>6</v>
      </c>
      <c r="N950" s="26" t="s">
        <v>6</v>
      </c>
    </row>
    <row r="951" spans="1:14" x14ac:dyDescent="0.25">
      <c r="A951" s="36" t="s">
        <v>1924</v>
      </c>
      <c r="B951" s="22">
        <v>24.467390999999999</v>
      </c>
      <c r="C951" s="22">
        <v>124.16176400000001</v>
      </c>
      <c r="D951" s="13" t="s">
        <v>6</v>
      </c>
      <c r="E951" s="13" t="s">
        <v>6</v>
      </c>
      <c r="F951" s="16" t="s">
        <v>895</v>
      </c>
      <c r="G951" s="3" t="s">
        <v>6</v>
      </c>
      <c r="H951" s="34" t="s">
        <v>251</v>
      </c>
      <c r="I951" s="30" t="s">
        <v>6</v>
      </c>
      <c r="J951" s="37" t="s">
        <v>6</v>
      </c>
      <c r="K951" s="26" t="s">
        <v>6</v>
      </c>
      <c r="L951" s="26" t="s">
        <v>6</v>
      </c>
      <c r="M951" s="26" t="s">
        <v>6</v>
      </c>
      <c r="N951" s="26" t="s">
        <v>6</v>
      </c>
    </row>
    <row r="952" spans="1:14" x14ac:dyDescent="0.25">
      <c r="A952" s="36" t="s">
        <v>1808</v>
      </c>
      <c r="B952" s="23">
        <v>5.7312000000000003</v>
      </c>
      <c r="C952" s="23">
        <v>118.13120000000001</v>
      </c>
      <c r="D952" s="36" t="s">
        <v>6</v>
      </c>
      <c r="E952" s="36" t="s">
        <v>6</v>
      </c>
      <c r="F952" s="16" t="s">
        <v>1807</v>
      </c>
      <c r="G952" s="16" t="s">
        <v>6</v>
      </c>
      <c r="H952" s="36" t="s">
        <v>643</v>
      </c>
      <c r="I952" s="36" t="s">
        <v>6</v>
      </c>
      <c r="J952" s="3" t="s">
        <v>6</v>
      </c>
      <c r="K952" s="26" t="s">
        <v>6</v>
      </c>
      <c r="L952" s="26" t="s">
        <v>6</v>
      </c>
      <c r="M952" s="26" t="s">
        <v>6</v>
      </c>
      <c r="N952" s="26" t="s">
        <v>6</v>
      </c>
    </row>
    <row r="953" spans="1:14" x14ac:dyDescent="0.25">
      <c r="A953" s="31" t="s">
        <v>642</v>
      </c>
      <c r="B953" s="23">
        <v>5.7333860000000003</v>
      </c>
      <c r="C953" s="23">
        <v>118.05115600000001</v>
      </c>
      <c r="D953" s="36" t="s">
        <v>6</v>
      </c>
      <c r="E953" s="36" t="s">
        <v>6</v>
      </c>
      <c r="F953" s="16" t="s">
        <v>1288</v>
      </c>
      <c r="G953" s="16" t="s">
        <v>6</v>
      </c>
      <c r="H953" s="36" t="s">
        <v>643</v>
      </c>
      <c r="I953" s="36" t="s">
        <v>6</v>
      </c>
      <c r="J953" s="3" t="s">
        <v>6</v>
      </c>
      <c r="K953" s="26" t="s">
        <v>6</v>
      </c>
      <c r="L953" s="26" t="s">
        <v>6</v>
      </c>
      <c r="M953" s="26" t="s">
        <v>6</v>
      </c>
      <c r="N953" s="26" t="s">
        <v>6</v>
      </c>
    </row>
    <row r="954" spans="1:14" x14ac:dyDescent="0.25">
      <c r="A954" s="31" t="s">
        <v>218</v>
      </c>
      <c r="B954" s="22">
        <v>4.2583333333333337</v>
      </c>
      <c r="C954" s="22">
        <v>117.89444444444445</v>
      </c>
      <c r="D954" s="13" t="s">
        <v>6</v>
      </c>
      <c r="E954" s="13" t="s">
        <v>6</v>
      </c>
      <c r="F954" s="16" t="s">
        <v>870</v>
      </c>
      <c r="G954" s="3" t="s">
        <v>1319</v>
      </c>
      <c r="H954" s="34" t="s">
        <v>643</v>
      </c>
      <c r="I954" s="34" t="s">
        <v>6</v>
      </c>
      <c r="J954" s="3" t="s">
        <v>6</v>
      </c>
      <c r="K954" s="26" t="s">
        <v>6</v>
      </c>
      <c r="L954" s="26" t="s">
        <v>6</v>
      </c>
      <c r="M954" s="26" t="s">
        <v>6</v>
      </c>
      <c r="N954" s="26" t="s">
        <v>6</v>
      </c>
    </row>
    <row r="955" spans="1:14" x14ac:dyDescent="0.25">
      <c r="A955" s="34" t="s">
        <v>172</v>
      </c>
      <c r="B955" s="22">
        <v>-5.416666666666667</v>
      </c>
      <c r="C955" s="22">
        <v>53.333333333333336</v>
      </c>
      <c r="D955" s="13" t="s">
        <v>6</v>
      </c>
      <c r="E955" s="13" t="s">
        <v>6</v>
      </c>
      <c r="F955" s="16" t="s">
        <v>818</v>
      </c>
      <c r="G955" s="3" t="s">
        <v>6</v>
      </c>
      <c r="H955" s="34" t="s">
        <v>648</v>
      </c>
      <c r="I955" s="34" t="s">
        <v>6</v>
      </c>
      <c r="J955" s="3" t="s">
        <v>6</v>
      </c>
      <c r="K955" s="26" t="s">
        <v>6</v>
      </c>
      <c r="L955" s="26" t="s">
        <v>6</v>
      </c>
      <c r="M955" s="26" t="s">
        <v>6</v>
      </c>
      <c r="N955" s="26" t="s">
        <v>6</v>
      </c>
    </row>
    <row r="956" spans="1:14" x14ac:dyDescent="0.25">
      <c r="A956" s="15" t="s">
        <v>2833</v>
      </c>
      <c r="B956" s="22">
        <f>42+49/60+57/3600</f>
        <v>42.832500000000003</v>
      </c>
      <c r="C956" s="22">
        <f>-(70+49/60+6/3600)</f>
        <v>-70.818333333333328</v>
      </c>
      <c r="D956" s="13" t="s">
        <v>6</v>
      </c>
      <c r="E956" s="13" t="s">
        <v>1583</v>
      </c>
      <c r="F956" s="35" t="s">
        <v>1701</v>
      </c>
      <c r="G956" s="3" t="s">
        <v>6</v>
      </c>
      <c r="H956" s="35" t="s">
        <v>2832</v>
      </c>
      <c r="I956" s="35" t="s">
        <v>6</v>
      </c>
      <c r="J956" s="3" t="s">
        <v>6</v>
      </c>
      <c r="K956" s="37" t="s">
        <v>6</v>
      </c>
      <c r="L956" s="37" t="s">
        <v>6</v>
      </c>
      <c r="M956" s="37" t="s">
        <v>6</v>
      </c>
      <c r="N956" s="37" t="s">
        <v>6</v>
      </c>
    </row>
    <row r="957" spans="1:14" x14ac:dyDescent="0.25">
      <c r="A957" s="34" t="s">
        <v>258</v>
      </c>
      <c r="B957" s="22">
        <v>-13.916666666666666</v>
      </c>
      <c r="C957" s="22">
        <v>-171.75</v>
      </c>
      <c r="D957" s="13" t="s">
        <v>6</v>
      </c>
      <c r="E957" s="13" t="s">
        <v>6</v>
      </c>
      <c r="F957" s="16" t="s">
        <v>899</v>
      </c>
      <c r="G957" s="32" t="s">
        <v>6</v>
      </c>
      <c r="H957" s="34" t="s">
        <v>256</v>
      </c>
      <c r="I957" s="30" t="s">
        <v>6</v>
      </c>
      <c r="J957" s="3" t="s">
        <v>6</v>
      </c>
      <c r="K957" s="26" t="s">
        <v>6</v>
      </c>
      <c r="L957" s="26" t="s">
        <v>6</v>
      </c>
      <c r="M957" s="26" t="s">
        <v>6</v>
      </c>
      <c r="N957" s="26" t="s">
        <v>6</v>
      </c>
    </row>
    <row r="958" spans="1:14" x14ac:dyDescent="0.25">
      <c r="A958" s="34" t="s">
        <v>1668</v>
      </c>
      <c r="B958" s="22">
        <v>13.541382</v>
      </c>
      <c r="C958" s="22">
        <v>100.27443100000001</v>
      </c>
      <c r="D958" s="13" t="s">
        <v>6</v>
      </c>
      <c r="E958" s="13" t="s">
        <v>6</v>
      </c>
      <c r="F958" s="37" t="s">
        <v>1474</v>
      </c>
      <c r="G958" s="37" t="s">
        <v>1475</v>
      </c>
      <c r="H958" s="35" t="s">
        <v>1666</v>
      </c>
      <c r="I958" s="35" t="s">
        <v>6</v>
      </c>
      <c r="J958" s="3" t="s">
        <v>6</v>
      </c>
      <c r="K958" s="37" t="s">
        <v>6</v>
      </c>
      <c r="L958" s="37" t="s">
        <v>6</v>
      </c>
      <c r="M958" s="37" t="s">
        <v>6</v>
      </c>
      <c r="N958" s="37" t="s">
        <v>6</v>
      </c>
    </row>
    <row r="959" spans="1:14" x14ac:dyDescent="0.25">
      <c r="A959" s="34" t="s">
        <v>1669</v>
      </c>
      <c r="B959" s="22">
        <v>13.530984999999999</v>
      </c>
      <c r="C959" s="22">
        <v>100.266775</v>
      </c>
      <c r="D959" s="13" t="s">
        <v>6</v>
      </c>
      <c r="E959" s="13" t="s">
        <v>6</v>
      </c>
      <c r="F959" s="37" t="s">
        <v>1472</v>
      </c>
      <c r="G959" s="3" t="s">
        <v>1478</v>
      </c>
      <c r="H959" s="35" t="s">
        <v>1666</v>
      </c>
      <c r="I959" s="35" t="s">
        <v>6</v>
      </c>
      <c r="J959" s="3" t="s">
        <v>6</v>
      </c>
      <c r="K959" s="37" t="s">
        <v>6</v>
      </c>
      <c r="L959" s="37" t="s">
        <v>6</v>
      </c>
      <c r="M959" s="37" t="s">
        <v>6</v>
      </c>
      <c r="N959" s="37" t="s">
        <v>6</v>
      </c>
    </row>
    <row r="960" spans="1:14" x14ac:dyDescent="0.25">
      <c r="A960" s="36" t="s">
        <v>2564</v>
      </c>
      <c r="B960" s="22">
        <v>33.376955000000002</v>
      </c>
      <c r="C960" s="22">
        <v>-118.41046</v>
      </c>
      <c r="D960" s="13" t="s">
        <v>6</v>
      </c>
      <c r="E960" s="13" t="s">
        <v>6</v>
      </c>
      <c r="F960" s="37" t="s">
        <v>1531</v>
      </c>
      <c r="G960" s="3" t="s">
        <v>6</v>
      </c>
      <c r="H960" s="36" t="s">
        <v>2565</v>
      </c>
      <c r="I960" s="34" t="s">
        <v>6</v>
      </c>
      <c r="J960" s="3" t="s">
        <v>6</v>
      </c>
      <c r="K960" s="37" t="s">
        <v>6</v>
      </c>
      <c r="L960" s="37" t="s">
        <v>6</v>
      </c>
      <c r="M960" s="37" t="s">
        <v>6</v>
      </c>
      <c r="N960" s="37" t="s">
        <v>6</v>
      </c>
    </row>
    <row r="961" spans="1:14" x14ac:dyDescent="0.25">
      <c r="A961" s="36" t="s">
        <v>2568</v>
      </c>
      <c r="B961" s="22">
        <v>32.777141</v>
      </c>
      <c r="C961" s="22">
        <v>-117.230051</v>
      </c>
      <c r="D961" s="34" t="s">
        <v>6</v>
      </c>
      <c r="E961" s="34" t="s">
        <v>6</v>
      </c>
      <c r="F961" s="16" t="s">
        <v>1059</v>
      </c>
      <c r="G961" s="37" t="s">
        <v>6</v>
      </c>
      <c r="H961" s="36" t="s">
        <v>2563</v>
      </c>
      <c r="I961" s="34" t="s">
        <v>6</v>
      </c>
      <c r="J961" s="3" t="s">
        <v>6</v>
      </c>
      <c r="K961" s="26" t="s">
        <v>6</v>
      </c>
      <c r="L961" s="26" t="s">
        <v>6</v>
      </c>
      <c r="M961" s="26" t="s">
        <v>6</v>
      </c>
      <c r="N961" s="26" t="s">
        <v>6</v>
      </c>
    </row>
    <row r="962" spans="1:14" x14ac:dyDescent="0.25">
      <c r="A962" s="34" t="s">
        <v>1763</v>
      </c>
      <c r="B962" s="22">
        <v>23.973965</v>
      </c>
      <c r="C962" s="22">
        <v>-74.483986000000002</v>
      </c>
      <c r="D962" s="34" t="s">
        <v>6</v>
      </c>
      <c r="E962" s="34" t="s">
        <v>6</v>
      </c>
      <c r="F962" s="37" t="s">
        <v>1764</v>
      </c>
      <c r="G962" s="37" t="s">
        <v>6</v>
      </c>
      <c r="H962" s="34" t="s">
        <v>1761</v>
      </c>
      <c r="I962" s="34" t="s">
        <v>6</v>
      </c>
      <c r="J962" s="3" t="s">
        <v>6</v>
      </c>
      <c r="K962" s="37" t="s">
        <v>6</v>
      </c>
      <c r="L962" s="37" t="s">
        <v>6</v>
      </c>
      <c r="M962" s="37" t="s">
        <v>6</v>
      </c>
      <c r="N962" s="37" t="s">
        <v>6</v>
      </c>
    </row>
    <row r="963" spans="1:14" x14ac:dyDescent="0.25">
      <c r="A963" s="31" t="s">
        <v>217</v>
      </c>
      <c r="B963" s="22">
        <v>5.8076930000000004</v>
      </c>
      <c r="C963" s="22">
        <v>117.959817</v>
      </c>
      <c r="D963" s="13" t="s">
        <v>6</v>
      </c>
      <c r="E963" s="13" t="s">
        <v>6</v>
      </c>
      <c r="F963" s="16" t="s">
        <v>869</v>
      </c>
      <c r="G963" s="3" t="s">
        <v>6</v>
      </c>
      <c r="H963" s="30" t="s">
        <v>642</v>
      </c>
      <c r="I963" s="34" t="s">
        <v>6</v>
      </c>
      <c r="J963" s="3" t="s">
        <v>6</v>
      </c>
      <c r="K963" s="26" t="s">
        <v>6</v>
      </c>
      <c r="L963" s="26" t="s">
        <v>6</v>
      </c>
      <c r="M963" s="26" t="s">
        <v>6</v>
      </c>
      <c r="N963" s="26" t="s">
        <v>6</v>
      </c>
    </row>
    <row r="964" spans="1:14" x14ac:dyDescent="0.25">
      <c r="A964" s="15" t="s">
        <v>2574</v>
      </c>
      <c r="B964" s="22">
        <f>34+25/60</f>
        <v>34.416666666666664</v>
      </c>
      <c r="C964" s="22">
        <f>-(119+50/60)</f>
        <v>-119.83333333333333</v>
      </c>
      <c r="D964" s="13" t="s">
        <v>6</v>
      </c>
      <c r="E964" s="13" t="s">
        <v>1583</v>
      </c>
      <c r="F964" s="34" t="s">
        <v>1724</v>
      </c>
      <c r="G964" s="3" t="s">
        <v>6</v>
      </c>
      <c r="H964" s="15" t="s">
        <v>2573</v>
      </c>
      <c r="I964" s="35" t="s">
        <v>6</v>
      </c>
      <c r="J964" s="3" t="s">
        <v>6</v>
      </c>
      <c r="K964" s="26" t="s">
        <v>6</v>
      </c>
      <c r="L964" s="26" t="s">
        <v>6</v>
      </c>
      <c r="M964" s="26" t="s">
        <v>6</v>
      </c>
      <c r="N964" s="26" t="s">
        <v>6</v>
      </c>
    </row>
    <row r="965" spans="1:14" x14ac:dyDescent="0.25">
      <c r="A965" s="34" t="s">
        <v>1864</v>
      </c>
      <c r="B965" s="22">
        <v>-0.74693100000000001</v>
      </c>
      <c r="C965" s="22">
        <v>-90.308261000000002</v>
      </c>
      <c r="D965" s="13" t="s">
        <v>6</v>
      </c>
      <c r="E965" s="13" t="s">
        <v>6</v>
      </c>
      <c r="F965" s="34" t="s">
        <v>1863</v>
      </c>
      <c r="G965" s="3" t="s">
        <v>6</v>
      </c>
      <c r="H965" s="34" t="s">
        <v>21</v>
      </c>
      <c r="I965" s="30" t="s">
        <v>6</v>
      </c>
      <c r="J965" s="37" t="s">
        <v>6</v>
      </c>
      <c r="K965" s="26">
        <v>1.2</v>
      </c>
      <c r="L965" s="26">
        <v>-88.7</v>
      </c>
      <c r="M965" s="26">
        <v>-2</v>
      </c>
      <c r="N965" s="26">
        <v>-93</v>
      </c>
    </row>
    <row r="966" spans="1:14" x14ac:dyDescent="0.25">
      <c r="A966" s="34" t="s">
        <v>1883</v>
      </c>
      <c r="B966" s="22">
        <v>-0.21699299999999999</v>
      </c>
      <c r="C966" s="22">
        <v>-90.844719999999995</v>
      </c>
      <c r="D966" s="13" t="s">
        <v>6</v>
      </c>
      <c r="E966" s="13" t="s">
        <v>6</v>
      </c>
      <c r="F966" s="37" t="s">
        <v>1881</v>
      </c>
      <c r="G966" s="37" t="s">
        <v>1882</v>
      </c>
      <c r="H966" s="34" t="s">
        <v>20</v>
      </c>
      <c r="I966" s="34" t="s">
        <v>6</v>
      </c>
      <c r="J966" s="3" t="s">
        <v>6</v>
      </c>
      <c r="K966" s="26">
        <v>1.2</v>
      </c>
      <c r="L966" s="26">
        <v>-88.7</v>
      </c>
      <c r="M966" s="26">
        <v>-2</v>
      </c>
      <c r="N966" s="26">
        <v>-93</v>
      </c>
    </row>
    <row r="967" spans="1:14" x14ac:dyDescent="0.25">
      <c r="A967" s="34" t="s">
        <v>2066</v>
      </c>
      <c r="B967" s="22">
        <v>-2.5581149999999999</v>
      </c>
      <c r="C967" s="22">
        <v>-44.039893999999997</v>
      </c>
      <c r="D967" s="30" t="s">
        <v>6</v>
      </c>
      <c r="E967" s="30" t="s">
        <v>6</v>
      </c>
      <c r="F967" s="34" t="s">
        <v>2065</v>
      </c>
      <c r="G967" s="32" t="s">
        <v>6</v>
      </c>
      <c r="H967" s="34" t="s">
        <v>2064</v>
      </c>
      <c r="I967" s="34" t="s">
        <v>6</v>
      </c>
      <c r="J967" s="3" t="s">
        <v>6</v>
      </c>
      <c r="K967" s="26">
        <v>9.6</v>
      </c>
      <c r="L967" s="26">
        <v>-31</v>
      </c>
      <c r="M967" s="26">
        <v>-35.700000000000003</v>
      </c>
      <c r="N967" s="26">
        <v>-65.5</v>
      </c>
    </row>
    <row r="968" spans="1:14" x14ac:dyDescent="0.25">
      <c r="A968" s="37" t="s">
        <v>2084</v>
      </c>
      <c r="B968" s="22">
        <v>-2.5549059999999999</v>
      </c>
      <c r="C968" s="22">
        <v>-44.052638000000002</v>
      </c>
      <c r="D968" s="13" t="s">
        <v>6</v>
      </c>
      <c r="E968" s="13" t="s">
        <v>6</v>
      </c>
      <c r="F968" s="37" t="s">
        <v>2083</v>
      </c>
      <c r="G968" s="37" t="s">
        <v>6</v>
      </c>
      <c r="H968" s="34" t="s">
        <v>2064</v>
      </c>
      <c r="I968" s="30" t="s">
        <v>6</v>
      </c>
      <c r="J968" s="37" t="s">
        <v>6</v>
      </c>
      <c r="K968" s="26">
        <v>9.6</v>
      </c>
      <c r="L968" s="26">
        <v>-31</v>
      </c>
      <c r="M968" s="26">
        <v>-35.700000000000003</v>
      </c>
      <c r="N968" s="26">
        <v>-65.5</v>
      </c>
    </row>
    <row r="969" spans="1:14" x14ac:dyDescent="0.25">
      <c r="A969" s="37" t="s">
        <v>2070</v>
      </c>
      <c r="B969" s="22">
        <v>-2.467686</v>
      </c>
      <c r="C969" s="22">
        <v>-44.076633000000001</v>
      </c>
      <c r="D969" s="13" t="s">
        <v>6</v>
      </c>
      <c r="E969" s="13" t="s">
        <v>6</v>
      </c>
      <c r="F969" s="37" t="s">
        <v>2069</v>
      </c>
      <c r="G969" s="3" t="s">
        <v>6</v>
      </c>
      <c r="H969" s="34" t="s">
        <v>2061</v>
      </c>
      <c r="I969" s="34" t="s">
        <v>6</v>
      </c>
      <c r="J969" s="3" t="s">
        <v>6</v>
      </c>
      <c r="K969" s="26">
        <v>9.6</v>
      </c>
      <c r="L969" s="26">
        <v>-31</v>
      </c>
      <c r="M969" s="26">
        <v>-35.700000000000003</v>
      </c>
      <c r="N969" s="26">
        <v>-65.5</v>
      </c>
    </row>
    <row r="970" spans="1:14" x14ac:dyDescent="0.25">
      <c r="A970" s="37" t="s">
        <v>2081</v>
      </c>
      <c r="B970" s="22">
        <v>-2.6383000000000001</v>
      </c>
      <c r="C970" s="22">
        <v>-44.262644000000002</v>
      </c>
      <c r="D970" t="s">
        <v>6</v>
      </c>
      <c r="E970" s="13" t="s">
        <v>6</v>
      </c>
      <c r="F970" s="37" t="s">
        <v>2082</v>
      </c>
      <c r="G970" s="3" t="s">
        <v>6</v>
      </c>
      <c r="H970" s="34" t="s">
        <v>2061</v>
      </c>
      <c r="I970" s="30" t="s">
        <v>6</v>
      </c>
      <c r="J970" s="3" t="s">
        <v>6</v>
      </c>
      <c r="K970" s="26">
        <v>9.6</v>
      </c>
      <c r="L970" s="26">
        <v>-31</v>
      </c>
      <c r="M970" s="26">
        <v>-35.700000000000003</v>
      </c>
      <c r="N970" s="26">
        <v>-65.5</v>
      </c>
    </row>
    <row r="971" spans="1:14" x14ac:dyDescent="0.25">
      <c r="A971" s="34" t="s">
        <v>2067</v>
      </c>
      <c r="B971" s="22">
        <v>-2.553426</v>
      </c>
      <c r="C971" s="22">
        <v>-44.296022999999998</v>
      </c>
      <c r="D971" t="s">
        <v>6</v>
      </c>
      <c r="E971" s="13" t="s">
        <v>6</v>
      </c>
      <c r="F971" s="34" t="s">
        <v>2068</v>
      </c>
      <c r="G971" s="37" t="s">
        <v>6</v>
      </c>
      <c r="H971" s="34" t="s">
        <v>2061</v>
      </c>
      <c r="I971" s="30" t="s">
        <v>6</v>
      </c>
      <c r="J971" s="37" t="s">
        <v>6</v>
      </c>
      <c r="K971" s="26">
        <v>9.6</v>
      </c>
      <c r="L971" s="26">
        <v>-31</v>
      </c>
      <c r="M971" s="26">
        <v>-35.700000000000003</v>
      </c>
      <c r="N971" s="26">
        <v>-65.5</v>
      </c>
    </row>
    <row r="972" spans="1:14" x14ac:dyDescent="0.25">
      <c r="A972" s="34" t="s">
        <v>2064</v>
      </c>
      <c r="B972" s="22">
        <v>-2.5592489999999999</v>
      </c>
      <c r="C972" s="22">
        <v>-44.064632000000003</v>
      </c>
      <c r="D972" t="s">
        <v>6</v>
      </c>
      <c r="E972" s="13" t="s">
        <v>6</v>
      </c>
      <c r="F972" s="37" t="s">
        <v>2063</v>
      </c>
      <c r="G972" s="3" t="s">
        <v>6</v>
      </c>
      <c r="H972" s="34" t="s">
        <v>2061</v>
      </c>
      <c r="I972" s="34" t="s">
        <v>6</v>
      </c>
      <c r="J972" s="37" t="s">
        <v>6</v>
      </c>
      <c r="K972" s="26">
        <v>9.6</v>
      </c>
      <c r="L972" s="26">
        <v>-31</v>
      </c>
      <c r="M972" s="26">
        <v>-35.700000000000003</v>
      </c>
      <c r="N972" s="26">
        <v>-65.5</v>
      </c>
    </row>
    <row r="973" spans="1:14" x14ac:dyDescent="0.25">
      <c r="A973" s="34" t="s">
        <v>2077</v>
      </c>
      <c r="B973" s="22">
        <v>-2.5450919999999999</v>
      </c>
      <c r="C973" s="22">
        <v>-44.324134999999998</v>
      </c>
      <c r="D973" s="30" t="s">
        <v>6</v>
      </c>
      <c r="E973" s="30" t="s">
        <v>6</v>
      </c>
      <c r="F973" s="37" t="s">
        <v>2078</v>
      </c>
      <c r="G973" s="32" t="s">
        <v>6</v>
      </c>
      <c r="H973" s="30" t="s">
        <v>2061</v>
      </c>
      <c r="I973" s="30" t="s">
        <v>6</v>
      </c>
      <c r="J973" s="3" t="s">
        <v>6</v>
      </c>
      <c r="K973" s="26">
        <v>9.6</v>
      </c>
      <c r="L973" s="26">
        <v>-31</v>
      </c>
      <c r="M973" s="26">
        <v>-35.700000000000003</v>
      </c>
      <c r="N973" s="26">
        <v>-65.5</v>
      </c>
    </row>
    <row r="974" spans="1:14" x14ac:dyDescent="0.25">
      <c r="A974" s="34" t="s">
        <v>2080</v>
      </c>
      <c r="B974" s="22">
        <v>-2.514993</v>
      </c>
      <c r="C974" s="22">
        <v>-44.271397999999998</v>
      </c>
      <c r="D974" s="13" t="s">
        <v>6</v>
      </c>
      <c r="E974" s="13" t="s">
        <v>6</v>
      </c>
      <c r="F974" s="37" t="s">
        <v>2079</v>
      </c>
      <c r="G974" s="3" t="s">
        <v>6</v>
      </c>
      <c r="H974" s="34" t="s">
        <v>2061</v>
      </c>
      <c r="I974" s="34" t="s">
        <v>6</v>
      </c>
      <c r="J974" s="3" t="s">
        <v>6</v>
      </c>
      <c r="K974" s="26">
        <v>9.6</v>
      </c>
      <c r="L974" s="26">
        <v>-31</v>
      </c>
      <c r="M974" s="26">
        <v>-35.700000000000003</v>
      </c>
      <c r="N974" s="26">
        <v>-65.5</v>
      </c>
    </row>
    <row r="975" spans="1:14" x14ac:dyDescent="0.25">
      <c r="A975" s="34" t="s">
        <v>532</v>
      </c>
      <c r="B975" s="22">
        <v>-23.895277777777778</v>
      </c>
      <c r="C975" s="22">
        <v>-46.425555555555555</v>
      </c>
      <c r="D975" s="30" t="s">
        <v>6</v>
      </c>
      <c r="E975" s="30" t="s">
        <v>6</v>
      </c>
      <c r="F975" s="16" t="s">
        <v>1163</v>
      </c>
      <c r="G975" s="37" t="s">
        <v>6</v>
      </c>
      <c r="H975" s="34" t="s">
        <v>350</v>
      </c>
      <c r="I975" s="34" t="s">
        <v>6</v>
      </c>
      <c r="J975" s="3" t="s">
        <v>6</v>
      </c>
      <c r="K975" s="26" t="s">
        <v>6</v>
      </c>
      <c r="L975" s="26" t="s">
        <v>6</v>
      </c>
      <c r="M975" s="26" t="s">
        <v>6</v>
      </c>
      <c r="N975" s="26" t="s">
        <v>6</v>
      </c>
    </row>
    <row r="976" spans="1:14" x14ac:dyDescent="0.25">
      <c r="A976" s="35" t="s">
        <v>1688</v>
      </c>
      <c r="B976" s="22">
        <f>-(23+24/60+57/3600)</f>
        <v>-23.415833333333332</v>
      </c>
      <c r="C976" s="22">
        <f>-(45+3/60+12/3600)</f>
        <v>-45.053333333333327</v>
      </c>
      <c r="D976" s="34" t="s">
        <v>6</v>
      </c>
      <c r="E976" s="34" t="s">
        <v>1583</v>
      </c>
      <c r="F976" s="35" t="s">
        <v>1689</v>
      </c>
      <c r="G976" s="37" t="s">
        <v>6</v>
      </c>
      <c r="H976" s="34" t="s">
        <v>350</v>
      </c>
      <c r="I976" s="34" t="s">
        <v>6</v>
      </c>
      <c r="J976" s="3" t="s">
        <v>6</v>
      </c>
      <c r="K976" s="37" t="s">
        <v>6</v>
      </c>
      <c r="L976" s="37" t="s">
        <v>6</v>
      </c>
      <c r="M976" s="37" t="s">
        <v>6</v>
      </c>
      <c r="N976" s="37" t="s">
        <v>6</v>
      </c>
    </row>
    <row r="977" spans="1:14" x14ac:dyDescent="0.25">
      <c r="A977" s="35" t="s">
        <v>1690</v>
      </c>
      <c r="B977" s="22">
        <f>-(23+20/60+17/3600)</f>
        <v>-23.338055555555556</v>
      </c>
      <c r="C977" s="22">
        <f>-(44+53/60+2/3600)</f>
        <v>-44.88388888888889</v>
      </c>
      <c r="D977" t="s">
        <v>6</v>
      </c>
      <c r="E977" s="13" t="s">
        <v>1583</v>
      </c>
      <c r="F977" s="35" t="s">
        <v>1691</v>
      </c>
      <c r="G977" s="3" t="s">
        <v>6</v>
      </c>
      <c r="H977" s="34" t="s">
        <v>350</v>
      </c>
      <c r="I977" s="34" t="s">
        <v>6</v>
      </c>
      <c r="J977" s="3" t="s">
        <v>6</v>
      </c>
      <c r="K977" s="37" t="s">
        <v>6</v>
      </c>
      <c r="L977" s="37" t="s">
        <v>6</v>
      </c>
      <c r="M977" s="37" t="s">
        <v>6</v>
      </c>
      <c r="N977" s="37" t="s">
        <v>6</v>
      </c>
    </row>
    <row r="978" spans="1:14" x14ac:dyDescent="0.25">
      <c r="A978" s="34" t="s">
        <v>349</v>
      </c>
      <c r="B978" s="22">
        <v>-23.968119000000002</v>
      </c>
      <c r="C978" s="22">
        <v>-46.345005</v>
      </c>
      <c r="D978" s="13" t="s">
        <v>6</v>
      </c>
      <c r="E978" s="13" t="s">
        <v>6</v>
      </c>
      <c r="F978" s="16" t="s">
        <v>988</v>
      </c>
      <c r="G978" s="3" t="s">
        <v>6</v>
      </c>
      <c r="H978" s="13" t="s">
        <v>350</v>
      </c>
      <c r="I978" s="30" t="s">
        <v>6</v>
      </c>
      <c r="J978" s="3" t="s">
        <v>6</v>
      </c>
      <c r="K978" s="26" t="s">
        <v>6</v>
      </c>
      <c r="L978" s="26" t="s">
        <v>6</v>
      </c>
      <c r="M978" s="26" t="s">
        <v>6</v>
      </c>
      <c r="N978" s="26" t="s">
        <v>6</v>
      </c>
    </row>
    <row r="979" spans="1:14" x14ac:dyDescent="0.25">
      <c r="A979" s="34" t="s">
        <v>361</v>
      </c>
      <c r="B979" s="22">
        <v>-23.819683999999999</v>
      </c>
      <c r="C979" s="22">
        <v>-45.416443999999998</v>
      </c>
      <c r="D979" t="s">
        <v>6</v>
      </c>
      <c r="E979" s="13" t="s">
        <v>6</v>
      </c>
      <c r="F979" s="16" t="s">
        <v>1000</v>
      </c>
      <c r="G979" s="3" t="s">
        <v>6</v>
      </c>
      <c r="H979" s="34" t="s">
        <v>350</v>
      </c>
      <c r="I979" s="34" t="s">
        <v>6</v>
      </c>
      <c r="J979" s="3" t="s">
        <v>6</v>
      </c>
      <c r="K979" s="26" t="s">
        <v>6</v>
      </c>
      <c r="L979" s="26" t="s">
        <v>6</v>
      </c>
      <c r="M979" s="26" t="s">
        <v>6</v>
      </c>
      <c r="N979" s="26" t="s">
        <v>6</v>
      </c>
    </row>
    <row r="980" spans="1:14" x14ac:dyDescent="0.25">
      <c r="A980" s="36" t="s">
        <v>214</v>
      </c>
      <c r="B980" s="22">
        <v>1.7159770000000001</v>
      </c>
      <c r="C980" s="22">
        <v>110.354123</v>
      </c>
      <c r="D980" s="13" t="s">
        <v>6</v>
      </c>
      <c r="E980" s="13" t="s">
        <v>6</v>
      </c>
      <c r="F980" s="16" t="s">
        <v>865</v>
      </c>
      <c r="G980" s="32" t="s">
        <v>6</v>
      </c>
      <c r="H980" s="34" t="s">
        <v>212</v>
      </c>
      <c r="I980" s="34" t="s">
        <v>6</v>
      </c>
      <c r="J980" s="3" t="s">
        <v>6</v>
      </c>
      <c r="K980" s="26" t="s">
        <v>6</v>
      </c>
      <c r="L980" s="26" t="s">
        <v>6</v>
      </c>
      <c r="M980" s="26" t="s">
        <v>6</v>
      </c>
      <c r="N980" s="26" t="s">
        <v>6</v>
      </c>
    </row>
    <row r="981" spans="1:14" x14ac:dyDescent="0.25">
      <c r="A981" s="31" t="s">
        <v>213</v>
      </c>
      <c r="B981" s="22">
        <v>1.707179</v>
      </c>
      <c r="C981" s="22">
        <v>110.234973</v>
      </c>
      <c r="D981" s="34" t="s">
        <v>6</v>
      </c>
      <c r="E981" s="34" t="s">
        <v>6</v>
      </c>
      <c r="F981" s="16" t="s">
        <v>864</v>
      </c>
      <c r="G981" s="37" t="s">
        <v>6</v>
      </c>
      <c r="H981" s="34" t="s">
        <v>212</v>
      </c>
      <c r="I981" s="34" t="s">
        <v>6</v>
      </c>
      <c r="J981" s="3" t="s">
        <v>6</v>
      </c>
      <c r="K981" s="26" t="s">
        <v>6</v>
      </c>
      <c r="L981" s="26" t="s">
        <v>6</v>
      </c>
      <c r="M981" s="26" t="s">
        <v>6</v>
      </c>
      <c r="N981" s="26" t="s">
        <v>6</v>
      </c>
    </row>
    <row r="982" spans="1:14" x14ac:dyDescent="0.25">
      <c r="A982" s="31" t="s">
        <v>216</v>
      </c>
      <c r="B982" s="22">
        <v>1.6800649999999999</v>
      </c>
      <c r="C982" s="22">
        <v>110.33730300000001</v>
      </c>
      <c r="D982" t="s">
        <v>6</v>
      </c>
      <c r="E982" s="13" t="s">
        <v>6</v>
      </c>
      <c r="F982" s="16" t="s">
        <v>872</v>
      </c>
      <c r="G982" s="3" t="s">
        <v>6</v>
      </c>
      <c r="H982" s="34" t="s">
        <v>212</v>
      </c>
      <c r="I982" s="34" t="s">
        <v>6</v>
      </c>
      <c r="J982" s="3" t="s">
        <v>6</v>
      </c>
      <c r="K982" s="26" t="s">
        <v>6</v>
      </c>
      <c r="L982" s="26" t="s">
        <v>6</v>
      </c>
      <c r="M982" s="26" t="s">
        <v>6</v>
      </c>
      <c r="N982" s="26" t="s">
        <v>6</v>
      </c>
    </row>
    <row r="983" spans="1:14" x14ac:dyDescent="0.25">
      <c r="A983" s="34" t="s">
        <v>1601</v>
      </c>
      <c r="B983" s="22">
        <f>16+40/60+13/3600</f>
        <v>16.67027777777778</v>
      </c>
      <c r="C983" s="22">
        <f>42+43/60+41/3600</f>
        <v>42.728055555555557</v>
      </c>
      <c r="D983" t="s">
        <v>6</v>
      </c>
      <c r="E983" s="13" t="s">
        <v>1583</v>
      </c>
      <c r="F983" s="34" t="s">
        <v>1595</v>
      </c>
      <c r="G983" s="3" t="s">
        <v>6</v>
      </c>
      <c r="H983" s="30" t="s">
        <v>1600</v>
      </c>
      <c r="I983" s="30" t="s">
        <v>2306</v>
      </c>
      <c r="J983" s="3" t="s">
        <v>6</v>
      </c>
      <c r="K983" s="37" t="s">
        <v>6</v>
      </c>
      <c r="L983" s="37" t="s">
        <v>6</v>
      </c>
      <c r="M983" s="37" t="s">
        <v>6</v>
      </c>
      <c r="N983" s="37" t="s">
        <v>6</v>
      </c>
    </row>
    <row r="984" spans="1:14" x14ac:dyDescent="0.25">
      <c r="A984" s="34" t="s">
        <v>1599</v>
      </c>
      <c r="B984" s="22">
        <f>17+27/60+8/3600</f>
        <v>17.452222222222222</v>
      </c>
      <c r="C984" s="22">
        <f>42+17/60+16/3600</f>
        <v>42.287777777777777</v>
      </c>
      <c r="D984" s="34" t="s">
        <v>6</v>
      </c>
      <c r="E984" s="34" t="s">
        <v>1583</v>
      </c>
      <c r="F984" s="34" t="s">
        <v>1598</v>
      </c>
      <c r="G984" s="37" t="s">
        <v>6</v>
      </c>
      <c r="H984" s="34" t="s">
        <v>1600</v>
      </c>
      <c r="I984" s="34" t="s">
        <v>2306</v>
      </c>
      <c r="J984" s="37" t="s">
        <v>6</v>
      </c>
      <c r="K984" s="37" t="s">
        <v>6</v>
      </c>
      <c r="L984" s="37" t="s">
        <v>6</v>
      </c>
      <c r="M984" s="37" t="s">
        <v>6</v>
      </c>
      <c r="N984" s="37" t="s">
        <v>6</v>
      </c>
    </row>
    <row r="985" spans="1:14" x14ac:dyDescent="0.25">
      <c r="A985" s="36" t="s">
        <v>220</v>
      </c>
      <c r="B985" s="22">
        <v>3.0044900000000001</v>
      </c>
      <c r="C985" s="22">
        <v>101.37972600000001</v>
      </c>
      <c r="D985" s="13" t="s">
        <v>6</v>
      </c>
      <c r="E985" s="13" t="s">
        <v>6</v>
      </c>
      <c r="F985" s="16" t="s">
        <v>874</v>
      </c>
      <c r="G985" s="34" t="s">
        <v>1320</v>
      </c>
      <c r="H985" s="34" t="s">
        <v>656</v>
      </c>
      <c r="I985" s="34" t="s">
        <v>6</v>
      </c>
      <c r="J985" s="3" t="s">
        <v>6</v>
      </c>
      <c r="K985" s="26" t="s">
        <v>6</v>
      </c>
      <c r="L985" s="26" t="s">
        <v>6</v>
      </c>
      <c r="M985" s="26" t="s">
        <v>6</v>
      </c>
      <c r="N985" s="26" t="s">
        <v>6</v>
      </c>
    </row>
    <row r="986" spans="1:14" x14ac:dyDescent="0.25">
      <c r="A986" s="34" t="s">
        <v>373</v>
      </c>
      <c r="B986" s="22">
        <v>14.692777777777778</v>
      </c>
      <c r="C986" s="22">
        <v>-17.446666666666665</v>
      </c>
      <c r="D986" t="s">
        <v>6</v>
      </c>
      <c r="E986" s="13" t="s">
        <v>6</v>
      </c>
      <c r="F986" s="16" t="s">
        <v>1007</v>
      </c>
      <c r="G986" s="3" t="s">
        <v>6</v>
      </c>
      <c r="H986" s="37" t="s">
        <v>108</v>
      </c>
      <c r="I986" s="37" t="s">
        <v>6</v>
      </c>
      <c r="J986" s="3" t="s">
        <v>6</v>
      </c>
      <c r="K986" s="26" t="s">
        <v>6</v>
      </c>
      <c r="L986" s="26" t="s">
        <v>6</v>
      </c>
      <c r="M986" s="26" t="s">
        <v>6</v>
      </c>
      <c r="N986" s="26" t="s">
        <v>6</v>
      </c>
    </row>
    <row r="987" spans="1:14" x14ac:dyDescent="0.25">
      <c r="A987" s="34" t="s">
        <v>2265</v>
      </c>
      <c r="B987" s="22">
        <v>14.666944444444443</v>
      </c>
      <c r="C987" s="22">
        <v>-17.398333333333333</v>
      </c>
      <c r="D987" s="34" t="s">
        <v>6</v>
      </c>
      <c r="E987" s="34" t="s">
        <v>6</v>
      </c>
      <c r="F987" s="16" t="s">
        <v>774</v>
      </c>
      <c r="G987" s="37" t="s">
        <v>6</v>
      </c>
      <c r="H987" s="36" t="s">
        <v>373</v>
      </c>
      <c r="I987" s="36" t="s">
        <v>6</v>
      </c>
      <c r="J987" s="3" t="s">
        <v>6</v>
      </c>
      <c r="K987" s="26" t="s">
        <v>6</v>
      </c>
      <c r="L987" s="26" t="s">
        <v>6</v>
      </c>
      <c r="M987" s="26" t="s">
        <v>6</v>
      </c>
      <c r="N987" s="26" t="s">
        <v>6</v>
      </c>
    </row>
    <row r="988" spans="1:14" x14ac:dyDescent="0.25">
      <c r="A988" s="36" t="s">
        <v>2264</v>
      </c>
      <c r="B988" s="22">
        <v>14.716666666666667</v>
      </c>
      <c r="C988" s="22">
        <v>-17.266666666666666</v>
      </c>
      <c r="D988" s="13" t="s">
        <v>6</v>
      </c>
      <c r="E988" s="13" t="s">
        <v>6</v>
      </c>
      <c r="F988" s="16" t="s">
        <v>777</v>
      </c>
      <c r="G988" s="37" t="s">
        <v>6</v>
      </c>
      <c r="H988" s="36" t="s">
        <v>373</v>
      </c>
      <c r="I988" s="36" t="s">
        <v>6</v>
      </c>
      <c r="J988" s="3" t="s">
        <v>6</v>
      </c>
      <c r="K988" s="26" t="s">
        <v>6</v>
      </c>
      <c r="L988" s="26" t="s">
        <v>6</v>
      </c>
      <c r="M988" s="26" t="s">
        <v>6</v>
      </c>
      <c r="N988" s="26" t="s">
        <v>6</v>
      </c>
    </row>
    <row r="989" spans="1:14" x14ac:dyDescent="0.25">
      <c r="A989" s="34" t="s">
        <v>1856</v>
      </c>
      <c r="B989" s="22">
        <v>13.970395</v>
      </c>
      <c r="C989" s="22">
        <v>-16.740738</v>
      </c>
      <c r="D989" s="13" t="s">
        <v>6</v>
      </c>
      <c r="E989" s="13" t="s">
        <v>6</v>
      </c>
      <c r="F989" s="16" t="s">
        <v>1857</v>
      </c>
      <c r="G989" s="3" t="s">
        <v>6</v>
      </c>
      <c r="H989" s="37" t="s">
        <v>108</v>
      </c>
      <c r="I989" s="37" t="s">
        <v>6</v>
      </c>
      <c r="J989" s="3" t="s">
        <v>6</v>
      </c>
      <c r="K989" s="26" t="s">
        <v>6</v>
      </c>
      <c r="L989" s="26" t="s">
        <v>6</v>
      </c>
      <c r="M989" s="26" t="s">
        <v>6</v>
      </c>
      <c r="N989" s="26" t="s">
        <v>6</v>
      </c>
    </row>
    <row r="990" spans="1:14" x14ac:dyDescent="0.25">
      <c r="A990" s="34" t="s">
        <v>358</v>
      </c>
      <c r="B990" s="22">
        <v>-10.772650000000001</v>
      </c>
      <c r="C990" s="22">
        <v>-37.089497000000001</v>
      </c>
      <c r="D990" s="13" t="s">
        <v>6</v>
      </c>
      <c r="E990" s="13" t="s">
        <v>6</v>
      </c>
      <c r="F990" s="16" t="s">
        <v>997</v>
      </c>
      <c r="G990" s="3" t="s">
        <v>6</v>
      </c>
      <c r="H990" s="34" t="s">
        <v>629</v>
      </c>
      <c r="I990" s="34" t="s">
        <v>6</v>
      </c>
      <c r="J990" s="37" t="s">
        <v>6</v>
      </c>
      <c r="K990" s="26" t="s">
        <v>6</v>
      </c>
      <c r="L990" s="26" t="s">
        <v>6</v>
      </c>
      <c r="M990" s="26" t="s">
        <v>6</v>
      </c>
      <c r="N990" s="26" t="s">
        <v>6</v>
      </c>
    </row>
    <row r="991" spans="1:14" x14ac:dyDescent="0.25">
      <c r="A991" s="34" t="s">
        <v>1639</v>
      </c>
      <c r="B991" s="22">
        <v>-9.4168055555555554</v>
      </c>
      <c r="C991" s="22">
        <v>46.416649999999997</v>
      </c>
      <c r="D991" s="13" t="s">
        <v>6</v>
      </c>
      <c r="E991" s="13" t="s">
        <v>6</v>
      </c>
      <c r="F991" s="36" t="s">
        <v>367</v>
      </c>
      <c r="G991" s="37" t="s">
        <v>6</v>
      </c>
      <c r="H991" s="36" t="s">
        <v>169</v>
      </c>
      <c r="I991" s="36" t="s">
        <v>6</v>
      </c>
      <c r="J991" s="3" t="s">
        <v>6</v>
      </c>
      <c r="K991" s="26">
        <v>-9</v>
      </c>
      <c r="L991" s="26">
        <v>47</v>
      </c>
      <c r="M991" s="26">
        <v>-10</v>
      </c>
      <c r="N991" s="26">
        <v>46</v>
      </c>
    </row>
    <row r="992" spans="1:14" x14ac:dyDescent="0.25">
      <c r="A992" s="34" t="s">
        <v>171</v>
      </c>
      <c r="B992" s="22">
        <v>-4.666666666666667</v>
      </c>
      <c r="C992" s="22">
        <v>55.43333333333333</v>
      </c>
      <c r="D992" s="13" t="s">
        <v>6</v>
      </c>
      <c r="E992" s="13" t="s">
        <v>6</v>
      </c>
      <c r="F992" s="16" t="s">
        <v>1372</v>
      </c>
      <c r="G992" s="37" t="s">
        <v>6</v>
      </c>
      <c r="H992" s="36" t="s">
        <v>169</v>
      </c>
      <c r="I992" s="36" t="s">
        <v>6</v>
      </c>
      <c r="J992" s="3" t="s">
        <v>6</v>
      </c>
      <c r="K992" s="26" t="s">
        <v>6</v>
      </c>
      <c r="L992" s="26" t="s">
        <v>6</v>
      </c>
      <c r="M992" s="26" t="s">
        <v>6</v>
      </c>
      <c r="N992" s="26" t="s">
        <v>6</v>
      </c>
    </row>
    <row r="993" spans="1:14" x14ac:dyDescent="0.25">
      <c r="A993" s="34" t="s">
        <v>493</v>
      </c>
      <c r="B993" s="22">
        <v>-4.3166666666666664</v>
      </c>
      <c r="C993" s="22">
        <v>55.733333333333334</v>
      </c>
      <c r="D993" t="s">
        <v>6</v>
      </c>
      <c r="E993" s="13" t="s">
        <v>6</v>
      </c>
      <c r="F993" s="16" t="s">
        <v>1116</v>
      </c>
      <c r="G993" s="3" t="s">
        <v>6</v>
      </c>
      <c r="H993" s="37" t="s">
        <v>169</v>
      </c>
      <c r="I993" s="37" t="s">
        <v>6</v>
      </c>
      <c r="J993" s="3" t="s">
        <v>6</v>
      </c>
      <c r="K993" s="26" t="s">
        <v>6</v>
      </c>
      <c r="L993" s="26" t="s">
        <v>6</v>
      </c>
      <c r="M993" s="26" t="s">
        <v>6</v>
      </c>
      <c r="N993" s="26" t="s">
        <v>6</v>
      </c>
    </row>
    <row r="994" spans="1:14" x14ac:dyDescent="0.25">
      <c r="A994" s="31" t="s">
        <v>648</v>
      </c>
      <c r="B994" s="23">
        <v>-5.4366430000000001</v>
      </c>
      <c r="C994" s="23">
        <v>53.359608999999999</v>
      </c>
      <c r="D994" s="36" t="s">
        <v>6</v>
      </c>
      <c r="E994" s="36" t="s">
        <v>6</v>
      </c>
      <c r="F994" s="16" t="s">
        <v>1287</v>
      </c>
      <c r="G994" s="16" t="s">
        <v>6</v>
      </c>
      <c r="H994" s="16" t="s">
        <v>169</v>
      </c>
      <c r="I994" s="16" t="s">
        <v>6</v>
      </c>
      <c r="J994" s="3" t="s">
        <v>6</v>
      </c>
      <c r="K994" s="26" t="s">
        <v>6</v>
      </c>
      <c r="L994" s="26" t="s">
        <v>6</v>
      </c>
      <c r="M994" s="26" t="s">
        <v>6</v>
      </c>
      <c r="N994" s="26" t="s">
        <v>6</v>
      </c>
    </row>
    <row r="995" spans="1:14" x14ac:dyDescent="0.25">
      <c r="A995" s="31" t="s">
        <v>249</v>
      </c>
      <c r="B995" s="22">
        <v>36.693707000000003</v>
      </c>
      <c r="C995" s="22">
        <v>121.203856</v>
      </c>
      <c r="D995" t="s">
        <v>6</v>
      </c>
      <c r="E995" s="13" t="s">
        <v>6</v>
      </c>
      <c r="F995" s="16" t="s">
        <v>892</v>
      </c>
      <c r="G995" s="3" t="s">
        <v>1326</v>
      </c>
      <c r="H995" s="36" t="s">
        <v>1644</v>
      </c>
      <c r="I995" s="34" t="s">
        <v>6</v>
      </c>
      <c r="J995" s="3" t="s">
        <v>6</v>
      </c>
      <c r="K995" s="26">
        <v>42.4</v>
      </c>
      <c r="L995" s="26">
        <v>126.4</v>
      </c>
      <c r="M995" s="26">
        <v>17.399999999999999</v>
      </c>
      <c r="N995" s="26">
        <v>104.6</v>
      </c>
    </row>
    <row r="996" spans="1:14" x14ac:dyDescent="0.25">
      <c r="A996" s="31" t="s">
        <v>1644</v>
      </c>
      <c r="B996" s="22">
        <v>36.693707000000003</v>
      </c>
      <c r="C996" s="22">
        <v>121.203856</v>
      </c>
      <c r="D996" s="13" t="s">
        <v>6</v>
      </c>
      <c r="E996" s="13" t="s">
        <v>6</v>
      </c>
      <c r="F996" s="16" t="s">
        <v>1647</v>
      </c>
      <c r="G996" s="34" t="s">
        <v>6</v>
      </c>
      <c r="H996" s="34" t="s">
        <v>1645</v>
      </c>
      <c r="I996" s="34" t="s">
        <v>6</v>
      </c>
      <c r="J996" s="3" t="s">
        <v>6</v>
      </c>
      <c r="K996" s="26">
        <v>42.4</v>
      </c>
      <c r="L996" s="26">
        <v>126.4</v>
      </c>
      <c r="M996" s="26">
        <v>17.399999999999999</v>
      </c>
      <c r="N996" s="26">
        <v>104.6</v>
      </c>
    </row>
    <row r="997" spans="1:14" x14ac:dyDescent="0.25">
      <c r="A997" s="31" t="s">
        <v>1922</v>
      </c>
      <c r="B997" s="22">
        <v>33.460037999999997</v>
      </c>
      <c r="C997" s="22">
        <v>133.478262</v>
      </c>
      <c r="D997" s="34" t="s">
        <v>6</v>
      </c>
      <c r="E997" s="34" t="s">
        <v>6</v>
      </c>
      <c r="F997" s="37" t="s">
        <v>1471</v>
      </c>
      <c r="G997" s="37" t="s">
        <v>6</v>
      </c>
      <c r="H997" s="37" t="s">
        <v>1920</v>
      </c>
      <c r="I997" s="37" t="s">
        <v>6</v>
      </c>
      <c r="J997" s="3" t="s">
        <v>6</v>
      </c>
      <c r="K997" s="37" t="s">
        <v>6</v>
      </c>
      <c r="L997" s="37" t="s">
        <v>6</v>
      </c>
      <c r="M997" s="37" t="s">
        <v>6</v>
      </c>
      <c r="N997" s="37" t="s">
        <v>6</v>
      </c>
    </row>
    <row r="998" spans="1:14" x14ac:dyDescent="0.25">
      <c r="A998" s="35" t="s">
        <v>2317</v>
      </c>
      <c r="B998" s="22">
        <v>28.041312000000001</v>
      </c>
      <c r="C998" s="22">
        <v>34.436759000000002</v>
      </c>
      <c r="D998" s="13" t="s">
        <v>6</v>
      </c>
      <c r="E998" s="13" t="s">
        <v>6</v>
      </c>
      <c r="F998" s="37" t="s">
        <v>1743</v>
      </c>
      <c r="G998" s="3" t="s">
        <v>6</v>
      </c>
      <c r="H998" s="35" t="s">
        <v>2315</v>
      </c>
      <c r="I998" s="35" t="s">
        <v>6</v>
      </c>
      <c r="J998" s="3" t="s">
        <v>6</v>
      </c>
      <c r="K998" s="37" t="s">
        <v>6</v>
      </c>
      <c r="L998" s="37" t="s">
        <v>6</v>
      </c>
      <c r="M998" s="37" t="s">
        <v>6</v>
      </c>
      <c r="N998" s="37" t="s">
        <v>6</v>
      </c>
    </row>
    <row r="999" spans="1:14" x14ac:dyDescent="0.25">
      <c r="A999" s="36" t="s">
        <v>1562</v>
      </c>
      <c r="B999" s="22">
        <v>24.627679000000001</v>
      </c>
      <c r="C999" s="22">
        <v>-107.93797499999999</v>
      </c>
      <c r="D999" s="13" t="s">
        <v>6</v>
      </c>
      <c r="E999" s="13" t="s">
        <v>6</v>
      </c>
      <c r="F999" s="37" t="s">
        <v>1563</v>
      </c>
      <c r="G999" s="3" t="s">
        <v>6</v>
      </c>
      <c r="H999" s="36" t="s">
        <v>661</v>
      </c>
      <c r="I999" s="36" t="s">
        <v>6</v>
      </c>
      <c r="J999" s="3" t="s">
        <v>6</v>
      </c>
      <c r="K999" s="37" t="s">
        <v>6</v>
      </c>
      <c r="L999" s="37" t="s">
        <v>6</v>
      </c>
      <c r="M999" s="37" t="s">
        <v>6</v>
      </c>
      <c r="N999" s="37" t="s">
        <v>6</v>
      </c>
    </row>
    <row r="1000" spans="1:14" x14ac:dyDescent="0.25">
      <c r="A1000" s="31" t="s">
        <v>2547</v>
      </c>
      <c r="B1000" s="22">
        <v>22.951715</v>
      </c>
      <c r="C1000" s="22">
        <v>-106.06355600000001</v>
      </c>
      <c r="D1000" s="13" t="s">
        <v>6</v>
      </c>
      <c r="E1000" s="13" t="s">
        <v>6</v>
      </c>
      <c r="F1000" s="34" t="s">
        <v>2548</v>
      </c>
      <c r="G1000" s="3" t="s">
        <v>6</v>
      </c>
      <c r="H1000" s="36" t="s">
        <v>661</v>
      </c>
      <c r="I1000" s="36" t="s">
        <v>6</v>
      </c>
      <c r="J1000" s="3" t="s">
        <v>6</v>
      </c>
      <c r="K1000" s="37" t="s">
        <v>6</v>
      </c>
      <c r="L1000" s="37" t="s">
        <v>6</v>
      </c>
      <c r="M1000" s="37" t="s">
        <v>6</v>
      </c>
      <c r="N1000" s="37" t="s">
        <v>6</v>
      </c>
    </row>
    <row r="1001" spans="1:14" x14ac:dyDescent="0.25">
      <c r="A1001" s="36" t="s">
        <v>1546</v>
      </c>
      <c r="B1001" s="22">
        <v>23.419602000000001</v>
      </c>
      <c r="C1001" s="22">
        <v>-106.55627</v>
      </c>
      <c r="D1001" s="13" t="s">
        <v>6</v>
      </c>
      <c r="E1001" s="13" t="s">
        <v>6</v>
      </c>
      <c r="F1001" s="37" t="s">
        <v>1547</v>
      </c>
      <c r="G1001" s="3" t="s">
        <v>6</v>
      </c>
      <c r="H1001" s="36" t="s">
        <v>661</v>
      </c>
      <c r="I1001" s="36" t="s">
        <v>6</v>
      </c>
      <c r="J1001" s="3" t="s">
        <v>6</v>
      </c>
      <c r="K1001" s="37" t="s">
        <v>6</v>
      </c>
      <c r="L1001" s="37" t="s">
        <v>6</v>
      </c>
      <c r="M1001" s="37" t="s">
        <v>6</v>
      </c>
      <c r="N1001" s="37" t="s">
        <v>6</v>
      </c>
    </row>
    <row r="1002" spans="1:14" x14ac:dyDescent="0.25">
      <c r="A1002" s="31" t="s">
        <v>468</v>
      </c>
      <c r="B1002" s="22">
        <v>23.212717000000001</v>
      </c>
      <c r="C1002" s="22">
        <v>-106.405832</v>
      </c>
      <c r="D1002" s="13" t="s">
        <v>6</v>
      </c>
      <c r="E1002" s="13" t="s">
        <v>151</v>
      </c>
      <c r="F1002" s="16" t="s">
        <v>1093</v>
      </c>
      <c r="G1002" s="3" t="s">
        <v>6</v>
      </c>
      <c r="H1002" s="34" t="s">
        <v>661</v>
      </c>
      <c r="I1002" s="34" t="s">
        <v>6</v>
      </c>
      <c r="J1002" s="3" t="s">
        <v>6</v>
      </c>
      <c r="K1002" s="26" t="s">
        <v>6</v>
      </c>
      <c r="L1002" s="26" t="s">
        <v>6</v>
      </c>
      <c r="M1002" s="26" t="s">
        <v>6</v>
      </c>
      <c r="N1002" s="26" t="s">
        <v>6</v>
      </c>
    </row>
    <row r="1003" spans="1:14" x14ac:dyDescent="0.25">
      <c r="A1003" s="31" t="s">
        <v>1549</v>
      </c>
      <c r="B1003" s="22">
        <v>23.093249</v>
      </c>
      <c r="C1003" s="22">
        <v>-106.291253</v>
      </c>
      <c r="D1003" t="s">
        <v>6</v>
      </c>
      <c r="E1003" s="13" t="s">
        <v>6</v>
      </c>
      <c r="F1003" s="37" t="s">
        <v>1550</v>
      </c>
      <c r="G1003" s="37" t="s">
        <v>6</v>
      </c>
      <c r="H1003" s="31" t="s">
        <v>661</v>
      </c>
      <c r="I1003" s="31" t="s">
        <v>6</v>
      </c>
      <c r="J1003" s="3" t="s">
        <v>6</v>
      </c>
      <c r="K1003" s="37" t="s">
        <v>6</v>
      </c>
      <c r="L1003" s="37" t="s">
        <v>6</v>
      </c>
      <c r="M1003" s="37" t="s">
        <v>6</v>
      </c>
      <c r="N1003" s="37" t="s">
        <v>6</v>
      </c>
    </row>
    <row r="1004" spans="1:14" x14ac:dyDescent="0.25">
      <c r="A1004" s="37" t="s">
        <v>2131</v>
      </c>
      <c r="B1004" s="22">
        <v>-16.513539999999999</v>
      </c>
      <c r="C1004" s="22">
        <v>-152.50376900000001</v>
      </c>
      <c r="D1004" s="13" t="s">
        <v>6</v>
      </c>
      <c r="E1004" s="13" t="s">
        <v>6</v>
      </c>
      <c r="F1004" s="37" t="s">
        <v>3036</v>
      </c>
      <c r="G1004" s="37" t="s">
        <v>2101</v>
      </c>
      <c r="H1004" s="37" t="s">
        <v>2098</v>
      </c>
      <c r="I1004" s="37" t="s">
        <v>6</v>
      </c>
      <c r="J1004" s="3" t="s">
        <v>6</v>
      </c>
      <c r="K1004" s="37" t="s">
        <v>6</v>
      </c>
      <c r="L1004" s="37" t="s">
        <v>6</v>
      </c>
      <c r="M1004" s="37" t="s">
        <v>6</v>
      </c>
      <c r="N1004" s="37" t="s">
        <v>6</v>
      </c>
    </row>
    <row r="1005" spans="1:14" x14ac:dyDescent="0.25">
      <c r="A1005" s="37" t="s">
        <v>2130</v>
      </c>
      <c r="B1005" s="22">
        <v>-17.628889999999998</v>
      </c>
      <c r="C1005" s="22">
        <v>-149.63064199999999</v>
      </c>
      <c r="D1005" t="s">
        <v>6</v>
      </c>
      <c r="E1005" s="13" t="s">
        <v>6</v>
      </c>
      <c r="F1005" s="37" t="s">
        <v>3034</v>
      </c>
      <c r="G1005" s="3" t="s">
        <v>2100</v>
      </c>
      <c r="H1005" s="37" t="s">
        <v>2098</v>
      </c>
      <c r="I1005" s="37" t="s">
        <v>6</v>
      </c>
      <c r="J1005" s="3" t="s">
        <v>6</v>
      </c>
      <c r="K1005" s="37" t="s">
        <v>6</v>
      </c>
      <c r="L1005" s="37" t="s">
        <v>6</v>
      </c>
      <c r="M1005" s="37" t="s">
        <v>6</v>
      </c>
      <c r="N1005" s="37" t="s">
        <v>6</v>
      </c>
    </row>
    <row r="1006" spans="1:14" x14ac:dyDescent="0.25">
      <c r="A1006" s="34" t="s">
        <v>2</v>
      </c>
      <c r="B1006" s="22">
        <v>12.185805555555556</v>
      </c>
      <c r="C1006" s="22">
        <v>52.238333333333337</v>
      </c>
      <c r="D1006" s="30" t="s">
        <v>6</v>
      </c>
      <c r="E1006" s="30" t="s">
        <v>3</v>
      </c>
      <c r="F1006" s="37" t="s">
        <v>676</v>
      </c>
      <c r="G1006" s="37" t="s">
        <v>6</v>
      </c>
      <c r="H1006" s="34" t="s">
        <v>4</v>
      </c>
      <c r="I1006" s="34" t="s">
        <v>6</v>
      </c>
      <c r="J1006" s="32" t="s">
        <v>6</v>
      </c>
      <c r="K1006" s="26" t="s">
        <v>6</v>
      </c>
      <c r="L1006" s="26" t="s">
        <v>6</v>
      </c>
      <c r="M1006" s="26" t="s">
        <v>6</v>
      </c>
      <c r="N1006" s="26" t="s">
        <v>6</v>
      </c>
    </row>
    <row r="1007" spans="1:14" x14ac:dyDescent="0.25">
      <c r="A1007" s="34" t="s">
        <v>518</v>
      </c>
      <c r="B1007" s="22">
        <v>-11.65</v>
      </c>
      <c r="C1007" s="22">
        <v>166.9</v>
      </c>
      <c r="D1007" s="34" t="s">
        <v>6</v>
      </c>
      <c r="E1007" s="34" t="s">
        <v>6</v>
      </c>
      <c r="F1007" s="16" t="s">
        <v>1146</v>
      </c>
      <c r="G1007" s="34" t="s">
        <v>6</v>
      </c>
      <c r="H1007" s="34" t="s">
        <v>480</v>
      </c>
      <c r="I1007" s="34" t="s">
        <v>6</v>
      </c>
      <c r="J1007" s="3" t="s">
        <v>6</v>
      </c>
      <c r="K1007" s="26" t="s">
        <v>6</v>
      </c>
      <c r="L1007" s="26" t="s">
        <v>6</v>
      </c>
      <c r="M1007" s="26" t="s">
        <v>6</v>
      </c>
      <c r="N1007" s="26" t="s">
        <v>6</v>
      </c>
    </row>
    <row r="1008" spans="1:14" x14ac:dyDescent="0.25">
      <c r="A1008" s="34" t="s">
        <v>528</v>
      </c>
      <c r="B1008" s="22">
        <v>-0.2462</v>
      </c>
      <c r="C1008" s="22">
        <v>42.626300000000001</v>
      </c>
      <c r="D1008" s="34" t="s">
        <v>6</v>
      </c>
      <c r="E1008" s="34" t="s">
        <v>6</v>
      </c>
      <c r="F1008" s="16" t="s">
        <v>1158</v>
      </c>
      <c r="G1008" s="37" t="s">
        <v>6</v>
      </c>
      <c r="H1008" s="37" t="s">
        <v>111</v>
      </c>
      <c r="I1008" s="37" t="s">
        <v>6</v>
      </c>
      <c r="J1008" s="3" t="s">
        <v>6</v>
      </c>
      <c r="K1008" s="26" t="s">
        <v>6</v>
      </c>
      <c r="L1008" s="26" t="s">
        <v>6</v>
      </c>
      <c r="M1008" s="26" t="s">
        <v>6</v>
      </c>
      <c r="N1008" s="26" t="s">
        <v>6</v>
      </c>
    </row>
    <row r="1009" spans="1:14" x14ac:dyDescent="0.25">
      <c r="A1009" s="34" t="s">
        <v>1671</v>
      </c>
      <c r="B1009" s="22">
        <v>7.6021840000000003</v>
      </c>
      <c r="C1009" s="22">
        <v>100.182385</v>
      </c>
      <c r="D1009" t="s">
        <v>6</v>
      </c>
      <c r="E1009" s="13" t="s">
        <v>6</v>
      </c>
      <c r="F1009" s="16" t="s">
        <v>1670</v>
      </c>
      <c r="G1009" s="16" t="s">
        <v>893</v>
      </c>
      <c r="H1009" s="36" t="s">
        <v>479</v>
      </c>
      <c r="I1009" s="36" t="s">
        <v>6</v>
      </c>
      <c r="J1009" s="3" t="s">
        <v>6</v>
      </c>
      <c r="K1009" s="26" t="s">
        <v>6</v>
      </c>
      <c r="L1009" s="26" t="s">
        <v>6</v>
      </c>
      <c r="M1009" s="26" t="s">
        <v>6</v>
      </c>
      <c r="N1009" s="26" t="s">
        <v>6</v>
      </c>
    </row>
    <row r="1010" spans="1:14" x14ac:dyDescent="0.25">
      <c r="A1010" s="31" t="s">
        <v>436</v>
      </c>
      <c r="B1010" s="22">
        <v>30.25</v>
      </c>
      <c r="C1010" s="22">
        <v>-112.83333333333333</v>
      </c>
      <c r="D1010" s="13" t="s">
        <v>6</v>
      </c>
      <c r="E1010" s="13" t="s">
        <v>419</v>
      </c>
      <c r="F1010" s="16" t="s">
        <v>1050</v>
      </c>
      <c r="G1010" s="3" t="s">
        <v>6</v>
      </c>
      <c r="H1010" s="34" t="s">
        <v>658</v>
      </c>
      <c r="I1010" s="34" t="s">
        <v>6</v>
      </c>
      <c r="J1010" s="3" t="s">
        <v>6</v>
      </c>
      <c r="K1010" s="26" t="s">
        <v>6</v>
      </c>
      <c r="L1010" s="26" t="s">
        <v>6</v>
      </c>
      <c r="M1010" s="26" t="s">
        <v>6</v>
      </c>
      <c r="N1010" s="26" t="s">
        <v>6</v>
      </c>
    </row>
    <row r="1011" spans="1:14" x14ac:dyDescent="0.25">
      <c r="A1011" s="36" t="s">
        <v>456</v>
      </c>
      <c r="B1011" s="22">
        <v>27.907820000000001</v>
      </c>
      <c r="C1011" s="22">
        <v>-110.897187</v>
      </c>
      <c r="D1011" s="30" t="s">
        <v>6</v>
      </c>
      <c r="E1011" s="30" t="s">
        <v>419</v>
      </c>
      <c r="F1011" s="16" t="s">
        <v>1092</v>
      </c>
      <c r="G1011" s="32" t="s">
        <v>6</v>
      </c>
      <c r="H1011" s="34" t="s">
        <v>658</v>
      </c>
      <c r="I1011" s="34" t="s">
        <v>6</v>
      </c>
      <c r="J1011" s="3" t="s">
        <v>6</v>
      </c>
      <c r="K1011" s="26" t="s">
        <v>6</v>
      </c>
      <c r="L1011" s="26" t="s">
        <v>6</v>
      </c>
      <c r="M1011" s="26" t="s">
        <v>6</v>
      </c>
      <c r="N1011" s="26" t="s">
        <v>6</v>
      </c>
    </row>
    <row r="1012" spans="1:14" x14ac:dyDescent="0.25">
      <c r="A1012" s="36" t="s">
        <v>2045</v>
      </c>
      <c r="B1012" s="22">
        <v>29.002832999999999</v>
      </c>
      <c r="C1012" s="22">
        <v>-112.391428</v>
      </c>
      <c r="D1012" s="30" t="s">
        <v>6</v>
      </c>
      <c r="E1012" s="30" t="s">
        <v>419</v>
      </c>
      <c r="F1012" s="34" t="s">
        <v>2046</v>
      </c>
      <c r="G1012" s="34" t="s">
        <v>2044</v>
      </c>
      <c r="H1012" s="34" t="s">
        <v>658</v>
      </c>
      <c r="I1012" s="34" t="s">
        <v>6</v>
      </c>
      <c r="J1012" s="3" t="s">
        <v>6</v>
      </c>
      <c r="K1012" s="37" t="s">
        <v>6</v>
      </c>
      <c r="L1012" s="37" t="s">
        <v>6</v>
      </c>
      <c r="M1012" s="37" t="s">
        <v>6</v>
      </c>
      <c r="N1012" s="37" t="s">
        <v>6</v>
      </c>
    </row>
    <row r="1013" spans="1:14" x14ac:dyDescent="0.25">
      <c r="A1013" s="36" t="s">
        <v>423</v>
      </c>
      <c r="B1013" s="22">
        <v>31.311682999999999</v>
      </c>
      <c r="C1013" s="22">
        <v>-113.549139</v>
      </c>
      <c r="D1013" s="30" t="s">
        <v>6</v>
      </c>
      <c r="E1013" s="30" t="s">
        <v>419</v>
      </c>
      <c r="F1013" s="16" t="s">
        <v>1040</v>
      </c>
      <c r="G1013" s="32" t="s">
        <v>6</v>
      </c>
      <c r="H1013" s="34" t="s">
        <v>658</v>
      </c>
      <c r="I1013" s="34" t="s">
        <v>6</v>
      </c>
      <c r="J1013" s="3" t="s">
        <v>6</v>
      </c>
      <c r="K1013" s="26" t="s">
        <v>6</v>
      </c>
      <c r="L1013" s="26" t="s">
        <v>6</v>
      </c>
      <c r="M1013" s="26" t="s">
        <v>6</v>
      </c>
      <c r="N1013" s="26" t="s">
        <v>6</v>
      </c>
    </row>
    <row r="1014" spans="1:14" x14ac:dyDescent="0.25">
      <c r="A1014" s="34" t="s">
        <v>2269</v>
      </c>
      <c r="B1014" s="22">
        <v>-29.876944999999999</v>
      </c>
      <c r="C1014" s="22">
        <v>31.039842</v>
      </c>
      <c r="D1014" t="s">
        <v>6</v>
      </c>
      <c r="E1014" s="13" t="s">
        <v>377</v>
      </c>
      <c r="F1014" s="16" t="s">
        <v>1008</v>
      </c>
      <c r="G1014" s="3" t="s">
        <v>6</v>
      </c>
      <c r="H1014" s="37" t="s">
        <v>2266</v>
      </c>
      <c r="I1014" s="37" t="s">
        <v>6</v>
      </c>
      <c r="J1014" s="3" t="s">
        <v>6</v>
      </c>
      <c r="K1014" s="26" t="s">
        <v>6</v>
      </c>
      <c r="L1014" s="26" t="s">
        <v>6</v>
      </c>
      <c r="M1014" s="26" t="s">
        <v>6</v>
      </c>
      <c r="N1014" s="26" t="s">
        <v>6</v>
      </c>
    </row>
    <row r="1015" spans="1:14" x14ac:dyDescent="0.25">
      <c r="A1015" s="34" t="s">
        <v>2267</v>
      </c>
      <c r="B1015" s="22">
        <v>-29.873280000000001</v>
      </c>
      <c r="C1015" s="22">
        <v>31.022328999999999</v>
      </c>
      <c r="D1015" s="13" t="s">
        <v>6</v>
      </c>
      <c r="E1015" s="13" t="s">
        <v>6</v>
      </c>
      <c r="F1015" s="16" t="s">
        <v>1528</v>
      </c>
      <c r="G1015" s="37" t="s">
        <v>6</v>
      </c>
      <c r="H1015" s="37" t="s">
        <v>2266</v>
      </c>
      <c r="I1015" s="37" t="s">
        <v>6</v>
      </c>
      <c r="J1015" s="3" t="s">
        <v>6</v>
      </c>
      <c r="K1015" s="26" t="s">
        <v>6</v>
      </c>
      <c r="L1015" s="26" t="s">
        <v>6</v>
      </c>
      <c r="M1015" s="26" t="s">
        <v>6</v>
      </c>
      <c r="N1015" s="26" t="s">
        <v>6</v>
      </c>
    </row>
    <row r="1016" spans="1:14" x14ac:dyDescent="0.25">
      <c r="A1016" s="36" t="s">
        <v>2266</v>
      </c>
      <c r="B1016" s="23">
        <v>-29.867417</v>
      </c>
      <c r="C1016" s="23">
        <v>31.014330000000001</v>
      </c>
      <c r="D1016" s="36" t="s">
        <v>6</v>
      </c>
      <c r="E1016" s="36" t="s">
        <v>6</v>
      </c>
      <c r="F1016" s="16" t="s">
        <v>1259</v>
      </c>
      <c r="G1016" s="16" t="s">
        <v>6</v>
      </c>
      <c r="H1016" s="16" t="s">
        <v>375</v>
      </c>
      <c r="I1016" s="16" t="s">
        <v>6</v>
      </c>
      <c r="J1016" s="3" t="s">
        <v>6</v>
      </c>
      <c r="K1016" s="26" t="s">
        <v>6</v>
      </c>
      <c r="L1016" s="26" t="s">
        <v>6</v>
      </c>
      <c r="M1016" s="26" t="s">
        <v>6</v>
      </c>
      <c r="N1016" s="26" t="s">
        <v>6</v>
      </c>
    </row>
    <row r="1017" spans="1:14" x14ac:dyDescent="0.25">
      <c r="A1017" s="34" t="s">
        <v>375</v>
      </c>
      <c r="B1017" s="22">
        <v>-29.876944999999999</v>
      </c>
      <c r="C1017" s="22">
        <v>31.039842</v>
      </c>
      <c r="D1017" s="13" t="s">
        <v>6</v>
      </c>
      <c r="E1017" s="13" t="s">
        <v>376</v>
      </c>
      <c r="F1017" s="16" t="s">
        <v>1009</v>
      </c>
      <c r="G1017" s="3" t="s">
        <v>6</v>
      </c>
      <c r="H1017" s="37" t="s">
        <v>374</v>
      </c>
      <c r="I1017" s="37" t="s">
        <v>6</v>
      </c>
      <c r="J1017" s="3" t="s">
        <v>6</v>
      </c>
      <c r="K1017" s="26" t="s">
        <v>6</v>
      </c>
      <c r="L1017" s="26" t="s">
        <v>6</v>
      </c>
      <c r="M1017" s="26" t="s">
        <v>6</v>
      </c>
      <c r="N1017" s="26" t="s">
        <v>6</v>
      </c>
    </row>
    <row r="1018" spans="1:14" x14ac:dyDescent="0.25">
      <c r="A1018" s="36" t="s">
        <v>547</v>
      </c>
      <c r="B1018" s="22">
        <v>4.9372222222222222</v>
      </c>
      <c r="C1018" s="22">
        <v>-52.492777777777782</v>
      </c>
      <c r="D1018" s="13" t="s">
        <v>6</v>
      </c>
      <c r="E1018" s="13" t="s">
        <v>6</v>
      </c>
      <c r="F1018" s="36" t="s">
        <v>547</v>
      </c>
      <c r="G1018" s="3" t="s">
        <v>6</v>
      </c>
      <c r="H1018" s="36" t="s">
        <v>2161</v>
      </c>
      <c r="I1018" s="36" t="s">
        <v>2185</v>
      </c>
      <c r="J1018" s="3" t="s">
        <v>6</v>
      </c>
      <c r="K1018" s="26" t="s">
        <v>6</v>
      </c>
      <c r="L1018" s="26" t="s">
        <v>6</v>
      </c>
      <c r="M1018" s="26" t="s">
        <v>6</v>
      </c>
      <c r="N1018" s="26" t="s">
        <v>6</v>
      </c>
    </row>
    <row r="1019" spans="1:14" x14ac:dyDescent="0.25">
      <c r="A1019" s="34" t="s">
        <v>2164</v>
      </c>
      <c r="B1019" s="22">
        <v>-12.065965</v>
      </c>
      <c r="C1019" s="22">
        <v>-77.160179999999997</v>
      </c>
      <c r="D1019" s="30" t="s">
        <v>6</v>
      </c>
      <c r="E1019" s="13" t="s">
        <v>6</v>
      </c>
      <c r="F1019" s="34" t="s">
        <v>2164</v>
      </c>
      <c r="G1019" s="3" t="s">
        <v>6</v>
      </c>
      <c r="H1019" s="37" t="s">
        <v>2161</v>
      </c>
      <c r="I1019" s="34" t="s">
        <v>2165</v>
      </c>
      <c r="J1019" s="3" t="s">
        <v>6</v>
      </c>
      <c r="K1019" s="37" t="s">
        <v>6</v>
      </c>
      <c r="L1019" s="37" t="s">
        <v>6</v>
      </c>
      <c r="M1019" s="37" t="s">
        <v>6</v>
      </c>
      <c r="N1019" s="37" t="s">
        <v>6</v>
      </c>
    </row>
    <row r="1020" spans="1:14" x14ac:dyDescent="0.25">
      <c r="A1020" s="36" t="s">
        <v>2662</v>
      </c>
      <c r="B1020" s="22">
        <v>32.424719000000003</v>
      </c>
      <c r="C1020" s="22">
        <v>-80.673514999999995</v>
      </c>
      <c r="D1020" s="30" t="s">
        <v>6</v>
      </c>
      <c r="E1020" s="30" t="s">
        <v>6</v>
      </c>
      <c r="F1020" s="16" t="s">
        <v>1382</v>
      </c>
      <c r="G1020" s="3" t="s">
        <v>6</v>
      </c>
      <c r="H1020" s="37" t="s">
        <v>2660</v>
      </c>
      <c r="I1020" s="37" t="s">
        <v>6</v>
      </c>
      <c r="J1020" s="3" t="s">
        <v>6</v>
      </c>
      <c r="K1020" s="26" t="s">
        <v>6</v>
      </c>
      <c r="L1020" s="26" t="s">
        <v>6</v>
      </c>
      <c r="M1020" s="26" t="s">
        <v>6</v>
      </c>
      <c r="N1020" s="26" t="s">
        <v>6</v>
      </c>
    </row>
    <row r="1021" spans="1:14" x14ac:dyDescent="0.25">
      <c r="A1021" s="36" t="s">
        <v>2665</v>
      </c>
      <c r="B1021" s="22">
        <v>33.040275999999999</v>
      </c>
      <c r="C1021" s="22">
        <v>-79.348291000000003</v>
      </c>
      <c r="D1021" t="s">
        <v>6</v>
      </c>
      <c r="E1021" s="13" t="s">
        <v>6</v>
      </c>
      <c r="F1021" s="16" t="s">
        <v>731</v>
      </c>
      <c r="G1021" s="3" t="s">
        <v>6</v>
      </c>
      <c r="H1021" s="34" t="s">
        <v>2654</v>
      </c>
      <c r="I1021" s="34" t="s">
        <v>6</v>
      </c>
      <c r="J1021" s="3" t="s">
        <v>6</v>
      </c>
      <c r="K1021" s="26" t="s">
        <v>6</v>
      </c>
      <c r="L1021" s="26" t="s">
        <v>6</v>
      </c>
      <c r="M1021" s="26" t="s">
        <v>6</v>
      </c>
      <c r="N1021" s="26" t="s">
        <v>6</v>
      </c>
    </row>
    <row r="1022" spans="1:14" x14ac:dyDescent="0.25">
      <c r="A1022" s="36" t="s">
        <v>2655</v>
      </c>
      <c r="B1022" s="22">
        <v>32.750033000000002</v>
      </c>
      <c r="C1022" s="22">
        <v>-79.913939999999997</v>
      </c>
      <c r="D1022" t="s">
        <v>6</v>
      </c>
      <c r="E1022" s="13" t="s">
        <v>6</v>
      </c>
      <c r="F1022" s="16" t="s">
        <v>1140</v>
      </c>
      <c r="G1022" s="37" t="s">
        <v>6</v>
      </c>
      <c r="H1022" s="37" t="s">
        <v>2654</v>
      </c>
      <c r="I1022" s="37" t="s">
        <v>6</v>
      </c>
      <c r="J1022" s="3" t="s">
        <v>6</v>
      </c>
      <c r="K1022" s="26" t="s">
        <v>6</v>
      </c>
      <c r="L1022" s="26" t="s">
        <v>6</v>
      </c>
      <c r="M1022" s="26" t="s">
        <v>6</v>
      </c>
      <c r="N1022" s="26" t="s">
        <v>6</v>
      </c>
    </row>
    <row r="1023" spans="1:14" x14ac:dyDescent="0.25">
      <c r="A1023" s="36" t="s">
        <v>2659</v>
      </c>
      <c r="B1023" s="22">
        <v>33.3675</v>
      </c>
      <c r="C1023" s="22">
        <v>-79.293888888888887</v>
      </c>
      <c r="D1023" t="s">
        <v>6</v>
      </c>
      <c r="E1023" s="13" t="s">
        <v>6</v>
      </c>
      <c r="F1023" s="16" t="s">
        <v>732</v>
      </c>
      <c r="G1023" s="3" t="s">
        <v>6</v>
      </c>
      <c r="H1023" s="34" t="s">
        <v>2657</v>
      </c>
      <c r="I1023" s="34" t="s">
        <v>6</v>
      </c>
      <c r="J1023" s="3" t="s">
        <v>6</v>
      </c>
      <c r="K1023" s="26" t="s">
        <v>6</v>
      </c>
      <c r="L1023" s="26" t="s">
        <v>6</v>
      </c>
      <c r="M1023" s="26" t="s">
        <v>6</v>
      </c>
      <c r="N1023" s="26" t="s">
        <v>6</v>
      </c>
    </row>
    <row r="1024" spans="1:14" x14ac:dyDescent="0.25">
      <c r="A1024" s="36" t="s">
        <v>2663</v>
      </c>
      <c r="B1024" s="22">
        <v>32.358665999999999</v>
      </c>
      <c r="C1024" s="22">
        <v>-80.454390000000004</v>
      </c>
      <c r="D1024" s="30" t="s">
        <v>6</v>
      </c>
      <c r="E1024" s="30" t="s">
        <v>6</v>
      </c>
      <c r="F1024" s="16" t="s">
        <v>733</v>
      </c>
      <c r="G1024" s="32" t="s">
        <v>6</v>
      </c>
      <c r="H1024" s="34" t="s">
        <v>2660</v>
      </c>
      <c r="I1024" s="34" t="s">
        <v>6</v>
      </c>
      <c r="J1024" s="3" t="s">
        <v>6</v>
      </c>
      <c r="K1024" s="26" t="s">
        <v>6</v>
      </c>
      <c r="L1024" s="26" t="s">
        <v>6</v>
      </c>
      <c r="M1024" s="26" t="s">
        <v>6</v>
      </c>
      <c r="N1024" s="26" t="s">
        <v>6</v>
      </c>
    </row>
    <row r="1025" spans="1:14" x14ac:dyDescent="0.25">
      <c r="A1025" s="15" t="s">
        <v>2664</v>
      </c>
      <c r="B1025" s="22">
        <v>32.604813</v>
      </c>
      <c r="C1025" s="22">
        <v>-80.069920999999994</v>
      </c>
      <c r="D1025" t="s">
        <v>6</v>
      </c>
      <c r="E1025" s="13" t="s">
        <v>6</v>
      </c>
      <c r="F1025" s="37" t="s">
        <v>1519</v>
      </c>
      <c r="G1025" s="3" t="s">
        <v>6</v>
      </c>
      <c r="H1025" s="37" t="s">
        <v>2654</v>
      </c>
      <c r="I1025" s="37" t="s">
        <v>6</v>
      </c>
      <c r="J1025" s="3" t="s">
        <v>6</v>
      </c>
      <c r="K1025" s="26" t="s">
        <v>6</v>
      </c>
      <c r="L1025" s="26" t="s">
        <v>6</v>
      </c>
      <c r="M1025" s="26" t="s">
        <v>6</v>
      </c>
      <c r="N1025" s="26" t="s">
        <v>6</v>
      </c>
    </row>
    <row r="1026" spans="1:14" x14ac:dyDescent="0.25">
      <c r="A1026" s="36" t="s">
        <v>2667</v>
      </c>
      <c r="B1026" s="22">
        <v>33.328004999999997</v>
      </c>
      <c r="C1026" s="22">
        <v>-79.166359999999997</v>
      </c>
      <c r="D1026" s="30" t="s">
        <v>6</v>
      </c>
      <c r="E1026" s="30" t="s">
        <v>6</v>
      </c>
      <c r="F1026" s="16" t="s">
        <v>734</v>
      </c>
      <c r="G1026" s="32" t="s">
        <v>6</v>
      </c>
      <c r="H1026" s="34" t="s">
        <v>2657</v>
      </c>
      <c r="I1026" s="34" t="s">
        <v>6</v>
      </c>
      <c r="J1026" s="3" t="s">
        <v>6</v>
      </c>
      <c r="K1026" s="26" t="s">
        <v>6</v>
      </c>
      <c r="L1026" s="26" t="s">
        <v>6</v>
      </c>
      <c r="M1026" s="26" t="s">
        <v>6</v>
      </c>
      <c r="N1026" s="26" t="s">
        <v>6</v>
      </c>
    </row>
    <row r="1027" spans="1:14" x14ac:dyDescent="0.25">
      <c r="A1027" s="36" t="s">
        <v>2670</v>
      </c>
      <c r="B1027" s="22">
        <v>32.689658999999999</v>
      </c>
      <c r="C1027" s="22">
        <v>-79.892799999999994</v>
      </c>
      <c r="D1027" s="34" t="s">
        <v>6</v>
      </c>
      <c r="E1027" s="34" t="s">
        <v>6</v>
      </c>
      <c r="F1027" s="16" t="s">
        <v>735</v>
      </c>
      <c r="G1027" s="37" t="s">
        <v>6</v>
      </c>
      <c r="H1027" s="34" t="s">
        <v>2654</v>
      </c>
      <c r="I1027" s="34" t="s">
        <v>6</v>
      </c>
      <c r="J1027" s="3" t="s">
        <v>6</v>
      </c>
      <c r="K1027" s="26" t="s">
        <v>6</v>
      </c>
      <c r="L1027" s="26" t="s">
        <v>6</v>
      </c>
      <c r="M1027" s="26" t="s">
        <v>6</v>
      </c>
      <c r="N1027" s="26" t="s">
        <v>6</v>
      </c>
    </row>
    <row r="1028" spans="1:14" x14ac:dyDescent="0.25">
      <c r="A1028" s="36" t="s">
        <v>2666</v>
      </c>
      <c r="B1028" s="22">
        <v>33.272542000000001</v>
      </c>
      <c r="C1028" s="22">
        <v>-79.245461000000006</v>
      </c>
      <c r="D1028" t="s">
        <v>6</v>
      </c>
      <c r="E1028" s="13" t="s">
        <v>6</v>
      </c>
      <c r="F1028" s="16" t="s">
        <v>1196</v>
      </c>
      <c r="G1028" s="37" t="s">
        <v>6</v>
      </c>
      <c r="H1028" s="37" t="s">
        <v>2657</v>
      </c>
      <c r="I1028" s="37" t="s">
        <v>6</v>
      </c>
      <c r="J1028" s="3" t="s">
        <v>6</v>
      </c>
      <c r="K1028" s="26" t="s">
        <v>6</v>
      </c>
      <c r="L1028" s="26" t="s">
        <v>6</v>
      </c>
      <c r="M1028" s="26" t="s">
        <v>6</v>
      </c>
      <c r="N1028" s="26" t="s">
        <v>6</v>
      </c>
    </row>
    <row r="1029" spans="1:14" x14ac:dyDescent="0.25">
      <c r="A1029" s="34" t="s">
        <v>1796</v>
      </c>
      <c r="B1029" s="22">
        <v>37.386279000000002</v>
      </c>
      <c r="C1029" s="22">
        <v>126.702844</v>
      </c>
      <c r="D1029" s="13" t="s">
        <v>6</v>
      </c>
      <c r="E1029" s="13" t="s">
        <v>6</v>
      </c>
      <c r="F1029" s="34" t="s">
        <v>1795</v>
      </c>
      <c r="G1029" s="3" t="s">
        <v>6</v>
      </c>
      <c r="H1029" s="34" t="s">
        <v>1410</v>
      </c>
      <c r="I1029" s="34" t="s">
        <v>6</v>
      </c>
      <c r="J1029" s="3" t="s">
        <v>6</v>
      </c>
      <c r="K1029" s="26" t="s">
        <v>6</v>
      </c>
      <c r="L1029" s="26" t="s">
        <v>6</v>
      </c>
      <c r="M1029" s="26" t="s">
        <v>6</v>
      </c>
      <c r="N1029" s="26" t="s">
        <v>6</v>
      </c>
    </row>
    <row r="1030" spans="1:14" x14ac:dyDescent="0.25">
      <c r="A1030" s="34" t="s">
        <v>2016</v>
      </c>
      <c r="B1030" s="22">
        <v>34.378949900000002</v>
      </c>
      <c r="C1030" s="22">
        <v>126.294408</v>
      </c>
      <c r="D1030" s="13" t="s">
        <v>6</v>
      </c>
      <c r="E1030" s="13" t="s">
        <v>6</v>
      </c>
      <c r="F1030" s="34" t="s">
        <v>2017</v>
      </c>
      <c r="G1030" s="37" t="s">
        <v>6</v>
      </c>
      <c r="H1030" s="34" t="s">
        <v>1410</v>
      </c>
      <c r="I1030" s="34" t="s">
        <v>6</v>
      </c>
      <c r="J1030" s="3" t="s">
        <v>6</v>
      </c>
      <c r="K1030" s="26" t="s">
        <v>6</v>
      </c>
      <c r="L1030" s="26" t="s">
        <v>6</v>
      </c>
      <c r="M1030" s="26" t="s">
        <v>6</v>
      </c>
      <c r="N1030" s="26" t="s">
        <v>6</v>
      </c>
    </row>
    <row r="1031" spans="1:14" x14ac:dyDescent="0.25">
      <c r="A1031" s="34" t="s">
        <v>2018</v>
      </c>
      <c r="B1031" s="22">
        <v>34.378949900000002</v>
      </c>
      <c r="C1031" s="22">
        <v>126.294408</v>
      </c>
      <c r="D1031" s="13" t="s">
        <v>6</v>
      </c>
      <c r="E1031" s="13" t="s">
        <v>6</v>
      </c>
      <c r="F1031" s="34" t="s">
        <v>2019</v>
      </c>
      <c r="G1031" s="3" t="s">
        <v>2020</v>
      </c>
      <c r="H1031" s="34" t="s">
        <v>1410</v>
      </c>
      <c r="I1031" s="34" t="s">
        <v>6</v>
      </c>
      <c r="J1031" s="3" t="s">
        <v>6</v>
      </c>
      <c r="K1031" s="26" t="s">
        <v>6</v>
      </c>
      <c r="L1031" s="26" t="s">
        <v>6</v>
      </c>
      <c r="M1031" s="26" t="s">
        <v>6</v>
      </c>
      <c r="N1031" s="26" t="s">
        <v>6</v>
      </c>
    </row>
    <row r="1032" spans="1:14" x14ac:dyDescent="0.25">
      <c r="A1032" s="35" t="s">
        <v>2025</v>
      </c>
      <c r="B1032" s="22">
        <v>35.992916999999998</v>
      </c>
      <c r="C1032" s="22">
        <v>126.60229200000001</v>
      </c>
      <c r="D1032" t="s">
        <v>6</v>
      </c>
      <c r="E1032" s="13" t="s">
        <v>6</v>
      </c>
      <c r="F1032" s="34" t="s">
        <v>2026</v>
      </c>
      <c r="G1032" s="3" t="s">
        <v>6</v>
      </c>
      <c r="H1032" s="34" t="s">
        <v>1410</v>
      </c>
      <c r="I1032" s="34" t="s">
        <v>6</v>
      </c>
      <c r="J1032" s="3" t="s">
        <v>6</v>
      </c>
      <c r="K1032" s="26" t="s">
        <v>6</v>
      </c>
      <c r="L1032" s="26" t="s">
        <v>6</v>
      </c>
      <c r="M1032" s="26" t="s">
        <v>6</v>
      </c>
      <c r="N1032" s="26" t="s">
        <v>6</v>
      </c>
    </row>
    <row r="1033" spans="1:14" x14ac:dyDescent="0.25">
      <c r="A1033" s="34" t="s">
        <v>512</v>
      </c>
      <c r="B1033" s="22">
        <v>36.022658999999997</v>
      </c>
      <c r="C1033" s="22">
        <v>-5.6071960000000001</v>
      </c>
      <c r="D1033" t="s">
        <v>2251</v>
      </c>
      <c r="E1033" s="13" t="s">
        <v>6</v>
      </c>
      <c r="F1033" s="16" t="s">
        <v>1141</v>
      </c>
      <c r="G1033" s="32" t="s">
        <v>94</v>
      </c>
      <c r="H1033" s="34" t="s">
        <v>93</v>
      </c>
      <c r="I1033" s="34" t="s">
        <v>6</v>
      </c>
      <c r="J1033" s="3" t="s">
        <v>6</v>
      </c>
      <c r="K1033" s="26">
        <v>45</v>
      </c>
      <c r="L1033" s="26">
        <v>4</v>
      </c>
      <c r="M1033" s="26">
        <v>35</v>
      </c>
      <c r="N1033" s="26">
        <v>-11</v>
      </c>
    </row>
    <row r="1034" spans="1:14" x14ac:dyDescent="0.25">
      <c r="A1034" s="31" t="s">
        <v>2253</v>
      </c>
      <c r="B1034" s="22">
        <v>36.559615000000001</v>
      </c>
      <c r="C1034" s="22">
        <v>-6.2593009999999998</v>
      </c>
      <c r="D1034" s="34" t="s">
        <v>6</v>
      </c>
      <c r="E1034" s="34" t="s">
        <v>6</v>
      </c>
      <c r="F1034" s="36" t="s">
        <v>1502</v>
      </c>
      <c r="G1034" s="37" t="s">
        <v>6</v>
      </c>
      <c r="H1034" s="35" t="s">
        <v>2252</v>
      </c>
      <c r="I1034" s="37" t="s">
        <v>6</v>
      </c>
      <c r="J1034" s="3" t="s">
        <v>6</v>
      </c>
      <c r="K1034" s="37" t="s">
        <v>6</v>
      </c>
      <c r="L1034" s="37" t="s">
        <v>6</v>
      </c>
      <c r="M1034" s="37" t="s">
        <v>6</v>
      </c>
      <c r="N1034" s="37" t="s">
        <v>6</v>
      </c>
    </row>
    <row r="1035" spans="1:14" x14ac:dyDescent="0.25">
      <c r="A1035" s="35" t="s">
        <v>2252</v>
      </c>
      <c r="B1035" s="22">
        <v>36.537478</v>
      </c>
      <c r="C1035" s="22">
        <v>-6.2988679999999997</v>
      </c>
      <c r="D1035" s="13" t="s">
        <v>1972</v>
      </c>
      <c r="E1035" s="13" t="s">
        <v>6</v>
      </c>
      <c r="F1035" s="35" t="s">
        <v>1742</v>
      </c>
      <c r="G1035" s="3" t="s">
        <v>6</v>
      </c>
      <c r="H1035" s="34" t="s">
        <v>512</v>
      </c>
      <c r="I1035" s="35" t="s">
        <v>6</v>
      </c>
      <c r="J1035" s="3" t="s">
        <v>6</v>
      </c>
      <c r="K1035" s="37" t="s">
        <v>6</v>
      </c>
      <c r="L1035" s="37" t="s">
        <v>6</v>
      </c>
      <c r="M1035" s="37" t="s">
        <v>6</v>
      </c>
      <c r="N1035" s="37" t="s">
        <v>6</v>
      </c>
    </row>
    <row r="1036" spans="1:14" x14ac:dyDescent="0.25">
      <c r="A1036" s="34" t="s">
        <v>2257</v>
      </c>
      <c r="B1036" s="22">
        <v>36.844169999999998</v>
      </c>
      <c r="C1036" s="22">
        <v>-6.3540770000000002</v>
      </c>
      <c r="D1036" s="13" t="s">
        <v>2258</v>
      </c>
      <c r="E1036" s="13" t="s">
        <v>96</v>
      </c>
      <c r="F1036" s="16" t="s">
        <v>767</v>
      </c>
      <c r="G1036" s="32" t="s">
        <v>6</v>
      </c>
      <c r="H1036" s="34" t="s">
        <v>512</v>
      </c>
      <c r="I1036" s="34" t="s">
        <v>6</v>
      </c>
      <c r="J1036" s="3" t="s">
        <v>6</v>
      </c>
      <c r="K1036" s="26">
        <v>45</v>
      </c>
      <c r="L1036" s="26">
        <v>4</v>
      </c>
      <c r="M1036" s="26">
        <v>35</v>
      </c>
      <c r="N1036" s="26">
        <v>-11</v>
      </c>
    </row>
    <row r="1037" spans="1:14" x14ac:dyDescent="0.25">
      <c r="A1037" s="31" t="s">
        <v>2261</v>
      </c>
      <c r="B1037" s="22">
        <v>37.205536000000002</v>
      </c>
      <c r="C1037" s="22">
        <v>-7.3294069999999998</v>
      </c>
      <c r="D1037" s="13" t="s">
        <v>6</v>
      </c>
      <c r="E1037" s="13" t="s">
        <v>6</v>
      </c>
      <c r="F1037" s="16" t="s">
        <v>1250</v>
      </c>
      <c r="G1037" s="32" t="s">
        <v>6</v>
      </c>
      <c r="H1037" s="35" t="s">
        <v>2259</v>
      </c>
      <c r="I1037" s="34" t="s">
        <v>6</v>
      </c>
      <c r="J1037" s="3" t="s">
        <v>6</v>
      </c>
      <c r="K1037" s="26">
        <v>45</v>
      </c>
      <c r="L1037" s="26">
        <v>4</v>
      </c>
      <c r="M1037" s="26">
        <v>35</v>
      </c>
      <c r="N1037" s="26">
        <v>-11</v>
      </c>
    </row>
    <row r="1038" spans="1:14" x14ac:dyDescent="0.25">
      <c r="A1038" s="31" t="s">
        <v>2256</v>
      </c>
      <c r="B1038" s="22">
        <v>36.529166666666669</v>
      </c>
      <c r="C1038" s="22">
        <v>-6.1919444444444443</v>
      </c>
      <c r="D1038" s="30" t="s">
        <v>6</v>
      </c>
      <c r="E1038" s="30" t="s">
        <v>6</v>
      </c>
      <c r="F1038" s="16" t="s">
        <v>768</v>
      </c>
      <c r="G1038" s="32" t="s">
        <v>6</v>
      </c>
      <c r="H1038" s="34" t="s">
        <v>2252</v>
      </c>
      <c r="I1038" s="34" t="s">
        <v>6</v>
      </c>
      <c r="J1038" s="3" t="s">
        <v>6</v>
      </c>
      <c r="K1038" s="26">
        <v>45</v>
      </c>
      <c r="L1038" s="26">
        <v>4</v>
      </c>
      <c r="M1038" s="26">
        <v>35</v>
      </c>
      <c r="N1038" s="26">
        <v>-11</v>
      </c>
    </row>
    <row r="1039" spans="1:14" x14ac:dyDescent="0.25">
      <c r="A1039" s="36" t="s">
        <v>649</v>
      </c>
      <c r="B1039" s="23">
        <v>8.5840560000000004</v>
      </c>
      <c r="C1039" s="23">
        <v>81.217850999999996</v>
      </c>
      <c r="D1039" s="36" t="s">
        <v>6</v>
      </c>
      <c r="E1039" s="36" t="s">
        <v>6</v>
      </c>
      <c r="F1039" s="16" t="s">
        <v>1296</v>
      </c>
      <c r="G1039" s="16" t="s">
        <v>6</v>
      </c>
      <c r="H1039" s="16" t="s">
        <v>177</v>
      </c>
      <c r="I1039" s="16" t="s">
        <v>6</v>
      </c>
      <c r="J1039" s="3" t="s">
        <v>6</v>
      </c>
      <c r="K1039" s="26" t="s">
        <v>6</v>
      </c>
      <c r="L1039" s="26" t="s">
        <v>6</v>
      </c>
      <c r="M1039" s="26" t="s">
        <v>6</v>
      </c>
      <c r="N1039" s="26" t="s">
        <v>6</v>
      </c>
    </row>
    <row r="1040" spans="1:14" x14ac:dyDescent="0.25">
      <c r="A1040" s="15" t="s">
        <v>1731</v>
      </c>
      <c r="B1040" s="22">
        <v>10.610061</v>
      </c>
      <c r="C1040" s="22">
        <v>-64.001876999999993</v>
      </c>
      <c r="D1040" t="s">
        <v>6</v>
      </c>
      <c r="E1040" s="13" t="s">
        <v>6</v>
      </c>
      <c r="F1040" s="37" t="s">
        <v>1733</v>
      </c>
      <c r="G1040" s="37" t="s">
        <v>6</v>
      </c>
      <c r="H1040" s="35" t="s">
        <v>1730</v>
      </c>
      <c r="I1040" s="35" t="s">
        <v>6</v>
      </c>
      <c r="J1040" s="3" t="s">
        <v>6</v>
      </c>
      <c r="K1040" s="26" t="s">
        <v>6</v>
      </c>
      <c r="L1040" s="26" t="s">
        <v>6</v>
      </c>
      <c r="M1040" s="26" t="s">
        <v>6</v>
      </c>
      <c r="N1040" s="26" t="s">
        <v>6</v>
      </c>
    </row>
    <row r="1041" spans="1:14" x14ac:dyDescent="0.25">
      <c r="A1041" s="31" t="s">
        <v>2446</v>
      </c>
      <c r="B1041" s="22">
        <v>-0.66691800000000001</v>
      </c>
      <c r="C1041" s="22">
        <v>119.745847</v>
      </c>
      <c r="D1041" t="s">
        <v>6</v>
      </c>
      <c r="E1041" s="13" t="s">
        <v>6</v>
      </c>
      <c r="F1041" s="16" t="s">
        <v>840</v>
      </c>
      <c r="G1041" s="3" t="s">
        <v>6</v>
      </c>
      <c r="H1041" s="36" t="s">
        <v>2444</v>
      </c>
      <c r="I1041" s="34" t="s">
        <v>6</v>
      </c>
      <c r="J1041" s="3" t="s">
        <v>6</v>
      </c>
      <c r="K1041" s="26" t="s">
        <v>6</v>
      </c>
      <c r="L1041" s="26" t="s">
        <v>6</v>
      </c>
      <c r="M1041" s="26" t="s">
        <v>6</v>
      </c>
      <c r="N1041" s="26" t="s">
        <v>6</v>
      </c>
    </row>
    <row r="1042" spans="1:14" x14ac:dyDescent="0.25">
      <c r="A1042" s="15" t="s">
        <v>2443</v>
      </c>
      <c r="B1042" s="22">
        <v>-5.5378249999999998</v>
      </c>
      <c r="C1042" s="22">
        <v>123.77018200000001</v>
      </c>
      <c r="D1042" s="34" t="s">
        <v>6</v>
      </c>
      <c r="E1042" s="34" t="s">
        <v>6</v>
      </c>
      <c r="F1042" s="37" t="s">
        <v>1638</v>
      </c>
      <c r="G1042" s="37" t="s">
        <v>6</v>
      </c>
      <c r="H1042" s="34" t="s">
        <v>2441</v>
      </c>
      <c r="I1042" s="34" t="s">
        <v>6</v>
      </c>
      <c r="J1042" s="3" t="s">
        <v>6</v>
      </c>
      <c r="K1042" s="37" t="s">
        <v>6</v>
      </c>
      <c r="L1042" s="37" t="s">
        <v>6</v>
      </c>
      <c r="M1042" s="37" t="s">
        <v>6</v>
      </c>
      <c r="N1042" s="37" t="s">
        <v>6</v>
      </c>
    </row>
    <row r="1043" spans="1:14" x14ac:dyDescent="0.25">
      <c r="A1043" s="31" t="s">
        <v>2437</v>
      </c>
      <c r="B1043" s="22">
        <v>1.3339099999999999</v>
      </c>
      <c r="C1043" s="22">
        <v>125.072943</v>
      </c>
      <c r="D1043" s="13" t="s">
        <v>6</v>
      </c>
      <c r="E1043" s="13" t="s">
        <v>6</v>
      </c>
      <c r="F1043" s="16" t="s">
        <v>839</v>
      </c>
      <c r="G1043" s="3" t="s">
        <v>6</v>
      </c>
      <c r="H1043" s="34" t="s">
        <v>2435</v>
      </c>
      <c r="I1043" s="34" t="s">
        <v>6</v>
      </c>
      <c r="J1043" s="3" t="s">
        <v>6</v>
      </c>
      <c r="K1043" s="26" t="s">
        <v>6</v>
      </c>
      <c r="L1043" s="26" t="s">
        <v>6</v>
      </c>
      <c r="M1043" s="26" t="s">
        <v>6</v>
      </c>
      <c r="N1043" s="26" t="s">
        <v>6</v>
      </c>
    </row>
    <row r="1044" spans="1:14" x14ac:dyDescent="0.25">
      <c r="A1044" s="36" t="s">
        <v>2434</v>
      </c>
      <c r="B1044" s="22">
        <v>-5.1159179999999997</v>
      </c>
      <c r="C1044" s="22">
        <v>119.41079999999999</v>
      </c>
      <c r="D1044" t="s">
        <v>6</v>
      </c>
      <c r="E1044" s="13" t="s">
        <v>6</v>
      </c>
      <c r="F1044" s="16" t="s">
        <v>835</v>
      </c>
      <c r="G1044" s="3" t="s">
        <v>6</v>
      </c>
      <c r="H1044" s="34" t="s">
        <v>2432</v>
      </c>
      <c r="I1044" s="34" t="s">
        <v>6</v>
      </c>
      <c r="J1044" s="3" t="s">
        <v>6</v>
      </c>
      <c r="K1044" s="26" t="s">
        <v>6</v>
      </c>
      <c r="L1044" s="26" t="s">
        <v>6</v>
      </c>
      <c r="M1044" s="26" t="s">
        <v>6</v>
      </c>
      <c r="N1044" s="26" t="s">
        <v>6</v>
      </c>
    </row>
    <row r="1045" spans="1:14" x14ac:dyDescent="0.25">
      <c r="A1045" s="36" t="s">
        <v>2438</v>
      </c>
      <c r="B1045" s="22">
        <v>1.4767699999999999</v>
      </c>
      <c r="C1045" s="22">
        <v>124.833602</v>
      </c>
      <c r="D1045" t="s">
        <v>6</v>
      </c>
      <c r="E1045" s="13" t="s">
        <v>6</v>
      </c>
      <c r="F1045" s="16" t="s">
        <v>841</v>
      </c>
      <c r="G1045" s="3" t="s">
        <v>6</v>
      </c>
      <c r="H1045" s="34" t="s">
        <v>2435</v>
      </c>
      <c r="I1045" s="34" t="s">
        <v>6</v>
      </c>
      <c r="J1045" s="3" t="s">
        <v>6</v>
      </c>
      <c r="K1045" s="26" t="s">
        <v>6</v>
      </c>
      <c r="L1045" s="26" t="s">
        <v>6</v>
      </c>
      <c r="M1045" s="26" t="s">
        <v>6</v>
      </c>
      <c r="N1045" s="26" t="s">
        <v>6</v>
      </c>
    </row>
    <row r="1046" spans="1:14" x14ac:dyDescent="0.25">
      <c r="A1046" s="31" t="s">
        <v>2439</v>
      </c>
      <c r="B1046" s="22">
        <v>-4.3429710000000004</v>
      </c>
      <c r="C1046" s="22">
        <v>120.352293</v>
      </c>
      <c r="D1046" t="s">
        <v>6</v>
      </c>
      <c r="E1046" s="13" t="s">
        <v>6</v>
      </c>
      <c r="F1046" s="16" t="s">
        <v>837</v>
      </c>
      <c r="G1046" s="32" t="s">
        <v>6</v>
      </c>
      <c r="H1046" s="34" t="s">
        <v>2432</v>
      </c>
      <c r="I1046" s="34" t="s">
        <v>6</v>
      </c>
      <c r="J1046" s="3" t="s">
        <v>6</v>
      </c>
      <c r="K1046" s="26" t="s">
        <v>6</v>
      </c>
      <c r="L1046" s="26" t="s">
        <v>6</v>
      </c>
      <c r="M1046" s="26" t="s">
        <v>6</v>
      </c>
      <c r="N1046" s="26" t="s">
        <v>6</v>
      </c>
    </row>
    <row r="1047" spans="1:14" x14ac:dyDescent="0.25">
      <c r="A1047" s="36" t="s">
        <v>2440</v>
      </c>
      <c r="B1047" s="22">
        <v>-4.0030089999999996</v>
      </c>
      <c r="C1047" s="22">
        <v>119.62194700000001</v>
      </c>
      <c r="D1047" s="30" t="s">
        <v>6</v>
      </c>
      <c r="E1047" s="13" t="s">
        <v>6</v>
      </c>
      <c r="F1047" s="16" t="s">
        <v>836</v>
      </c>
      <c r="G1047" s="32" t="s">
        <v>6</v>
      </c>
      <c r="H1047" s="34" t="s">
        <v>2432</v>
      </c>
      <c r="I1047" s="34" t="s">
        <v>6</v>
      </c>
      <c r="J1047" s="3" t="s">
        <v>6</v>
      </c>
      <c r="K1047" s="26" t="s">
        <v>6</v>
      </c>
      <c r="L1047" s="26" t="s">
        <v>6</v>
      </c>
      <c r="M1047" s="26" t="s">
        <v>6</v>
      </c>
      <c r="N1047" s="26" t="s">
        <v>6</v>
      </c>
    </row>
    <row r="1048" spans="1:14" x14ac:dyDescent="0.25">
      <c r="A1048" s="34" t="s">
        <v>578</v>
      </c>
      <c r="B1048" s="22">
        <v>6.0554899999999998</v>
      </c>
      <c r="C1048" s="22">
        <v>121.000702</v>
      </c>
      <c r="D1048" t="s">
        <v>6</v>
      </c>
      <c r="E1048" s="13" t="s">
        <v>6</v>
      </c>
      <c r="F1048" s="16" t="s">
        <v>1227</v>
      </c>
      <c r="G1048" s="32" t="s">
        <v>6</v>
      </c>
      <c r="H1048" s="34" t="s">
        <v>653</v>
      </c>
      <c r="I1048" s="34" t="s">
        <v>6</v>
      </c>
      <c r="J1048" s="3" t="s">
        <v>6</v>
      </c>
      <c r="K1048" s="26" t="s">
        <v>6</v>
      </c>
      <c r="L1048" s="26" t="s">
        <v>6</v>
      </c>
      <c r="M1048" s="26" t="s">
        <v>6</v>
      </c>
      <c r="N1048" s="26" t="s">
        <v>6</v>
      </c>
    </row>
    <row r="1049" spans="1:14" x14ac:dyDescent="0.25">
      <c r="A1049" s="31" t="s">
        <v>10</v>
      </c>
      <c r="B1049" s="22">
        <v>5.55</v>
      </c>
      <c r="C1049" s="22">
        <v>95.316666666666663</v>
      </c>
      <c r="D1049" t="s">
        <v>6</v>
      </c>
      <c r="E1049" s="13" t="s">
        <v>11</v>
      </c>
      <c r="F1049" s="37" t="s">
        <v>681</v>
      </c>
      <c r="G1049" s="3" t="s">
        <v>6</v>
      </c>
      <c r="H1049" s="34" t="s">
        <v>195</v>
      </c>
      <c r="I1049" s="34" t="s">
        <v>6</v>
      </c>
      <c r="J1049" s="3" t="s">
        <v>6</v>
      </c>
      <c r="K1049" s="26" t="s">
        <v>6</v>
      </c>
      <c r="L1049" s="26" t="s">
        <v>6</v>
      </c>
      <c r="M1049" s="26" t="s">
        <v>6</v>
      </c>
      <c r="N1049" s="26" t="s">
        <v>6</v>
      </c>
    </row>
    <row r="1050" spans="1:14" x14ac:dyDescent="0.25">
      <c r="A1050" s="31" t="s">
        <v>196</v>
      </c>
      <c r="B1050" s="22">
        <v>-4.1520419999999998</v>
      </c>
      <c r="C1050" s="22">
        <v>105.84249199999999</v>
      </c>
      <c r="D1050" s="13" t="s">
        <v>6</v>
      </c>
      <c r="E1050" s="13" t="s">
        <v>197</v>
      </c>
      <c r="F1050" s="16" t="s">
        <v>848</v>
      </c>
      <c r="G1050" s="3" t="s">
        <v>6</v>
      </c>
      <c r="H1050" s="34" t="s">
        <v>195</v>
      </c>
      <c r="I1050" s="34" t="s">
        <v>6</v>
      </c>
      <c r="J1050" s="3" t="s">
        <v>6</v>
      </c>
      <c r="K1050" s="26" t="s">
        <v>6</v>
      </c>
      <c r="L1050" s="26" t="s">
        <v>6</v>
      </c>
      <c r="M1050" s="26" t="s">
        <v>6</v>
      </c>
      <c r="N1050" s="26" t="s">
        <v>6</v>
      </c>
    </row>
    <row r="1051" spans="1:14" x14ac:dyDescent="0.25">
      <c r="A1051" s="31" t="s">
        <v>1505</v>
      </c>
      <c r="B1051" s="22">
        <v>-5.4493239999999998</v>
      </c>
      <c r="C1051" s="22">
        <v>105.276349</v>
      </c>
      <c r="D1051" t="s">
        <v>6</v>
      </c>
      <c r="E1051" s="13" t="s">
        <v>6</v>
      </c>
      <c r="F1051" s="16" t="s">
        <v>1504</v>
      </c>
      <c r="G1051" s="37" t="s">
        <v>6</v>
      </c>
      <c r="H1051" s="34" t="s">
        <v>195</v>
      </c>
      <c r="I1051" s="30" t="s">
        <v>6</v>
      </c>
      <c r="J1051" s="3" t="s">
        <v>6</v>
      </c>
      <c r="K1051" s="26" t="s">
        <v>6</v>
      </c>
      <c r="L1051" s="26" t="s">
        <v>6</v>
      </c>
      <c r="M1051" s="26" t="s">
        <v>6</v>
      </c>
      <c r="N1051" s="26" t="s">
        <v>6</v>
      </c>
    </row>
    <row r="1052" spans="1:14" x14ac:dyDescent="0.25">
      <c r="A1052" s="31" t="s">
        <v>2425</v>
      </c>
      <c r="B1052" s="22">
        <v>1.7349399999999999</v>
      </c>
      <c r="C1052" s="22">
        <v>98.780197999999999</v>
      </c>
      <c r="D1052" t="s">
        <v>6</v>
      </c>
      <c r="E1052" s="13" t="s">
        <v>6</v>
      </c>
      <c r="F1052" s="16" t="s">
        <v>1105</v>
      </c>
      <c r="G1052" s="34" t="s">
        <v>1343</v>
      </c>
      <c r="H1052" s="36" t="s">
        <v>2423</v>
      </c>
      <c r="I1052" s="34" t="s">
        <v>6</v>
      </c>
      <c r="J1052" s="3" t="s">
        <v>6</v>
      </c>
      <c r="K1052" s="26" t="s">
        <v>6</v>
      </c>
      <c r="L1052" s="26" t="s">
        <v>6</v>
      </c>
      <c r="M1052" s="26" t="s">
        <v>6</v>
      </c>
      <c r="N1052" s="26" t="s">
        <v>6</v>
      </c>
    </row>
    <row r="1053" spans="1:14" x14ac:dyDescent="0.25">
      <c r="A1053" s="36" t="s">
        <v>198</v>
      </c>
      <c r="B1053" s="22">
        <v>2.625788</v>
      </c>
      <c r="C1053" s="22">
        <v>96.079053999999999</v>
      </c>
      <c r="D1053" t="s">
        <v>6</v>
      </c>
      <c r="E1053" s="13" t="s">
        <v>199</v>
      </c>
      <c r="F1053" s="16" t="s">
        <v>849</v>
      </c>
      <c r="G1053" s="3" t="s">
        <v>6</v>
      </c>
      <c r="H1053" s="13" t="s">
        <v>195</v>
      </c>
      <c r="I1053" s="30" t="s">
        <v>6</v>
      </c>
      <c r="J1053" s="3" t="s">
        <v>6</v>
      </c>
      <c r="K1053" s="26" t="s">
        <v>6</v>
      </c>
      <c r="L1053" s="26" t="s">
        <v>6</v>
      </c>
      <c r="M1053" s="26" t="s">
        <v>6</v>
      </c>
      <c r="N1053" s="26" t="s">
        <v>6</v>
      </c>
    </row>
    <row r="1054" spans="1:14" x14ac:dyDescent="0.25">
      <c r="A1054" s="36" t="s">
        <v>1993</v>
      </c>
      <c r="B1054" s="22">
        <v>-9.6075210000000002</v>
      </c>
      <c r="C1054" s="22">
        <v>118.985381</v>
      </c>
      <c r="D1054" s="13" t="s">
        <v>6</v>
      </c>
      <c r="E1054" s="13" t="s">
        <v>6</v>
      </c>
      <c r="F1054" s="37" t="s">
        <v>1994</v>
      </c>
      <c r="G1054" s="3" t="s">
        <v>6</v>
      </c>
      <c r="H1054" s="34" t="s">
        <v>1991</v>
      </c>
      <c r="I1054" s="30" t="s">
        <v>6</v>
      </c>
      <c r="J1054" s="3" t="s">
        <v>6</v>
      </c>
      <c r="K1054" s="37" t="s">
        <v>6</v>
      </c>
      <c r="L1054" s="37" t="s">
        <v>6</v>
      </c>
      <c r="M1054" s="37" t="s">
        <v>6</v>
      </c>
      <c r="N1054" s="37" t="s">
        <v>6</v>
      </c>
    </row>
    <row r="1055" spans="1:14" x14ac:dyDescent="0.25">
      <c r="A1055" s="31" t="s">
        <v>391</v>
      </c>
      <c r="B1055" s="22">
        <v>-8.4604879999999998</v>
      </c>
      <c r="C1055" s="22">
        <v>118.69582800000001</v>
      </c>
      <c r="D1055" t="s">
        <v>6</v>
      </c>
      <c r="E1055" s="13" t="s">
        <v>6</v>
      </c>
      <c r="F1055" s="16" t="s">
        <v>1018</v>
      </c>
      <c r="G1055" s="3" t="s">
        <v>6</v>
      </c>
      <c r="H1055" s="34" t="s">
        <v>390</v>
      </c>
      <c r="I1055" s="34" t="s">
        <v>6</v>
      </c>
      <c r="J1055" s="3" t="s">
        <v>6</v>
      </c>
      <c r="K1055" s="26" t="s">
        <v>6</v>
      </c>
      <c r="L1055" s="26" t="s">
        <v>6</v>
      </c>
      <c r="M1055" s="26" t="s">
        <v>6</v>
      </c>
      <c r="N1055" s="26" t="s">
        <v>6</v>
      </c>
    </row>
    <row r="1056" spans="1:14" x14ac:dyDescent="0.25">
      <c r="A1056" s="34" t="s">
        <v>1659</v>
      </c>
      <c r="B1056" s="22">
        <v>9.5333330000000007</v>
      </c>
      <c r="C1056" s="22">
        <v>99.683333000000005</v>
      </c>
      <c r="D1056" t="s">
        <v>6</v>
      </c>
      <c r="E1056" s="13" t="s">
        <v>6</v>
      </c>
      <c r="F1056" s="37" t="s">
        <v>1479</v>
      </c>
      <c r="G1056" s="3" t="s">
        <v>1480</v>
      </c>
      <c r="H1056" s="37" t="s">
        <v>1657</v>
      </c>
      <c r="I1056" s="37" t="s">
        <v>6</v>
      </c>
      <c r="J1056" s="3" t="s">
        <v>6</v>
      </c>
      <c r="K1056" s="37" t="s">
        <v>6</v>
      </c>
      <c r="L1056" s="37" t="s">
        <v>6</v>
      </c>
      <c r="M1056" s="37" t="s">
        <v>6</v>
      </c>
      <c r="N1056" s="37" t="s">
        <v>6</v>
      </c>
    </row>
    <row r="1057" spans="1:14" x14ac:dyDescent="0.25">
      <c r="A1057" s="34" t="s">
        <v>490</v>
      </c>
      <c r="B1057" s="22">
        <v>5.8998340000000002</v>
      </c>
      <c r="C1057" s="22">
        <v>-55.203947999999997</v>
      </c>
      <c r="D1057" s="30" t="s">
        <v>6</v>
      </c>
      <c r="E1057" s="30" t="s">
        <v>6</v>
      </c>
      <c r="F1057" s="16" t="s">
        <v>1113</v>
      </c>
      <c r="G1057" s="32" t="s">
        <v>6</v>
      </c>
      <c r="H1057" s="37" t="s">
        <v>226</v>
      </c>
      <c r="I1057" s="37" t="s">
        <v>6</v>
      </c>
      <c r="J1057" s="32" t="s">
        <v>6</v>
      </c>
      <c r="K1057" s="26">
        <v>6.6</v>
      </c>
      <c r="L1057" s="26">
        <v>-53.3</v>
      </c>
      <c r="M1057" s="26">
        <v>1.2</v>
      </c>
      <c r="N1057" s="26">
        <v>-58.5</v>
      </c>
    </row>
    <row r="1058" spans="1:14" x14ac:dyDescent="0.25">
      <c r="A1058" s="31" t="s">
        <v>76</v>
      </c>
      <c r="B1058" s="22">
        <v>38.720402999999997</v>
      </c>
      <c r="C1058" s="22">
        <v>-75.075686000000005</v>
      </c>
      <c r="D1058" t="s">
        <v>6</v>
      </c>
      <c r="E1058" s="13" t="s">
        <v>6</v>
      </c>
      <c r="F1058" s="16" t="s">
        <v>750</v>
      </c>
      <c r="G1058" s="3" t="s">
        <v>6</v>
      </c>
      <c r="H1058" s="34" t="s">
        <v>644</v>
      </c>
      <c r="I1058" s="34" t="s">
        <v>6</v>
      </c>
      <c r="J1058" s="3" t="s">
        <v>2951</v>
      </c>
      <c r="K1058" s="26" t="s">
        <v>6</v>
      </c>
      <c r="L1058" s="26" t="s">
        <v>6</v>
      </c>
      <c r="M1058" s="26" t="s">
        <v>6</v>
      </c>
      <c r="N1058" s="26" t="s">
        <v>6</v>
      </c>
    </row>
    <row r="1059" spans="1:14" x14ac:dyDescent="0.25">
      <c r="A1059" s="34" t="s">
        <v>2141</v>
      </c>
      <c r="B1059" s="22">
        <v>-17.737818999999998</v>
      </c>
      <c r="C1059" s="22">
        <v>-149.32896099999999</v>
      </c>
      <c r="D1059" s="34" t="s">
        <v>6</v>
      </c>
      <c r="E1059" s="34" t="s">
        <v>6</v>
      </c>
      <c r="F1059" s="34" t="s">
        <v>2142</v>
      </c>
      <c r="G1059" s="3" t="s">
        <v>6</v>
      </c>
      <c r="H1059" s="37" t="s">
        <v>2132</v>
      </c>
      <c r="I1059" s="37" t="s">
        <v>6</v>
      </c>
      <c r="J1059" s="3" t="s">
        <v>6</v>
      </c>
      <c r="K1059" s="26" t="s">
        <v>6</v>
      </c>
      <c r="L1059" s="26" t="s">
        <v>6</v>
      </c>
      <c r="M1059" s="26" t="s">
        <v>6</v>
      </c>
      <c r="N1059" s="26" t="s">
        <v>6</v>
      </c>
    </row>
    <row r="1060" spans="1:14" x14ac:dyDescent="0.25">
      <c r="A1060" s="36" t="s">
        <v>1823</v>
      </c>
      <c r="B1060" s="22">
        <v>23.124517999999998</v>
      </c>
      <c r="C1060" s="22">
        <v>120.085431</v>
      </c>
      <c r="D1060" t="s">
        <v>6</v>
      </c>
      <c r="E1060" s="13" t="s">
        <v>6</v>
      </c>
      <c r="F1060" s="37" t="s">
        <v>1822</v>
      </c>
      <c r="G1060" s="3" t="s">
        <v>1824</v>
      </c>
      <c r="H1060" s="34" t="s">
        <v>1440</v>
      </c>
      <c r="I1060" s="34" t="s">
        <v>6</v>
      </c>
      <c r="J1060" s="3" t="s">
        <v>6</v>
      </c>
      <c r="K1060" s="26">
        <v>25.6</v>
      </c>
      <c r="L1060" s="26">
        <v>122.2</v>
      </c>
      <c r="M1060" s="26">
        <v>21.7</v>
      </c>
      <c r="N1060" s="26">
        <v>119</v>
      </c>
    </row>
    <row r="1061" spans="1:14" x14ac:dyDescent="0.25">
      <c r="A1061" s="36" t="s">
        <v>1747</v>
      </c>
      <c r="B1061" s="22">
        <v>22.852709999999998</v>
      </c>
      <c r="C1061" s="22">
        <v>121.19376099999999</v>
      </c>
      <c r="D1061" s="13" t="s">
        <v>6</v>
      </c>
      <c r="E1061" s="13" t="s">
        <v>6</v>
      </c>
      <c r="F1061" s="37" t="s">
        <v>1748</v>
      </c>
      <c r="G1061" s="3" t="s">
        <v>6</v>
      </c>
      <c r="H1061" s="34" t="s">
        <v>1444</v>
      </c>
      <c r="I1061" s="34" t="s">
        <v>6</v>
      </c>
      <c r="J1061" s="3" t="s">
        <v>6</v>
      </c>
      <c r="K1061" s="37" t="s">
        <v>6</v>
      </c>
      <c r="L1061" s="37" t="s">
        <v>6</v>
      </c>
      <c r="M1061" s="37" t="s">
        <v>6</v>
      </c>
      <c r="N1061" s="37" t="s">
        <v>6</v>
      </c>
    </row>
    <row r="1062" spans="1:14" x14ac:dyDescent="0.25">
      <c r="A1062" s="31" t="s">
        <v>1825</v>
      </c>
      <c r="B1062" s="22">
        <v>23.324971000000001</v>
      </c>
      <c r="C1062" s="22">
        <v>120.120868</v>
      </c>
      <c r="D1062" t="s">
        <v>2493</v>
      </c>
      <c r="E1062" s="13" t="s">
        <v>6</v>
      </c>
      <c r="F1062" s="37" t="s">
        <v>1826</v>
      </c>
      <c r="G1062" s="3" t="s">
        <v>6</v>
      </c>
      <c r="H1062" s="3" t="s">
        <v>236</v>
      </c>
      <c r="I1062" s="37" t="s">
        <v>6</v>
      </c>
      <c r="J1062" s="3" t="s">
        <v>6</v>
      </c>
      <c r="K1062" s="26">
        <v>25.6</v>
      </c>
      <c r="L1062" s="26">
        <v>122.2</v>
      </c>
      <c r="M1062" s="26">
        <v>21.7</v>
      </c>
      <c r="N1062" s="26">
        <v>119</v>
      </c>
    </row>
    <row r="1063" spans="1:14" x14ac:dyDescent="0.25">
      <c r="A1063" s="36" t="s">
        <v>1450</v>
      </c>
      <c r="B1063" s="22">
        <v>20.701582999999999</v>
      </c>
      <c r="C1063" s="22">
        <v>116.724918</v>
      </c>
      <c r="D1063" s="13" t="s">
        <v>6</v>
      </c>
      <c r="E1063" s="13" t="s">
        <v>6</v>
      </c>
      <c r="F1063" s="37" t="s">
        <v>1449</v>
      </c>
      <c r="G1063" s="3" t="s">
        <v>1448</v>
      </c>
      <c r="H1063" s="32" t="s">
        <v>236</v>
      </c>
      <c r="I1063" s="32" t="s">
        <v>6</v>
      </c>
      <c r="J1063" s="3" t="s">
        <v>6</v>
      </c>
      <c r="K1063" s="26" t="s">
        <v>6</v>
      </c>
      <c r="L1063" s="26" t="s">
        <v>6</v>
      </c>
      <c r="M1063" s="26" t="s">
        <v>6</v>
      </c>
      <c r="N1063" s="26" t="s">
        <v>6</v>
      </c>
    </row>
    <row r="1064" spans="1:14" x14ac:dyDescent="0.25">
      <c r="A1064" s="31" t="s">
        <v>238</v>
      </c>
      <c r="B1064" s="22">
        <v>22.607187</v>
      </c>
      <c r="C1064" s="22">
        <v>120.287631</v>
      </c>
      <c r="D1064" s="13" t="s">
        <v>6</v>
      </c>
      <c r="E1064" s="13" t="s">
        <v>6</v>
      </c>
      <c r="F1064" s="16" t="s">
        <v>884</v>
      </c>
      <c r="G1064" s="3" t="s">
        <v>1324</v>
      </c>
      <c r="H1064" s="34" t="s">
        <v>236</v>
      </c>
      <c r="I1064" s="34" t="s">
        <v>6</v>
      </c>
      <c r="J1064" s="3" t="s">
        <v>6</v>
      </c>
      <c r="K1064" s="26">
        <v>25.6</v>
      </c>
      <c r="L1064" s="26">
        <v>122.2</v>
      </c>
      <c r="M1064" s="26">
        <v>21.7</v>
      </c>
      <c r="N1064" s="26">
        <v>119</v>
      </c>
    </row>
    <row r="1065" spans="1:14" x14ac:dyDescent="0.25">
      <c r="A1065" s="36" t="s">
        <v>1755</v>
      </c>
      <c r="B1065" s="22">
        <v>24.454169</v>
      </c>
      <c r="C1065" s="22">
        <v>118.38207</v>
      </c>
      <c r="D1065" s="34" t="s">
        <v>6</v>
      </c>
      <c r="E1065" s="34" t="s">
        <v>6</v>
      </c>
      <c r="F1065" s="37" t="s">
        <v>1756</v>
      </c>
      <c r="G1065" s="37" t="s">
        <v>6</v>
      </c>
      <c r="H1065" s="37" t="s">
        <v>236</v>
      </c>
      <c r="I1065" s="37" t="s">
        <v>6</v>
      </c>
      <c r="J1065" s="3" t="s">
        <v>6</v>
      </c>
      <c r="K1065" s="37" t="s">
        <v>6</v>
      </c>
      <c r="L1065" s="37" t="s">
        <v>6</v>
      </c>
      <c r="M1065" s="37" t="s">
        <v>6</v>
      </c>
      <c r="N1065" s="37" t="s">
        <v>6</v>
      </c>
    </row>
    <row r="1066" spans="1:14" x14ac:dyDescent="0.25">
      <c r="A1066" s="31" t="s">
        <v>1426</v>
      </c>
      <c r="B1066" s="22">
        <v>25.173145999999999</v>
      </c>
      <c r="C1066" s="22">
        <v>121.42026199999999</v>
      </c>
      <c r="D1066" s="13" t="s">
        <v>6</v>
      </c>
      <c r="E1066" s="13" t="s">
        <v>6</v>
      </c>
      <c r="F1066" s="37" t="s">
        <v>1427</v>
      </c>
      <c r="G1066" s="37" t="s">
        <v>6</v>
      </c>
      <c r="H1066" s="37" t="s">
        <v>236</v>
      </c>
      <c r="I1066" s="37" t="s">
        <v>6</v>
      </c>
      <c r="J1066" s="3" t="s">
        <v>6</v>
      </c>
      <c r="K1066" s="26">
        <v>25.6</v>
      </c>
      <c r="L1066" s="26">
        <v>122.2</v>
      </c>
      <c r="M1066" s="26">
        <v>21.7</v>
      </c>
      <c r="N1066" s="26">
        <v>119</v>
      </c>
    </row>
    <row r="1067" spans="1:14" x14ac:dyDescent="0.25">
      <c r="A1067" s="31" t="s">
        <v>1432</v>
      </c>
      <c r="B1067" s="22">
        <v>23.568995000000001</v>
      </c>
      <c r="C1067" s="22">
        <v>119.619246</v>
      </c>
      <c r="D1067" s="13" t="s">
        <v>6</v>
      </c>
      <c r="E1067" s="13" t="s">
        <v>6</v>
      </c>
      <c r="F1067" s="32" t="s">
        <v>1433</v>
      </c>
      <c r="G1067" s="3" t="s">
        <v>6</v>
      </c>
      <c r="H1067" s="32" t="s">
        <v>236</v>
      </c>
      <c r="I1067" s="37" t="s">
        <v>6</v>
      </c>
      <c r="J1067" s="3" t="s">
        <v>6</v>
      </c>
      <c r="K1067" s="26">
        <v>25.6</v>
      </c>
      <c r="L1067" s="26">
        <v>122.2</v>
      </c>
      <c r="M1067" s="26">
        <v>21.7</v>
      </c>
      <c r="N1067" s="26">
        <v>119</v>
      </c>
    </row>
    <row r="1068" spans="1:14" x14ac:dyDescent="0.25">
      <c r="A1068" s="36" t="s">
        <v>1429</v>
      </c>
      <c r="B1068" s="22">
        <v>22.425270999999999</v>
      </c>
      <c r="C1068" s="22">
        <v>120.503968</v>
      </c>
      <c r="D1068" t="s">
        <v>6</v>
      </c>
      <c r="E1068" s="13" t="s">
        <v>6</v>
      </c>
      <c r="F1068" s="37" t="s">
        <v>1431</v>
      </c>
      <c r="G1068" s="3" t="s">
        <v>6</v>
      </c>
      <c r="H1068" s="37" t="s">
        <v>236</v>
      </c>
      <c r="I1068" s="32" t="s">
        <v>6</v>
      </c>
      <c r="J1068" s="3" t="s">
        <v>6</v>
      </c>
      <c r="K1068" s="26">
        <v>25.6</v>
      </c>
      <c r="L1068" s="26">
        <v>122.2</v>
      </c>
      <c r="M1068" s="26">
        <v>21.7</v>
      </c>
      <c r="N1068" s="26">
        <v>119</v>
      </c>
    </row>
    <row r="1069" spans="1:14" x14ac:dyDescent="0.25">
      <c r="A1069" s="31" t="s">
        <v>237</v>
      </c>
      <c r="B1069" s="22">
        <v>21.973132</v>
      </c>
      <c r="C1069" s="22">
        <v>120.74354700000001</v>
      </c>
      <c r="D1069" s="30" t="s">
        <v>6</v>
      </c>
      <c r="E1069" s="30" t="s">
        <v>6</v>
      </c>
      <c r="F1069" s="34" t="s">
        <v>237</v>
      </c>
      <c r="G1069" s="32" t="s">
        <v>6</v>
      </c>
      <c r="H1069" s="34" t="s">
        <v>236</v>
      </c>
      <c r="I1069" s="34" t="s">
        <v>6</v>
      </c>
      <c r="J1069" s="32" t="s">
        <v>6</v>
      </c>
      <c r="K1069" s="26">
        <v>25.6</v>
      </c>
      <c r="L1069" s="26">
        <v>122.2</v>
      </c>
      <c r="M1069" s="26">
        <v>21.7</v>
      </c>
      <c r="N1069" s="26">
        <v>119</v>
      </c>
    </row>
    <row r="1070" spans="1:14" x14ac:dyDescent="0.25">
      <c r="A1070" s="31" t="s">
        <v>1440</v>
      </c>
      <c r="B1070" s="22">
        <v>23.133963999999999</v>
      </c>
      <c r="C1070" s="22">
        <v>120.075295</v>
      </c>
      <c r="D1070" t="s">
        <v>6</v>
      </c>
      <c r="E1070" s="13" t="s">
        <v>6</v>
      </c>
      <c r="F1070" s="37" t="s">
        <v>1441</v>
      </c>
      <c r="G1070" s="3" t="s">
        <v>6</v>
      </c>
      <c r="H1070" s="3" t="s">
        <v>236</v>
      </c>
      <c r="I1070" s="32" t="s">
        <v>6</v>
      </c>
      <c r="J1070" s="3" t="s">
        <v>6</v>
      </c>
      <c r="K1070" s="26">
        <v>25.6</v>
      </c>
      <c r="L1070" s="26">
        <v>122.2</v>
      </c>
      <c r="M1070" s="26">
        <v>21.7</v>
      </c>
      <c r="N1070" s="26">
        <v>119</v>
      </c>
    </row>
    <row r="1071" spans="1:14" x14ac:dyDescent="0.25">
      <c r="A1071" s="36" t="s">
        <v>1444</v>
      </c>
      <c r="B1071" s="22">
        <v>22.766970000000001</v>
      </c>
      <c r="C1071" s="22">
        <v>121.17277</v>
      </c>
      <c r="D1071" t="s">
        <v>6</v>
      </c>
      <c r="E1071" s="13" t="s">
        <v>6</v>
      </c>
      <c r="F1071" s="37" t="s">
        <v>1445</v>
      </c>
      <c r="G1071" s="32" t="s">
        <v>6</v>
      </c>
      <c r="H1071" s="37" t="s">
        <v>236</v>
      </c>
      <c r="I1071" s="37" t="s">
        <v>6</v>
      </c>
      <c r="J1071" s="3" t="s">
        <v>6</v>
      </c>
      <c r="K1071" s="26">
        <v>25.6</v>
      </c>
      <c r="L1071" s="26">
        <v>122.2</v>
      </c>
      <c r="M1071" s="26">
        <v>21.7</v>
      </c>
      <c r="N1071" s="26">
        <v>119</v>
      </c>
    </row>
    <row r="1072" spans="1:14" x14ac:dyDescent="0.25">
      <c r="A1072" s="31" t="s">
        <v>2492</v>
      </c>
      <c r="B1072" s="22">
        <v>25.172922</v>
      </c>
      <c r="C1072" s="22">
        <v>121.437792</v>
      </c>
      <c r="D1072" s="13" t="s">
        <v>6</v>
      </c>
      <c r="E1072" s="13" t="s">
        <v>6</v>
      </c>
      <c r="F1072" s="16" t="s">
        <v>885</v>
      </c>
      <c r="G1072" s="3" t="s">
        <v>1467</v>
      </c>
      <c r="H1072" s="34" t="s">
        <v>1426</v>
      </c>
      <c r="I1072" s="34" t="s">
        <v>6</v>
      </c>
      <c r="J1072" s="3" t="s">
        <v>6</v>
      </c>
      <c r="K1072" s="26">
        <v>25.6</v>
      </c>
      <c r="L1072" s="26">
        <v>122.2</v>
      </c>
      <c r="M1072" s="26">
        <v>21.7</v>
      </c>
      <c r="N1072" s="26">
        <v>119</v>
      </c>
    </row>
    <row r="1073" spans="1:14" x14ac:dyDescent="0.25">
      <c r="A1073" s="31" t="s">
        <v>1422</v>
      </c>
      <c r="B1073" s="22">
        <v>24.714859000000001</v>
      </c>
      <c r="C1073" s="22">
        <v>121.775952</v>
      </c>
      <c r="D1073" s="30" t="s">
        <v>6</v>
      </c>
      <c r="E1073" s="30" t="s">
        <v>6</v>
      </c>
      <c r="F1073" s="37" t="s">
        <v>1424</v>
      </c>
      <c r="G1073" s="32" t="s">
        <v>6</v>
      </c>
      <c r="H1073" s="32" t="s">
        <v>236</v>
      </c>
      <c r="I1073" s="32" t="s">
        <v>6</v>
      </c>
      <c r="J1073" s="3" t="s">
        <v>6</v>
      </c>
      <c r="K1073" s="26">
        <v>25.6</v>
      </c>
      <c r="L1073" s="26">
        <v>122.2</v>
      </c>
      <c r="M1073" s="26">
        <v>21.7</v>
      </c>
      <c r="N1073" s="26">
        <v>119</v>
      </c>
    </row>
    <row r="1074" spans="1:14" x14ac:dyDescent="0.25">
      <c r="A1074" s="36" t="s">
        <v>452</v>
      </c>
      <c r="B1074" s="23">
        <v>25.956996</v>
      </c>
      <c r="C1074" s="23">
        <v>-97.146196000000003</v>
      </c>
      <c r="D1074" s="36" t="s">
        <v>6</v>
      </c>
      <c r="E1074" s="36" t="s">
        <v>6</v>
      </c>
      <c r="F1074" s="16" t="s">
        <v>1082</v>
      </c>
      <c r="G1074" s="16" t="s">
        <v>6</v>
      </c>
      <c r="H1074" s="31" t="s">
        <v>660</v>
      </c>
      <c r="I1074" s="36" t="s">
        <v>6</v>
      </c>
      <c r="J1074" s="16" t="s">
        <v>6</v>
      </c>
      <c r="K1074" s="26" t="s">
        <v>6</v>
      </c>
      <c r="L1074" s="26" t="s">
        <v>6</v>
      </c>
      <c r="M1074" s="26" t="s">
        <v>6</v>
      </c>
      <c r="N1074" s="26" t="s">
        <v>6</v>
      </c>
    </row>
    <row r="1075" spans="1:14" x14ac:dyDescent="0.25">
      <c r="A1075" s="31" t="s">
        <v>466</v>
      </c>
      <c r="B1075" s="23">
        <v>22.232510999999999</v>
      </c>
      <c r="C1075" s="23">
        <v>-97.837843000000007</v>
      </c>
      <c r="D1075" s="36" t="s">
        <v>6</v>
      </c>
      <c r="E1075" s="36" t="s">
        <v>6</v>
      </c>
      <c r="F1075" s="16" t="s">
        <v>1090</v>
      </c>
      <c r="G1075" s="16" t="s">
        <v>6</v>
      </c>
      <c r="H1075" s="36" t="s">
        <v>660</v>
      </c>
      <c r="I1075" s="36" t="s">
        <v>6</v>
      </c>
      <c r="J1075" s="16" t="s">
        <v>6</v>
      </c>
      <c r="K1075" s="26" t="s">
        <v>6</v>
      </c>
      <c r="L1075" s="26" t="s">
        <v>6</v>
      </c>
      <c r="M1075" s="26" t="s">
        <v>6</v>
      </c>
      <c r="N1075" s="26" t="s">
        <v>6</v>
      </c>
    </row>
    <row r="1076" spans="1:14" x14ac:dyDescent="0.25">
      <c r="A1076" s="31" t="s">
        <v>2392</v>
      </c>
      <c r="B1076" s="22">
        <v>8.0805559999999996</v>
      </c>
      <c r="C1076" s="22">
        <v>77.551722999999996</v>
      </c>
      <c r="D1076" s="13" t="s">
        <v>6</v>
      </c>
      <c r="E1076" s="13" t="s">
        <v>6</v>
      </c>
      <c r="F1076" s="37" t="s">
        <v>1636</v>
      </c>
      <c r="G1076" s="37" t="s">
        <v>1635</v>
      </c>
      <c r="H1076" s="34" t="s">
        <v>2391</v>
      </c>
      <c r="I1076" s="34" t="s">
        <v>6</v>
      </c>
      <c r="J1076" s="3" t="s">
        <v>6</v>
      </c>
      <c r="K1076" s="37" t="s">
        <v>6</v>
      </c>
      <c r="L1076" s="37" t="s">
        <v>6</v>
      </c>
      <c r="M1076" s="37" t="s">
        <v>6</v>
      </c>
      <c r="N1076" s="37" t="s">
        <v>6</v>
      </c>
    </row>
    <row r="1077" spans="1:14" x14ac:dyDescent="0.25">
      <c r="A1077" s="31" t="s">
        <v>2393</v>
      </c>
      <c r="B1077" s="22">
        <v>11.432632</v>
      </c>
      <c r="C1077" s="22">
        <v>79.787082999999996</v>
      </c>
      <c r="D1077" s="34" t="s">
        <v>6</v>
      </c>
      <c r="E1077" s="34" t="s">
        <v>6</v>
      </c>
      <c r="F1077" s="34" t="s">
        <v>1516</v>
      </c>
      <c r="G1077" s="37" t="s">
        <v>6</v>
      </c>
      <c r="H1077" s="37" t="s">
        <v>2357</v>
      </c>
      <c r="I1077" s="37" t="s">
        <v>6</v>
      </c>
      <c r="J1077" s="3" t="s">
        <v>6</v>
      </c>
      <c r="K1077" s="37" t="s">
        <v>6</v>
      </c>
      <c r="L1077" s="37" t="s">
        <v>6</v>
      </c>
      <c r="M1077" s="37" t="s">
        <v>6</v>
      </c>
      <c r="N1077" s="37" t="s">
        <v>6</v>
      </c>
    </row>
    <row r="1078" spans="1:14" x14ac:dyDescent="0.25">
      <c r="A1078" s="34" t="s">
        <v>101</v>
      </c>
      <c r="B1078" s="22">
        <v>-6.8</v>
      </c>
      <c r="C1078" s="22">
        <v>39.283333333333331</v>
      </c>
      <c r="D1078" s="13" t="s">
        <v>6</v>
      </c>
      <c r="E1078" s="13" t="s">
        <v>6</v>
      </c>
      <c r="F1078" s="16" t="s">
        <v>771</v>
      </c>
      <c r="G1078" s="3" t="s">
        <v>6</v>
      </c>
      <c r="H1078" s="36" t="s">
        <v>102</v>
      </c>
      <c r="I1078" s="36" t="s">
        <v>6</v>
      </c>
      <c r="J1078" s="3" t="s">
        <v>6</v>
      </c>
      <c r="K1078" s="26" t="s">
        <v>6</v>
      </c>
      <c r="L1078" s="26" t="s">
        <v>6</v>
      </c>
      <c r="M1078" s="26" t="s">
        <v>6</v>
      </c>
      <c r="N1078" s="26" t="s">
        <v>6</v>
      </c>
    </row>
    <row r="1079" spans="1:14" x14ac:dyDescent="0.25">
      <c r="A1079" s="34" t="s">
        <v>2284</v>
      </c>
      <c r="B1079" s="22">
        <v>-8.75</v>
      </c>
      <c r="C1079" s="22">
        <v>39.4</v>
      </c>
      <c r="D1079" s="13" t="s">
        <v>6</v>
      </c>
      <c r="E1079" s="13" t="s">
        <v>6</v>
      </c>
      <c r="F1079" s="16" t="s">
        <v>1181</v>
      </c>
      <c r="G1079" s="32" t="s">
        <v>6</v>
      </c>
      <c r="H1079" s="36" t="s">
        <v>2278</v>
      </c>
      <c r="I1079" s="36" t="s">
        <v>6</v>
      </c>
      <c r="J1079" s="3" t="s">
        <v>6</v>
      </c>
      <c r="K1079" s="26" t="s">
        <v>6</v>
      </c>
      <c r="L1079" s="26" t="s">
        <v>6</v>
      </c>
      <c r="M1079" s="26" t="s">
        <v>6</v>
      </c>
      <c r="N1079" s="26" t="s">
        <v>6</v>
      </c>
    </row>
    <row r="1080" spans="1:14" x14ac:dyDescent="0.25">
      <c r="A1080" s="31" t="s">
        <v>2279</v>
      </c>
      <c r="B1080" s="22">
        <v>-9.9877610000000008</v>
      </c>
      <c r="C1080" s="22">
        <v>39.710622000000001</v>
      </c>
      <c r="D1080" s="13" t="s">
        <v>6</v>
      </c>
      <c r="E1080" s="13" t="s">
        <v>6</v>
      </c>
      <c r="F1080" s="16" t="s">
        <v>1084</v>
      </c>
      <c r="G1080" s="3" t="s">
        <v>6</v>
      </c>
      <c r="H1080" s="36" t="s">
        <v>2278</v>
      </c>
      <c r="I1080" s="36" t="s">
        <v>6</v>
      </c>
      <c r="J1080" s="3" t="s">
        <v>6</v>
      </c>
      <c r="K1080" s="26" t="s">
        <v>6</v>
      </c>
      <c r="L1080" s="26" t="s">
        <v>6</v>
      </c>
      <c r="M1080" s="26" t="s">
        <v>6</v>
      </c>
      <c r="N1080" s="26" t="s">
        <v>6</v>
      </c>
    </row>
    <row r="1081" spans="1:14" x14ac:dyDescent="0.25">
      <c r="A1081" s="34" t="s">
        <v>2283</v>
      </c>
      <c r="B1081" s="22">
        <v>-5.4292740000000004</v>
      </c>
      <c r="C1081" s="22">
        <v>38.974643</v>
      </c>
      <c r="D1081" s="13" t="s">
        <v>6</v>
      </c>
      <c r="E1081" s="13" t="s">
        <v>6</v>
      </c>
      <c r="F1081" s="16" t="s">
        <v>1584</v>
      </c>
      <c r="G1081" s="3" t="s">
        <v>6</v>
      </c>
      <c r="H1081" s="36" t="s">
        <v>2281</v>
      </c>
      <c r="I1081" s="36" t="s">
        <v>6</v>
      </c>
      <c r="J1081" s="3" t="s">
        <v>6</v>
      </c>
      <c r="K1081" s="26" t="s">
        <v>6</v>
      </c>
      <c r="L1081" s="26" t="s">
        <v>6</v>
      </c>
      <c r="M1081" s="26" t="s">
        <v>6</v>
      </c>
      <c r="N1081" s="26" t="s">
        <v>6</v>
      </c>
    </row>
    <row r="1082" spans="1:14" x14ac:dyDescent="0.25">
      <c r="A1082" s="31" t="s">
        <v>103</v>
      </c>
      <c r="B1082" s="22">
        <v>-5.166666666666667</v>
      </c>
      <c r="C1082" s="22">
        <v>39.783333333333331</v>
      </c>
      <c r="D1082" s="13" t="s">
        <v>6</v>
      </c>
      <c r="E1082" s="13" t="s">
        <v>6</v>
      </c>
      <c r="F1082" s="16" t="s">
        <v>772</v>
      </c>
      <c r="G1082" s="3" t="s">
        <v>6</v>
      </c>
      <c r="H1082" s="36" t="s">
        <v>102</v>
      </c>
      <c r="I1082" s="36" t="s">
        <v>6</v>
      </c>
      <c r="J1082" s="3" t="s">
        <v>6</v>
      </c>
      <c r="K1082" s="26" t="s">
        <v>6</v>
      </c>
      <c r="L1082" s="26" t="s">
        <v>6</v>
      </c>
      <c r="M1082" s="26" t="s">
        <v>6</v>
      </c>
      <c r="N1082" s="26" t="s">
        <v>6</v>
      </c>
    </row>
    <row r="1083" spans="1:14" x14ac:dyDescent="0.25">
      <c r="A1083" s="34" t="s">
        <v>1935</v>
      </c>
      <c r="B1083" s="22">
        <v>-6.1636240000000004</v>
      </c>
      <c r="C1083" s="22">
        <v>39.185732999999999</v>
      </c>
      <c r="D1083" s="30" t="s">
        <v>1934</v>
      </c>
      <c r="E1083" s="30" t="s">
        <v>6</v>
      </c>
      <c r="F1083" s="37" t="s">
        <v>2043</v>
      </c>
      <c r="G1083" s="32" t="s">
        <v>6</v>
      </c>
      <c r="H1083" s="36" t="s">
        <v>102</v>
      </c>
      <c r="I1083" s="36" t="s">
        <v>6</v>
      </c>
      <c r="J1083" s="3" t="s">
        <v>6</v>
      </c>
      <c r="K1083" s="26" t="s">
        <v>6</v>
      </c>
      <c r="L1083" s="26" t="s">
        <v>6</v>
      </c>
      <c r="M1083" s="26" t="s">
        <v>6</v>
      </c>
      <c r="N1083" s="26" t="s">
        <v>6</v>
      </c>
    </row>
    <row r="1084" spans="1:14" x14ac:dyDescent="0.25">
      <c r="A1084" s="15" t="s">
        <v>1726</v>
      </c>
      <c r="B1084" s="22">
        <v>28.066286000000002</v>
      </c>
      <c r="C1084" s="22">
        <v>-96.990616000000003</v>
      </c>
      <c r="D1084" s="13" t="s">
        <v>6</v>
      </c>
      <c r="E1084" s="13" t="s">
        <v>6</v>
      </c>
      <c r="F1084" s="35" t="s">
        <v>1727</v>
      </c>
      <c r="G1084" s="3" t="s">
        <v>6</v>
      </c>
      <c r="H1084" s="36" t="s">
        <v>445</v>
      </c>
      <c r="I1084" s="36" t="s">
        <v>6</v>
      </c>
      <c r="J1084" s="3" t="s">
        <v>6</v>
      </c>
      <c r="K1084" s="26" t="s">
        <v>6</v>
      </c>
      <c r="L1084" s="26" t="s">
        <v>6</v>
      </c>
      <c r="M1084" s="26" t="s">
        <v>6</v>
      </c>
      <c r="N1084" s="26" t="s">
        <v>6</v>
      </c>
    </row>
    <row r="1085" spans="1:14" x14ac:dyDescent="0.25">
      <c r="A1085" s="36" t="s">
        <v>2716</v>
      </c>
      <c r="B1085" s="22">
        <v>28.187086000000001</v>
      </c>
      <c r="C1085" s="22">
        <v>-96.856677000000005</v>
      </c>
      <c r="D1085" s="30" t="s">
        <v>6</v>
      </c>
      <c r="E1085" s="30" t="s">
        <v>6</v>
      </c>
      <c r="F1085" s="16" t="s">
        <v>1075</v>
      </c>
      <c r="G1085" s="32" t="s">
        <v>6</v>
      </c>
      <c r="H1085" s="36" t="s">
        <v>1726</v>
      </c>
      <c r="I1085" s="36" t="s">
        <v>6</v>
      </c>
      <c r="J1085" s="32" t="s">
        <v>6</v>
      </c>
      <c r="K1085" s="26" t="s">
        <v>6</v>
      </c>
      <c r="L1085" s="26" t="s">
        <v>6</v>
      </c>
      <c r="M1085" s="26" t="s">
        <v>6</v>
      </c>
      <c r="N1085" s="26" t="s">
        <v>6</v>
      </c>
    </row>
    <row r="1086" spans="1:14" x14ac:dyDescent="0.25">
      <c r="A1086" s="31" t="s">
        <v>2709</v>
      </c>
      <c r="B1086" s="23">
        <v>30.071397000000001</v>
      </c>
      <c r="C1086" s="23">
        <v>-94.058072999999993</v>
      </c>
      <c r="D1086" s="36" t="s">
        <v>6</v>
      </c>
      <c r="E1086" s="36" t="s">
        <v>6</v>
      </c>
      <c r="F1086" s="16" t="s">
        <v>1252</v>
      </c>
      <c r="G1086" s="16" t="s">
        <v>6</v>
      </c>
      <c r="H1086" s="16" t="s">
        <v>2707</v>
      </c>
      <c r="I1086" s="16" t="s">
        <v>6</v>
      </c>
      <c r="J1086" s="3" t="s">
        <v>6</v>
      </c>
      <c r="K1086" s="26" t="s">
        <v>6</v>
      </c>
      <c r="L1086" s="26" t="s">
        <v>6</v>
      </c>
      <c r="M1086" s="26" t="s">
        <v>6</v>
      </c>
      <c r="N1086" s="26" t="s">
        <v>6</v>
      </c>
    </row>
    <row r="1087" spans="1:14" x14ac:dyDescent="0.25">
      <c r="A1087" s="31" t="s">
        <v>2735</v>
      </c>
      <c r="B1087" s="22">
        <v>29.452794000000001</v>
      </c>
      <c r="C1087" s="22">
        <v>-94.649293</v>
      </c>
      <c r="D1087" s="37" t="s">
        <v>6</v>
      </c>
      <c r="E1087" s="37" t="s">
        <v>6</v>
      </c>
      <c r="F1087" s="37" t="s">
        <v>1775</v>
      </c>
      <c r="G1087" s="37" t="s">
        <v>6</v>
      </c>
      <c r="H1087" s="37" t="s">
        <v>2718</v>
      </c>
      <c r="I1087" s="37" t="s">
        <v>6</v>
      </c>
      <c r="J1087" s="3" t="s">
        <v>6</v>
      </c>
      <c r="K1087" s="37" t="s">
        <v>6</v>
      </c>
      <c r="L1087" s="37" t="s">
        <v>6</v>
      </c>
      <c r="M1087" s="37" t="s">
        <v>6</v>
      </c>
      <c r="N1087" s="37" t="s">
        <v>6</v>
      </c>
    </row>
    <row r="1088" spans="1:14" x14ac:dyDescent="0.25">
      <c r="A1088" s="31" t="s">
        <v>1605</v>
      </c>
      <c r="B1088" s="22">
        <v>27.201198999999999</v>
      </c>
      <c r="C1088" s="22">
        <v>-98.055706000000001</v>
      </c>
      <c r="D1088" s="13" t="s">
        <v>6</v>
      </c>
      <c r="E1088" s="13" t="s">
        <v>6</v>
      </c>
      <c r="F1088" s="37" t="s">
        <v>1606</v>
      </c>
      <c r="G1088" s="3" t="s">
        <v>6</v>
      </c>
      <c r="H1088" s="37" t="s">
        <v>445</v>
      </c>
      <c r="I1088" s="37" t="s">
        <v>449</v>
      </c>
      <c r="J1088" s="3" t="s">
        <v>6</v>
      </c>
      <c r="K1088" s="26" t="s">
        <v>6</v>
      </c>
      <c r="L1088" s="26" t="s">
        <v>6</v>
      </c>
      <c r="M1088" s="26" t="s">
        <v>6</v>
      </c>
      <c r="N1088" s="26" t="s">
        <v>6</v>
      </c>
    </row>
    <row r="1089" spans="1:14" x14ac:dyDescent="0.25">
      <c r="A1089" s="31" t="s">
        <v>1607</v>
      </c>
      <c r="B1089" s="22">
        <v>26.201933</v>
      </c>
      <c r="C1089" s="22">
        <v>-97.298822999999999</v>
      </c>
      <c r="D1089" t="s">
        <v>6</v>
      </c>
      <c r="E1089" s="13" t="s">
        <v>6</v>
      </c>
      <c r="F1089" s="37" t="s">
        <v>1609</v>
      </c>
      <c r="G1089" s="37" t="s">
        <v>6</v>
      </c>
      <c r="H1089" s="37" t="s">
        <v>445</v>
      </c>
      <c r="I1089" s="37" t="s">
        <v>449</v>
      </c>
      <c r="J1089" s="3" t="s">
        <v>6</v>
      </c>
      <c r="K1089" s="37" t="s">
        <v>6</v>
      </c>
      <c r="L1089" s="37" t="s">
        <v>6</v>
      </c>
      <c r="M1089" s="37" t="s">
        <v>6</v>
      </c>
      <c r="N1089" s="37" t="s">
        <v>6</v>
      </c>
    </row>
    <row r="1090" spans="1:14" x14ac:dyDescent="0.25">
      <c r="A1090" s="31" t="s">
        <v>2732</v>
      </c>
      <c r="B1090" s="22">
        <v>29.185521999999999</v>
      </c>
      <c r="C1090" s="22">
        <v>-95.123650999999995</v>
      </c>
      <c r="D1090" s="13" t="s">
        <v>6</v>
      </c>
      <c r="E1090" s="13" t="s">
        <v>6</v>
      </c>
      <c r="F1090" s="34" t="s">
        <v>1523</v>
      </c>
      <c r="G1090" s="3" t="s">
        <v>6</v>
      </c>
      <c r="H1090" s="36" t="s">
        <v>2730</v>
      </c>
      <c r="I1090" s="36" t="s">
        <v>6</v>
      </c>
      <c r="J1090" s="3" t="s">
        <v>6</v>
      </c>
      <c r="K1090" s="26" t="s">
        <v>6</v>
      </c>
      <c r="L1090" s="26" t="s">
        <v>6</v>
      </c>
      <c r="M1090" s="26" t="s">
        <v>6</v>
      </c>
      <c r="N1090" s="26" t="s">
        <v>6</v>
      </c>
    </row>
    <row r="1091" spans="1:14" x14ac:dyDescent="0.25">
      <c r="A1091" s="36" t="s">
        <v>2712</v>
      </c>
      <c r="B1091" s="22">
        <v>27.813063</v>
      </c>
      <c r="C1091" s="22">
        <v>-97.393186999999998</v>
      </c>
      <c r="D1091" s="13" t="s">
        <v>6</v>
      </c>
      <c r="E1091" s="13" t="s">
        <v>6</v>
      </c>
      <c r="F1091" s="16" t="s">
        <v>1071</v>
      </c>
      <c r="G1091" s="37" t="s">
        <v>6</v>
      </c>
      <c r="H1091" s="36" t="s">
        <v>2710</v>
      </c>
      <c r="I1091" s="36" t="s">
        <v>6</v>
      </c>
      <c r="J1091" s="3" t="s">
        <v>6</v>
      </c>
      <c r="K1091" s="26" t="s">
        <v>6</v>
      </c>
      <c r="L1091" s="26" t="s">
        <v>6</v>
      </c>
      <c r="M1091" s="26" t="s">
        <v>6</v>
      </c>
      <c r="N1091" s="26" t="s">
        <v>6</v>
      </c>
    </row>
    <row r="1092" spans="1:14" x14ac:dyDescent="0.25">
      <c r="A1092" s="36" t="s">
        <v>2720</v>
      </c>
      <c r="B1092" s="22">
        <v>29.287693999999998</v>
      </c>
      <c r="C1092" s="22">
        <v>-94.809340000000006</v>
      </c>
      <c r="D1092" s="13" t="s">
        <v>6</v>
      </c>
      <c r="E1092" s="13" t="s">
        <v>6</v>
      </c>
      <c r="F1092" s="16" t="s">
        <v>1070</v>
      </c>
      <c r="G1092" s="3" t="s">
        <v>6</v>
      </c>
      <c r="H1092" s="36" t="s">
        <v>2718</v>
      </c>
      <c r="I1092" s="36" t="s">
        <v>6</v>
      </c>
      <c r="J1092" s="3" t="s">
        <v>6</v>
      </c>
      <c r="K1092" s="26" t="s">
        <v>6</v>
      </c>
      <c r="L1092" s="26" t="s">
        <v>6</v>
      </c>
      <c r="M1092" s="26" t="s">
        <v>6</v>
      </c>
      <c r="N1092" s="26" t="s">
        <v>6</v>
      </c>
    </row>
    <row r="1093" spans="1:14" x14ac:dyDescent="0.25">
      <c r="A1093" s="31" t="s">
        <v>2728</v>
      </c>
      <c r="B1093" s="22">
        <v>27.420902999999999</v>
      </c>
      <c r="C1093" s="22">
        <v>-97.742397999999994</v>
      </c>
      <c r="D1093" s="13" t="s">
        <v>6</v>
      </c>
      <c r="E1093" s="13" t="s">
        <v>6</v>
      </c>
      <c r="F1093" s="34" t="s">
        <v>1538</v>
      </c>
      <c r="G1093" s="3" t="s">
        <v>6</v>
      </c>
      <c r="H1093" s="36" t="s">
        <v>2726</v>
      </c>
      <c r="I1093" s="36" t="s">
        <v>6</v>
      </c>
      <c r="J1093" s="3" t="s">
        <v>6</v>
      </c>
      <c r="K1093" s="26" t="s">
        <v>6</v>
      </c>
      <c r="L1093" s="26" t="s">
        <v>6</v>
      </c>
      <c r="M1093" s="26" t="s">
        <v>6</v>
      </c>
      <c r="N1093" s="26" t="s">
        <v>6</v>
      </c>
    </row>
    <row r="1094" spans="1:14" x14ac:dyDescent="0.25">
      <c r="A1094" s="36" t="s">
        <v>447</v>
      </c>
      <c r="B1094" s="22">
        <v>26.668911999999999</v>
      </c>
      <c r="C1094" s="22">
        <v>-97.414224000000004</v>
      </c>
      <c r="D1094" s="13" t="s">
        <v>6</v>
      </c>
      <c r="E1094" s="13" t="s">
        <v>6</v>
      </c>
      <c r="F1094" s="16" t="s">
        <v>1073</v>
      </c>
      <c r="G1094" s="3" t="s">
        <v>6</v>
      </c>
      <c r="H1094" s="36" t="s">
        <v>445</v>
      </c>
      <c r="I1094" s="36" t="s">
        <v>449</v>
      </c>
      <c r="J1094" s="3" t="s">
        <v>6</v>
      </c>
      <c r="K1094" s="26" t="s">
        <v>6</v>
      </c>
      <c r="L1094" s="26" t="s">
        <v>6</v>
      </c>
      <c r="M1094" s="26" t="s">
        <v>6</v>
      </c>
      <c r="N1094" s="26" t="s">
        <v>6</v>
      </c>
    </row>
    <row r="1095" spans="1:14" x14ac:dyDescent="0.25">
      <c r="A1095" s="31" t="s">
        <v>451</v>
      </c>
      <c r="B1095" s="22">
        <v>28.546855000000001</v>
      </c>
      <c r="C1095" s="22">
        <v>-96.240651999999997</v>
      </c>
      <c r="D1095" s="34" t="s">
        <v>6</v>
      </c>
      <c r="E1095" s="34" t="s">
        <v>6</v>
      </c>
      <c r="F1095" s="16" t="s">
        <v>1077</v>
      </c>
      <c r="G1095" s="32" t="s">
        <v>6</v>
      </c>
      <c r="H1095" s="36" t="s">
        <v>445</v>
      </c>
      <c r="I1095" s="36" t="s">
        <v>6</v>
      </c>
      <c r="J1095" s="3" t="s">
        <v>6</v>
      </c>
      <c r="K1095" s="26" t="s">
        <v>6</v>
      </c>
      <c r="L1095" s="26" t="s">
        <v>6</v>
      </c>
      <c r="M1095" s="26" t="s">
        <v>6</v>
      </c>
      <c r="N1095" s="26" t="s">
        <v>6</v>
      </c>
    </row>
    <row r="1096" spans="1:14" x14ac:dyDescent="0.25">
      <c r="A1096" s="31" t="s">
        <v>2714</v>
      </c>
      <c r="B1096" s="22">
        <v>27.710985000000001</v>
      </c>
      <c r="C1096" s="22">
        <v>-97.150114000000002</v>
      </c>
      <c r="D1096" s="13" t="s">
        <v>6</v>
      </c>
      <c r="E1096" s="13" t="s">
        <v>6</v>
      </c>
      <c r="F1096" s="16" t="s">
        <v>1072</v>
      </c>
      <c r="G1096" s="3" t="s">
        <v>6</v>
      </c>
      <c r="H1096" s="31" t="s">
        <v>2710</v>
      </c>
      <c r="I1096" s="31" t="s">
        <v>6</v>
      </c>
      <c r="J1096" s="3" t="s">
        <v>6</v>
      </c>
      <c r="K1096" s="26" t="s">
        <v>6</v>
      </c>
      <c r="L1096" s="26" t="s">
        <v>6</v>
      </c>
      <c r="M1096" s="26" t="s">
        <v>6</v>
      </c>
      <c r="N1096" s="26" t="s">
        <v>6</v>
      </c>
    </row>
    <row r="1097" spans="1:14" x14ac:dyDescent="0.25">
      <c r="A1097" s="36" t="s">
        <v>2722</v>
      </c>
      <c r="B1097" s="23">
        <v>30.012462599999999</v>
      </c>
      <c r="C1097" s="23">
        <v>-93.763017000000005</v>
      </c>
      <c r="D1097" s="36" t="s">
        <v>6</v>
      </c>
      <c r="E1097" s="36" t="s">
        <v>6</v>
      </c>
      <c r="F1097" s="16" t="s">
        <v>1275</v>
      </c>
      <c r="G1097" s="16" t="s">
        <v>6</v>
      </c>
      <c r="H1097" s="16" t="s">
        <v>2721</v>
      </c>
      <c r="I1097" s="16" t="s">
        <v>6</v>
      </c>
      <c r="J1097" s="3" t="s">
        <v>6</v>
      </c>
      <c r="K1097" s="26" t="s">
        <v>6</v>
      </c>
      <c r="L1097" s="26" t="s">
        <v>6</v>
      </c>
      <c r="M1097" s="26" t="s">
        <v>6</v>
      </c>
      <c r="N1097" s="26" t="s">
        <v>6</v>
      </c>
    </row>
    <row r="1098" spans="1:14" x14ac:dyDescent="0.25">
      <c r="A1098" s="31" t="s">
        <v>2715</v>
      </c>
      <c r="B1098" s="22">
        <v>27.839216</v>
      </c>
      <c r="C1098" s="22">
        <v>-97.062428999999995</v>
      </c>
      <c r="D1098" s="13" t="s">
        <v>6</v>
      </c>
      <c r="E1098" s="13" t="s">
        <v>6</v>
      </c>
      <c r="F1098" s="16" t="s">
        <v>1115</v>
      </c>
      <c r="G1098" s="3" t="s">
        <v>6</v>
      </c>
      <c r="H1098" s="36" t="s">
        <v>2714</v>
      </c>
      <c r="I1098" s="36" t="s">
        <v>6</v>
      </c>
      <c r="J1098" s="3" t="s">
        <v>6</v>
      </c>
      <c r="K1098" s="26" t="s">
        <v>6</v>
      </c>
      <c r="L1098" s="26" t="s">
        <v>6</v>
      </c>
      <c r="M1098" s="26" t="s">
        <v>6</v>
      </c>
      <c r="N1098" s="26" t="s">
        <v>6</v>
      </c>
    </row>
    <row r="1099" spans="1:14" x14ac:dyDescent="0.25">
      <c r="A1099" s="31" t="s">
        <v>2717</v>
      </c>
      <c r="B1099" s="23">
        <v>29.880381</v>
      </c>
      <c r="C1099" s="23">
        <v>-93.911741000000006</v>
      </c>
      <c r="D1099" s="36" t="s">
        <v>6</v>
      </c>
      <c r="E1099" s="36" t="s">
        <v>6</v>
      </c>
      <c r="F1099" s="16" t="s">
        <v>1282</v>
      </c>
      <c r="G1099" s="16" t="s">
        <v>6</v>
      </c>
      <c r="H1099" s="16" t="s">
        <v>2707</v>
      </c>
      <c r="I1099" s="16" t="s">
        <v>6</v>
      </c>
      <c r="J1099" s="3" t="s">
        <v>6</v>
      </c>
      <c r="K1099" s="26" t="s">
        <v>6</v>
      </c>
      <c r="L1099" s="26" t="s">
        <v>6</v>
      </c>
      <c r="M1099" s="26" t="s">
        <v>6</v>
      </c>
      <c r="N1099" s="26" t="s">
        <v>6</v>
      </c>
    </row>
    <row r="1100" spans="1:14" x14ac:dyDescent="0.25">
      <c r="A1100" s="31" t="s">
        <v>2729</v>
      </c>
      <c r="B1100" s="22">
        <v>26.242540999999999</v>
      </c>
      <c r="C1100" s="22">
        <v>-97.407709999999994</v>
      </c>
      <c r="D1100" s="30" t="s">
        <v>6</v>
      </c>
      <c r="E1100" s="30" t="s">
        <v>6</v>
      </c>
      <c r="F1100" s="16" t="s">
        <v>1081</v>
      </c>
      <c r="G1100" s="32" t="s">
        <v>6</v>
      </c>
      <c r="H1100" s="36" t="s">
        <v>1607</v>
      </c>
      <c r="I1100" s="36" t="s">
        <v>6</v>
      </c>
      <c r="J1100" s="32" t="s">
        <v>6</v>
      </c>
      <c r="K1100" s="26" t="s">
        <v>6</v>
      </c>
      <c r="L1100" s="26" t="s">
        <v>6</v>
      </c>
      <c r="M1100" s="26" t="s">
        <v>6</v>
      </c>
      <c r="N1100" s="26" t="s">
        <v>6</v>
      </c>
    </row>
    <row r="1101" spans="1:14" x14ac:dyDescent="0.25">
      <c r="A1101" s="31" t="s">
        <v>2734</v>
      </c>
      <c r="B1101" s="22">
        <v>29.272089999999999</v>
      </c>
      <c r="C1101" s="22">
        <v>-94.911739999999995</v>
      </c>
      <c r="D1101" t="s">
        <v>6</v>
      </c>
      <c r="E1101" s="13" t="s">
        <v>6</v>
      </c>
      <c r="F1101" s="34" t="s">
        <v>1893</v>
      </c>
      <c r="G1101" s="3" t="s">
        <v>6</v>
      </c>
      <c r="H1101" s="36" t="s">
        <v>2718</v>
      </c>
      <c r="I1101" s="36" t="s">
        <v>6</v>
      </c>
      <c r="J1101" s="3" t="s">
        <v>6</v>
      </c>
      <c r="K1101" s="26" t="s">
        <v>6</v>
      </c>
      <c r="L1101" s="26" t="s">
        <v>6</v>
      </c>
      <c r="M1101" s="26" t="s">
        <v>6</v>
      </c>
      <c r="N1101" s="26" t="s">
        <v>6</v>
      </c>
    </row>
    <row r="1102" spans="1:14" x14ac:dyDescent="0.25">
      <c r="A1102" s="31" t="s">
        <v>449</v>
      </c>
      <c r="B1102" s="22">
        <v>27.813063</v>
      </c>
      <c r="C1102" s="22">
        <v>-97.393186999999998</v>
      </c>
      <c r="D1102" s="13" t="s">
        <v>6</v>
      </c>
      <c r="E1102" s="13" t="s">
        <v>450</v>
      </c>
      <c r="F1102" s="16" t="s">
        <v>1076</v>
      </c>
      <c r="G1102" s="3" t="s">
        <v>6</v>
      </c>
      <c r="H1102" s="36" t="s">
        <v>445</v>
      </c>
      <c r="I1102" s="36" t="s">
        <v>6</v>
      </c>
      <c r="J1102" s="3" t="s">
        <v>6</v>
      </c>
      <c r="K1102" s="26" t="s">
        <v>6</v>
      </c>
      <c r="L1102" s="26" t="s">
        <v>6</v>
      </c>
      <c r="M1102" s="26" t="s">
        <v>6</v>
      </c>
      <c r="N1102" s="26" t="s">
        <v>6</v>
      </c>
    </row>
    <row r="1103" spans="1:14" x14ac:dyDescent="0.25">
      <c r="A1103" s="31" t="s">
        <v>446</v>
      </c>
      <c r="B1103" s="22">
        <v>26.668911999999999</v>
      </c>
      <c r="C1103" s="22">
        <v>-97.414224000000004</v>
      </c>
      <c r="D1103" t="s">
        <v>6</v>
      </c>
      <c r="E1103" s="13" t="s">
        <v>448</v>
      </c>
      <c r="F1103" s="16" t="s">
        <v>1074</v>
      </c>
      <c r="G1103" s="3" t="s">
        <v>6</v>
      </c>
      <c r="H1103" s="31" t="s">
        <v>447</v>
      </c>
      <c r="I1103" s="31" t="s">
        <v>6</v>
      </c>
      <c r="J1103" s="3" t="s">
        <v>6</v>
      </c>
      <c r="K1103" s="26" t="s">
        <v>6</v>
      </c>
      <c r="L1103" s="26" t="s">
        <v>6</v>
      </c>
      <c r="M1103" s="26" t="s">
        <v>6</v>
      </c>
      <c r="N1103" s="26" t="s">
        <v>6</v>
      </c>
    </row>
    <row r="1104" spans="1:14" x14ac:dyDescent="0.25">
      <c r="A1104" s="34" t="s">
        <v>245</v>
      </c>
      <c r="B1104" s="22">
        <v>13.75</v>
      </c>
      <c r="C1104" s="22">
        <v>100.46666666666667</v>
      </c>
      <c r="D1104" s="34" t="s">
        <v>6</v>
      </c>
      <c r="E1104" s="34" t="s">
        <v>6</v>
      </c>
      <c r="F1104" s="16" t="s">
        <v>889</v>
      </c>
      <c r="G1104" s="37" t="s">
        <v>6</v>
      </c>
      <c r="H1104" s="36" t="s">
        <v>2419</v>
      </c>
      <c r="I1104" s="36" t="s">
        <v>6</v>
      </c>
      <c r="J1104" s="3" t="s">
        <v>6</v>
      </c>
      <c r="K1104" s="26" t="s">
        <v>6</v>
      </c>
      <c r="L1104" s="26" t="s">
        <v>6</v>
      </c>
      <c r="M1104" s="26" t="s">
        <v>6</v>
      </c>
      <c r="N1104" s="26" t="s">
        <v>6</v>
      </c>
    </row>
    <row r="1105" spans="1:14" x14ac:dyDescent="0.25">
      <c r="A1105" s="35" t="s">
        <v>1651</v>
      </c>
      <c r="B1105" s="22">
        <v>13.500923</v>
      </c>
      <c r="C1105" s="22">
        <v>100.980722</v>
      </c>
      <c r="D1105" s="13" t="s">
        <v>6</v>
      </c>
      <c r="E1105" s="13" t="s">
        <v>6</v>
      </c>
      <c r="F1105" s="35" t="s">
        <v>1650</v>
      </c>
      <c r="G1105" s="3" t="s">
        <v>6</v>
      </c>
      <c r="H1105" s="36" t="s">
        <v>2419</v>
      </c>
      <c r="I1105" s="36" t="s">
        <v>6</v>
      </c>
      <c r="J1105" s="3" t="s">
        <v>6</v>
      </c>
      <c r="K1105" s="26" t="s">
        <v>6</v>
      </c>
      <c r="L1105" s="26" t="s">
        <v>6</v>
      </c>
      <c r="M1105" s="26" t="s">
        <v>6</v>
      </c>
      <c r="N1105" s="26" t="s">
        <v>6</v>
      </c>
    </row>
    <row r="1106" spans="1:14" x14ac:dyDescent="0.25">
      <c r="A1106" s="35" t="s">
        <v>1663</v>
      </c>
      <c r="B1106" s="22">
        <v>8.5584100000000003</v>
      </c>
      <c r="C1106" s="22">
        <v>98.216070000000002</v>
      </c>
      <c r="D1106" s="13" t="s">
        <v>6</v>
      </c>
      <c r="E1106" s="13" t="s">
        <v>6</v>
      </c>
      <c r="F1106" s="35" t="s">
        <v>1664</v>
      </c>
      <c r="G1106" s="3" t="s">
        <v>6</v>
      </c>
      <c r="H1106" s="35" t="s">
        <v>2418</v>
      </c>
      <c r="I1106" s="34" t="s">
        <v>6</v>
      </c>
      <c r="J1106" s="3" t="s">
        <v>6</v>
      </c>
      <c r="K1106" s="26" t="s">
        <v>6</v>
      </c>
      <c r="L1106" s="26" t="s">
        <v>6</v>
      </c>
      <c r="M1106" s="26" t="s">
        <v>6</v>
      </c>
      <c r="N1106" s="26" t="s">
        <v>6</v>
      </c>
    </row>
    <row r="1107" spans="1:14" x14ac:dyDescent="0.25">
      <c r="A1107" s="31" t="s">
        <v>225</v>
      </c>
      <c r="B1107" s="22">
        <v>7.89</v>
      </c>
      <c r="C1107" s="22">
        <v>98.398333333333341</v>
      </c>
      <c r="D1107" s="34" t="s">
        <v>6</v>
      </c>
      <c r="E1107" s="34" t="s">
        <v>6</v>
      </c>
      <c r="F1107" s="16" t="s">
        <v>877</v>
      </c>
      <c r="G1107" s="34" t="s">
        <v>1476</v>
      </c>
      <c r="H1107" s="35" t="s">
        <v>2418</v>
      </c>
      <c r="I1107" s="34" t="s">
        <v>6</v>
      </c>
      <c r="J1107" s="3" t="s">
        <v>6</v>
      </c>
      <c r="K1107" s="26" t="s">
        <v>6</v>
      </c>
      <c r="L1107" s="26" t="s">
        <v>6</v>
      </c>
      <c r="M1107" s="26" t="s">
        <v>6</v>
      </c>
      <c r="N1107" s="26" t="s">
        <v>6</v>
      </c>
    </row>
    <row r="1108" spans="1:14" x14ac:dyDescent="0.25">
      <c r="A1108" s="35" t="s">
        <v>1661</v>
      </c>
      <c r="B1108" s="22">
        <v>11.738125</v>
      </c>
      <c r="C1108" s="22">
        <v>99.810907</v>
      </c>
      <c r="D1108" s="13" t="s">
        <v>6</v>
      </c>
      <c r="E1108" s="13" t="s">
        <v>6</v>
      </c>
      <c r="F1108" s="35" t="s">
        <v>1660</v>
      </c>
      <c r="G1108" s="37" t="s">
        <v>6</v>
      </c>
      <c r="H1108" s="36" t="s">
        <v>2419</v>
      </c>
      <c r="I1108" s="36" t="s">
        <v>6</v>
      </c>
      <c r="J1108" s="3" t="s">
        <v>6</v>
      </c>
      <c r="K1108" s="26" t="s">
        <v>6</v>
      </c>
      <c r="L1108" s="26" t="s">
        <v>6</v>
      </c>
      <c r="M1108" s="26" t="s">
        <v>6</v>
      </c>
      <c r="N1108" s="26" t="s">
        <v>6</v>
      </c>
    </row>
    <row r="1109" spans="1:14" x14ac:dyDescent="0.25">
      <c r="A1109" s="31" t="s">
        <v>1576</v>
      </c>
      <c r="B1109" s="22">
        <v>9.8969009999999997</v>
      </c>
      <c r="C1109" s="22">
        <v>98.567268999999996</v>
      </c>
      <c r="D1109" s="34" t="s">
        <v>6</v>
      </c>
      <c r="E1109" s="34" t="s">
        <v>6</v>
      </c>
      <c r="F1109" s="37" t="s">
        <v>1577</v>
      </c>
      <c r="G1109" s="37" t="s">
        <v>6</v>
      </c>
      <c r="H1109" s="35" t="s">
        <v>2418</v>
      </c>
      <c r="I1109" s="34" t="s">
        <v>6</v>
      </c>
      <c r="J1109" s="3" t="s">
        <v>6</v>
      </c>
      <c r="K1109" s="37" t="s">
        <v>6</v>
      </c>
      <c r="L1109" s="37" t="s">
        <v>6</v>
      </c>
      <c r="M1109" s="37" t="s">
        <v>6</v>
      </c>
      <c r="N1109" s="37" t="s">
        <v>6</v>
      </c>
    </row>
    <row r="1110" spans="1:14" x14ac:dyDescent="0.25">
      <c r="A1110" s="35" t="s">
        <v>1666</v>
      </c>
      <c r="B1110" s="22">
        <v>13.541382</v>
      </c>
      <c r="C1110" s="22">
        <v>100.27443100000001</v>
      </c>
      <c r="D1110" s="30" t="s">
        <v>6</v>
      </c>
      <c r="E1110" s="30" t="s">
        <v>6</v>
      </c>
      <c r="F1110" s="37" t="s">
        <v>1667</v>
      </c>
      <c r="G1110" s="32" t="s">
        <v>6</v>
      </c>
      <c r="H1110" s="36" t="s">
        <v>2419</v>
      </c>
      <c r="I1110" s="36" t="s">
        <v>6</v>
      </c>
      <c r="J1110" s="32" t="s">
        <v>6</v>
      </c>
      <c r="K1110" s="26" t="s">
        <v>6</v>
      </c>
      <c r="L1110" s="26" t="s">
        <v>6</v>
      </c>
      <c r="M1110" s="26" t="s">
        <v>6</v>
      </c>
      <c r="N1110" s="26" t="s">
        <v>6</v>
      </c>
    </row>
    <row r="1111" spans="1:14" x14ac:dyDescent="0.25">
      <c r="A1111" s="35" t="s">
        <v>2023</v>
      </c>
      <c r="B1111" s="22">
        <v>13.380160999999999</v>
      </c>
      <c r="C1111" s="22">
        <v>99.986847999999995</v>
      </c>
      <c r="D1111" t="s">
        <v>6</v>
      </c>
      <c r="E1111" s="13" t="s">
        <v>6</v>
      </c>
      <c r="F1111" s="35" t="s">
        <v>2024</v>
      </c>
      <c r="G1111" s="3" t="s">
        <v>6</v>
      </c>
      <c r="H1111" s="36" t="s">
        <v>2419</v>
      </c>
      <c r="I1111" s="37" t="s">
        <v>6</v>
      </c>
      <c r="J1111" s="3" t="s">
        <v>6</v>
      </c>
      <c r="K1111" s="26" t="s">
        <v>6</v>
      </c>
      <c r="L1111" s="26" t="s">
        <v>6</v>
      </c>
      <c r="M1111" s="26" t="s">
        <v>6</v>
      </c>
      <c r="N1111" s="26" t="s">
        <v>6</v>
      </c>
    </row>
    <row r="1112" spans="1:14" x14ac:dyDescent="0.25">
      <c r="A1112" s="34" t="s">
        <v>479</v>
      </c>
      <c r="B1112" s="22">
        <v>7.2061111111111114</v>
      </c>
      <c r="C1112" s="22">
        <v>100.59666666666666</v>
      </c>
      <c r="D1112" t="s">
        <v>6</v>
      </c>
      <c r="E1112" s="13" t="s">
        <v>6</v>
      </c>
      <c r="F1112" s="16" t="s">
        <v>1106</v>
      </c>
      <c r="G1112" s="34" t="s">
        <v>1344</v>
      </c>
      <c r="H1112" s="36" t="s">
        <v>2419</v>
      </c>
      <c r="I1112" s="37" t="s">
        <v>6</v>
      </c>
      <c r="J1112" s="3" t="s">
        <v>6</v>
      </c>
      <c r="K1112" s="26" t="s">
        <v>6</v>
      </c>
      <c r="L1112" s="26" t="s">
        <v>6</v>
      </c>
      <c r="M1112" s="26" t="s">
        <v>6</v>
      </c>
      <c r="N1112" s="26" t="s">
        <v>6</v>
      </c>
    </row>
    <row r="1113" spans="1:14" x14ac:dyDescent="0.25">
      <c r="A1113" s="35" t="s">
        <v>1657</v>
      </c>
      <c r="B1113" s="22">
        <v>9.2372270000000007</v>
      </c>
      <c r="C1113" s="22">
        <v>99.246235999999996</v>
      </c>
      <c r="D1113" s="34" t="s">
        <v>6</v>
      </c>
      <c r="E1113" s="34" t="s">
        <v>6</v>
      </c>
      <c r="F1113" s="35" t="s">
        <v>1658</v>
      </c>
      <c r="G1113" s="37" t="s">
        <v>6</v>
      </c>
      <c r="H1113" s="36" t="s">
        <v>2419</v>
      </c>
      <c r="I1113" s="37" t="s">
        <v>6</v>
      </c>
      <c r="J1113" s="3" t="s">
        <v>6</v>
      </c>
      <c r="K1113" s="26" t="s">
        <v>6</v>
      </c>
      <c r="L1113" s="26" t="s">
        <v>6</v>
      </c>
      <c r="M1113" s="26" t="s">
        <v>6</v>
      </c>
      <c r="N1113" s="26" t="s">
        <v>6</v>
      </c>
    </row>
    <row r="1114" spans="1:14" x14ac:dyDescent="0.25">
      <c r="A1114" s="31" t="s">
        <v>1497</v>
      </c>
      <c r="B1114" s="22">
        <v>7.3155919999999997</v>
      </c>
      <c r="C1114" s="22">
        <v>99.505482999999998</v>
      </c>
      <c r="D1114" s="13" t="s">
        <v>6</v>
      </c>
      <c r="E1114" s="13" t="s">
        <v>6</v>
      </c>
      <c r="F1114" s="16" t="s">
        <v>1498</v>
      </c>
      <c r="G1114" s="34" t="s">
        <v>6</v>
      </c>
      <c r="H1114" s="35" t="s">
        <v>2418</v>
      </c>
      <c r="I1114" s="37" t="s">
        <v>6</v>
      </c>
      <c r="J1114" s="3" t="s">
        <v>6</v>
      </c>
      <c r="K1114" s="26" t="s">
        <v>6</v>
      </c>
      <c r="L1114" s="26" t="s">
        <v>6</v>
      </c>
      <c r="M1114" s="26" t="s">
        <v>6</v>
      </c>
      <c r="N1114" s="26" t="s">
        <v>6</v>
      </c>
    </row>
    <row r="1115" spans="1:14" x14ac:dyDescent="0.25">
      <c r="A1115" s="35" t="s">
        <v>1653</v>
      </c>
      <c r="B1115" s="22">
        <v>12.164811</v>
      </c>
      <c r="C1115" s="22">
        <v>102.470747</v>
      </c>
      <c r="D1115" s="13" t="s">
        <v>6</v>
      </c>
      <c r="E1115" s="13" t="s">
        <v>6</v>
      </c>
      <c r="F1115" s="35" t="s">
        <v>1654</v>
      </c>
      <c r="G1115" s="3" t="s">
        <v>6</v>
      </c>
      <c r="H1115" s="36" t="s">
        <v>2419</v>
      </c>
      <c r="I1115" s="37" t="s">
        <v>6</v>
      </c>
      <c r="J1115" s="3" t="s">
        <v>6</v>
      </c>
      <c r="K1115" s="26" t="s">
        <v>6</v>
      </c>
      <c r="L1115" s="26" t="s">
        <v>6</v>
      </c>
      <c r="M1115" s="26" t="s">
        <v>6</v>
      </c>
      <c r="N1115" s="26" t="s">
        <v>6</v>
      </c>
    </row>
    <row r="1116" spans="1:14" x14ac:dyDescent="0.25">
      <c r="A1116" s="35" t="s">
        <v>2418</v>
      </c>
      <c r="B1116" s="22">
        <v>7.3367699999999996</v>
      </c>
      <c r="C1116" s="22">
        <v>99.356582000000003</v>
      </c>
      <c r="D1116" s="30" t="s">
        <v>6</v>
      </c>
      <c r="E1116" s="30" t="s">
        <v>6</v>
      </c>
      <c r="F1116" s="35" t="s">
        <v>2418</v>
      </c>
      <c r="G1116" s="37" t="s">
        <v>6</v>
      </c>
      <c r="H1116" s="36" t="s">
        <v>224</v>
      </c>
      <c r="I1116" s="36" t="s">
        <v>179</v>
      </c>
      <c r="J1116" s="32" t="s">
        <v>6</v>
      </c>
      <c r="K1116" s="26" t="s">
        <v>6</v>
      </c>
      <c r="L1116" s="26" t="s">
        <v>6</v>
      </c>
      <c r="M1116" s="26" t="s">
        <v>6</v>
      </c>
      <c r="N1116" s="26" t="s">
        <v>6</v>
      </c>
    </row>
    <row r="1117" spans="1:14" x14ac:dyDescent="0.25">
      <c r="A1117" s="34" t="s">
        <v>628</v>
      </c>
      <c r="B1117" s="22">
        <v>24.433333333333334</v>
      </c>
      <c r="C1117" s="22">
        <v>-77.95</v>
      </c>
      <c r="D1117" s="34" t="s">
        <v>6</v>
      </c>
      <c r="E1117" s="34" t="s">
        <v>6</v>
      </c>
      <c r="F1117" s="16" t="s">
        <v>1150</v>
      </c>
      <c r="G1117" s="37" t="s">
        <v>6</v>
      </c>
      <c r="H1117" s="34" t="s">
        <v>316</v>
      </c>
      <c r="I1117" s="34" t="s">
        <v>6</v>
      </c>
      <c r="J1117" s="3" t="s">
        <v>6</v>
      </c>
      <c r="K1117" s="26" t="s">
        <v>6</v>
      </c>
      <c r="L1117" s="26" t="s">
        <v>6</v>
      </c>
      <c r="M1117" s="26" t="s">
        <v>6</v>
      </c>
      <c r="N1117" s="26" t="s">
        <v>6</v>
      </c>
    </row>
    <row r="1118" spans="1:14" x14ac:dyDescent="0.25">
      <c r="A1118" s="34" t="s">
        <v>1488</v>
      </c>
      <c r="B1118" s="22">
        <f>25+44/60</f>
        <v>25.733333333333334</v>
      </c>
      <c r="C1118" s="22">
        <f>-(79+15/60)</f>
        <v>-79.25</v>
      </c>
      <c r="D1118" s="13" t="s">
        <v>6</v>
      </c>
      <c r="E1118" s="13" t="s">
        <v>6</v>
      </c>
      <c r="F1118" s="16" t="s">
        <v>1489</v>
      </c>
      <c r="G1118" s="3" t="s">
        <v>6</v>
      </c>
      <c r="H1118" s="34" t="s">
        <v>316</v>
      </c>
      <c r="I1118" s="34" t="s">
        <v>6</v>
      </c>
      <c r="J1118" s="3" t="s">
        <v>6</v>
      </c>
      <c r="K1118" s="26" t="s">
        <v>6</v>
      </c>
      <c r="L1118" s="26" t="s">
        <v>6</v>
      </c>
      <c r="M1118" s="26" t="s">
        <v>6</v>
      </c>
      <c r="N1118" s="26" t="s">
        <v>6</v>
      </c>
    </row>
    <row r="1119" spans="1:14" x14ac:dyDescent="0.25">
      <c r="A1119" s="34" t="s">
        <v>317</v>
      </c>
      <c r="B1119" s="22">
        <v>25.033333333333335</v>
      </c>
      <c r="C1119" s="22">
        <v>-77.400000000000006</v>
      </c>
      <c r="D1119" s="13" t="s">
        <v>6</v>
      </c>
      <c r="E1119" s="34" t="s">
        <v>6</v>
      </c>
      <c r="F1119" s="16" t="s">
        <v>938</v>
      </c>
      <c r="G1119" s="3" t="s">
        <v>6</v>
      </c>
      <c r="H1119" s="34" t="s">
        <v>316</v>
      </c>
      <c r="I1119" s="34" t="s">
        <v>6</v>
      </c>
      <c r="J1119" s="3" t="s">
        <v>6</v>
      </c>
      <c r="K1119" s="26" t="s">
        <v>6</v>
      </c>
      <c r="L1119" s="26" t="s">
        <v>6</v>
      </c>
      <c r="M1119" s="26" t="s">
        <v>6</v>
      </c>
      <c r="N1119" s="26" t="s">
        <v>6</v>
      </c>
    </row>
    <row r="1120" spans="1:14" x14ac:dyDescent="0.25">
      <c r="A1120" s="34" t="s">
        <v>315</v>
      </c>
      <c r="B1120" s="22">
        <v>23.678379</v>
      </c>
      <c r="C1120" s="22">
        <v>-74.858401999999998</v>
      </c>
      <c r="D1120" s="34" t="s">
        <v>6</v>
      </c>
      <c r="E1120" s="34" t="s">
        <v>6</v>
      </c>
      <c r="F1120" s="16" t="s">
        <v>939</v>
      </c>
      <c r="G1120" s="32" t="s">
        <v>6</v>
      </c>
      <c r="H1120" s="30" t="s">
        <v>316</v>
      </c>
      <c r="I1120" s="30" t="s">
        <v>6</v>
      </c>
      <c r="J1120" s="3" t="s">
        <v>6</v>
      </c>
      <c r="K1120" s="26" t="s">
        <v>6</v>
      </c>
      <c r="L1120" s="26" t="s">
        <v>6</v>
      </c>
      <c r="M1120" s="26" t="s">
        <v>6</v>
      </c>
      <c r="N1120" s="26" t="s">
        <v>6</v>
      </c>
    </row>
    <row r="1121" spans="1:14" x14ac:dyDescent="0.25">
      <c r="A1121" s="34" t="s">
        <v>1761</v>
      </c>
      <c r="B1121" s="22">
        <v>24.039268</v>
      </c>
      <c r="C1121" s="22">
        <v>-74.497221999999994</v>
      </c>
      <c r="D1121" s="34" t="s">
        <v>6</v>
      </c>
      <c r="E1121" s="34" t="s">
        <v>6</v>
      </c>
      <c r="F1121" s="16" t="s">
        <v>1762</v>
      </c>
      <c r="G1121" s="37" t="s">
        <v>6</v>
      </c>
      <c r="H1121" s="34" t="s">
        <v>316</v>
      </c>
      <c r="I1121" s="34" t="s">
        <v>6</v>
      </c>
      <c r="J1121" s="3" t="s">
        <v>6</v>
      </c>
      <c r="K1121" s="26" t="s">
        <v>6</v>
      </c>
      <c r="L1121" s="26" t="s">
        <v>6</v>
      </c>
      <c r="M1121" s="26" t="s">
        <v>6</v>
      </c>
      <c r="N1121" s="26" t="s">
        <v>6</v>
      </c>
    </row>
    <row r="1122" spans="1:14" x14ac:dyDescent="0.25">
      <c r="A1122" s="34" t="s">
        <v>261</v>
      </c>
      <c r="B1122" s="22">
        <v>-21.211388888888887</v>
      </c>
      <c r="C1122" s="22">
        <v>-175.15305555555557</v>
      </c>
      <c r="D1122" s="34" t="s">
        <v>6</v>
      </c>
      <c r="E1122" s="34" t="s">
        <v>6</v>
      </c>
      <c r="F1122" s="16" t="s">
        <v>900</v>
      </c>
      <c r="G1122" s="34" t="s">
        <v>1331</v>
      </c>
      <c r="H1122" s="37" t="s">
        <v>257</v>
      </c>
      <c r="I1122" s="37" t="s">
        <v>6</v>
      </c>
      <c r="J1122" s="3" t="s">
        <v>6</v>
      </c>
      <c r="K1122" s="26" t="s">
        <v>6</v>
      </c>
      <c r="L1122" s="26" t="s">
        <v>6</v>
      </c>
      <c r="M1122" s="26" t="s">
        <v>6</v>
      </c>
      <c r="N1122" s="26" t="s">
        <v>6</v>
      </c>
    </row>
    <row r="1123" spans="1:14" x14ac:dyDescent="0.25">
      <c r="A1123" s="31" t="s">
        <v>1499</v>
      </c>
      <c r="B1123" s="22">
        <v>7.4869459999999997</v>
      </c>
      <c r="C1123" s="22">
        <v>99.330619999999996</v>
      </c>
      <c r="D1123" s="13" t="s">
        <v>6</v>
      </c>
      <c r="E1123" s="13" t="s">
        <v>6</v>
      </c>
      <c r="F1123" s="16" t="s">
        <v>1500</v>
      </c>
      <c r="G1123" s="34" t="s">
        <v>6</v>
      </c>
      <c r="H1123" s="36" t="s">
        <v>1497</v>
      </c>
      <c r="I1123" s="36" t="s">
        <v>6</v>
      </c>
      <c r="J1123" s="3" t="s">
        <v>6</v>
      </c>
      <c r="K1123" s="26" t="s">
        <v>6</v>
      </c>
      <c r="L1123" s="26" t="s">
        <v>6</v>
      </c>
      <c r="M1123" s="26" t="s">
        <v>6</v>
      </c>
      <c r="N1123" s="26" t="s">
        <v>6</v>
      </c>
    </row>
    <row r="1124" spans="1:14" x14ac:dyDescent="0.25">
      <c r="A1124" s="31" t="s">
        <v>1574</v>
      </c>
      <c r="B1124" s="22">
        <v>7.540419</v>
      </c>
      <c r="C1124" s="22">
        <v>99.314329000000001</v>
      </c>
      <c r="D1124" s="13" t="s">
        <v>6</v>
      </c>
      <c r="E1124" s="13" t="s">
        <v>6</v>
      </c>
      <c r="F1124" s="16" t="s">
        <v>1573</v>
      </c>
      <c r="G1124" s="34" t="s">
        <v>6</v>
      </c>
      <c r="H1124" s="31" t="s">
        <v>1497</v>
      </c>
      <c r="I1124" s="36" t="s">
        <v>6</v>
      </c>
      <c r="J1124" s="3" t="s">
        <v>6</v>
      </c>
      <c r="K1124" s="26" t="s">
        <v>6</v>
      </c>
      <c r="L1124" s="26" t="s">
        <v>6</v>
      </c>
      <c r="M1124" s="26" t="s">
        <v>6</v>
      </c>
      <c r="N1124" s="26" t="s">
        <v>6</v>
      </c>
    </row>
    <row r="1125" spans="1:14" x14ac:dyDescent="0.25">
      <c r="A1125" s="31" t="s">
        <v>1656</v>
      </c>
      <c r="B1125" s="22">
        <v>12.052453</v>
      </c>
      <c r="C1125" s="22">
        <v>102.327764</v>
      </c>
      <c r="D1125" s="13" t="s">
        <v>6</v>
      </c>
      <c r="E1125" s="13" t="s">
        <v>6</v>
      </c>
      <c r="F1125" s="16" t="s">
        <v>1655</v>
      </c>
      <c r="G1125" s="32" t="s">
        <v>6</v>
      </c>
      <c r="H1125" s="35" t="s">
        <v>1653</v>
      </c>
      <c r="I1125" s="35" t="s">
        <v>6</v>
      </c>
      <c r="J1125" s="37" t="s">
        <v>6</v>
      </c>
      <c r="K1125" s="26" t="s">
        <v>6</v>
      </c>
      <c r="L1125" s="26" t="s">
        <v>6</v>
      </c>
      <c r="M1125" s="26" t="s">
        <v>6</v>
      </c>
      <c r="N1125" s="26" t="s">
        <v>6</v>
      </c>
    </row>
    <row r="1126" spans="1:14" x14ac:dyDescent="0.25">
      <c r="A1126" s="34" t="s">
        <v>178</v>
      </c>
      <c r="B1126" s="22">
        <v>8.5069219999999994</v>
      </c>
      <c r="C1126" s="22">
        <v>81.189593000000002</v>
      </c>
      <c r="D1126" s="34" t="s">
        <v>6</v>
      </c>
      <c r="E1126" s="34" t="s">
        <v>6</v>
      </c>
      <c r="F1126" s="16" t="s">
        <v>820</v>
      </c>
      <c r="G1126" s="37" t="s">
        <v>6</v>
      </c>
      <c r="H1126" s="34" t="s">
        <v>649</v>
      </c>
      <c r="I1126" s="34" t="s">
        <v>6</v>
      </c>
      <c r="J1126" s="3" t="s">
        <v>6</v>
      </c>
      <c r="K1126" s="26" t="s">
        <v>6</v>
      </c>
      <c r="L1126" s="26" t="s">
        <v>6</v>
      </c>
      <c r="M1126" s="26" t="s">
        <v>6</v>
      </c>
      <c r="N1126" s="26" t="s">
        <v>6</v>
      </c>
    </row>
    <row r="1127" spans="1:14" x14ac:dyDescent="0.25">
      <c r="A1127" s="34" t="s">
        <v>300</v>
      </c>
      <c r="B1127" s="22">
        <v>11.249587</v>
      </c>
      <c r="C1127" s="22">
        <v>-60.663558000000002</v>
      </c>
      <c r="D1127" s="13" t="s">
        <v>6</v>
      </c>
      <c r="E1127" s="13" t="s">
        <v>6</v>
      </c>
      <c r="F1127" s="34" t="s">
        <v>300</v>
      </c>
      <c r="G1127" s="32" t="s">
        <v>6</v>
      </c>
      <c r="H1127" s="34" t="s">
        <v>299</v>
      </c>
      <c r="I1127" s="34" t="s">
        <v>6</v>
      </c>
      <c r="J1127" s="3" t="s">
        <v>6</v>
      </c>
      <c r="K1127" s="26" t="s">
        <v>6</v>
      </c>
      <c r="L1127" s="26" t="s">
        <v>6</v>
      </c>
      <c r="M1127" s="26" t="s">
        <v>6</v>
      </c>
      <c r="N1127" s="26" t="s">
        <v>6</v>
      </c>
    </row>
    <row r="1128" spans="1:14" x14ac:dyDescent="0.25">
      <c r="A1128" s="34" t="s">
        <v>298</v>
      </c>
      <c r="B1128" s="22">
        <v>10.408617</v>
      </c>
      <c r="C1128" s="22">
        <v>-61.281522000000002</v>
      </c>
      <c r="D1128" s="34" t="s">
        <v>6</v>
      </c>
      <c r="E1128" s="34" t="s">
        <v>6</v>
      </c>
      <c r="F1128" s="34" t="s">
        <v>298</v>
      </c>
      <c r="G1128" s="37" t="s">
        <v>6</v>
      </c>
      <c r="H1128" s="34" t="s">
        <v>299</v>
      </c>
      <c r="I1128" s="34" t="s">
        <v>6</v>
      </c>
      <c r="J1128" s="3" t="s">
        <v>6</v>
      </c>
      <c r="K1128" s="26" t="s">
        <v>6</v>
      </c>
      <c r="L1128" s="26" t="s">
        <v>6</v>
      </c>
      <c r="M1128" s="26" t="s">
        <v>6</v>
      </c>
      <c r="N1128" s="26" t="s">
        <v>6</v>
      </c>
    </row>
    <row r="1129" spans="1:14" x14ac:dyDescent="0.25">
      <c r="A1129" s="37" t="s">
        <v>2120</v>
      </c>
      <c r="B1129" s="22">
        <v>-14.495797</v>
      </c>
      <c r="C1129" s="22">
        <v>-140.11879400000001</v>
      </c>
      <c r="D1129" s="30" t="s">
        <v>6</v>
      </c>
      <c r="E1129" s="30" t="s">
        <v>6</v>
      </c>
      <c r="F1129" s="32" t="s">
        <v>2119</v>
      </c>
      <c r="G1129" s="32" t="s">
        <v>6</v>
      </c>
      <c r="H1129" s="37" t="s">
        <v>2106</v>
      </c>
      <c r="I1129" s="37" t="s">
        <v>6</v>
      </c>
      <c r="J1129" s="3" t="s">
        <v>6</v>
      </c>
      <c r="K1129" s="32" t="s">
        <v>6</v>
      </c>
      <c r="L1129" s="32" t="s">
        <v>6</v>
      </c>
      <c r="M1129" s="32" t="s">
        <v>6</v>
      </c>
      <c r="N1129" s="32" t="s">
        <v>6</v>
      </c>
    </row>
    <row r="1130" spans="1:14" x14ac:dyDescent="0.25">
      <c r="A1130" s="37" t="s">
        <v>2324</v>
      </c>
      <c r="B1130" s="22">
        <f>-(21+50/60)</f>
        <v>-21.833333333333332</v>
      </c>
      <c r="C1130" s="22">
        <f>-(138+50/60)</f>
        <v>-138.83333333333334</v>
      </c>
      <c r="D1130" s="34" t="s">
        <v>6</v>
      </c>
      <c r="E1130" s="34" t="s">
        <v>6</v>
      </c>
      <c r="F1130" s="37" t="s">
        <v>2127</v>
      </c>
      <c r="G1130" s="37" t="s">
        <v>6</v>
      </c>
      <c r="H1130" s="37" t="s">
        <v>2325</v>
      </c>
      <c r="I1130" s="37" t="s">
        <v>6</v>
      </c>
      <c r="J1130" s="3" t="s">
        <v>6</v>
      </c>
      <c r="K1130" s="37" t="s">
        <v>6</v>
      </c>
      <c r="L1130" s="37" t="s">
        <v>6</v>
      </c>
      <c r="M1130" s="37" t="s">
        <v>6</v>
      </c>
      <c r="N1130" s="37" t="s">
        <v>6</v>
      </c>
    </row>
    <row r="1131" spans="1:14" x14ac:dyDescent="0.25">
      <c r="A1131" s="37" t="s">
        <v>2124</v>
      </c>
      <c r="B1131" s="22">
        <f>-(16+45/60)</f>
        <v>-16.75</v>
      </c>
      <c r="C1131" s="22">
        <f>-(144+13/60+60/3600)</f>
        <v>-144.23333333333335</v>
      </c>
      <c r="D1131" t="s">
        <v>6</v>
      </c>
      <c r="E1131" s="13" t="s">
        <v>6</v>
      </c>
      <c r="F1131" s="32" t="s">
        <v>2123</v>
      </c>
      <c r="G1131" s="3" t="s">
        <v>6</v>
      </c>
      <c r="H1131" s="37" t="s">
        <v>2106</v>
      </c>
      <c r="I1131" s="37" t="s">
        <v>6</v>
      </c>
      <c r="J1131" s="3" t="s">
        <v>6</v>
      </c>
      <c r="K1131" s="37" t="s">
        <v>6</v>
      </c>
      <c r="L1131" s="37" t="s">
        <v>6</v>
      </c>
      <c r="M1131" s="37" t="s">
        <v>6</v>
      </c>
      <c r="N1131" s="37" t="s">
        <v>6</v>
      </c>
    </row>
    <row r="1132" spans="1:14" x14ac:dyDescent="0.25">
      <c r="A1132" s="31" t="s">
        <v>2745</v>
      </c>
      <c r="B1132" s="22">
        <v>26.358028000000001</v>
      </c>
      <c r="C1132" s="22">
        <v>-80.072241000000005</v>
      </c>
      <c r="D1132" t="s">
        <v>6</v>
      </c>
      <c r="E1132" s="13" t="s">
        <v>6</v>
      </c>
      <c r="F1132" s="16" t="s">
        <v>947</v>
      </c>
      <c r="G1132" s="37" t="s">
        <v>6</v>
      </c>
      <c r="H1132" s="37" t="s">
        <v>2743</v>
      </c>
      <c r="I1132" s="34" t="s">
        <v>6</v>
      </c>
      <c r="J1132" s="3" t="s">
        <v>6</v>
      </c>
      <c r="K1132" s="26">
        <v>31</v>
      </c>
      <c r="L1132" s="26">
        <v>-79.5</v>
      </c>
      <c r="M1132" s="26">
        <v>23.9</v>
      </c>
      <c r="N1132" s="26">
        <v>-88</v>
      </c>
    </row>
    <row r="1133" spans="1:14" x14ac:dyDescent="0.25">
      <c r="A1133" s="34" t="s">
        <v>497</v>
      </c>
      <c r="B1133" s="22">
        <v>-8.5</v>
      </c>
      <c r="C1133" s="22">
        <v>179.18333333333334</v>
      </c>
      <c r="D1133" s="13" t="s">
        <v>6</v>
      </c>
      <c r="E1133" s="13" t="s">
        <v>6</v>
      </c>
      <c r="F1133" s="16" t="s">
        <v>1121</v>
      </c>
      <c r="G1133" s="3" t="s">
        <v>6</v>
      </c>
      <c r="H1133" s="32" t="s">
        <v>619</v>
      </c>
      <c r="I1133" s="37" t="s">
        <v>6</v>
      </c>
      <c r="J1133" s="3" t="s">
        <v>6</v>
      </c>
      <c r="K1133" s="26" t="s">
        <v>6</v>
      </c>
      <c r="L1133" s="26" t="s">
        <v>6</v>
      </c>
      <c r="M1133" s="26" t="s">
        <v>6</v>
      </c>
      <c r="N1133" s="26" t="s">
        <v>6</v>
      </c>
    </row>
    <row r="1134" spans="1:14" x14ac:dyDescent="0.25">
      <c r="A1134" s="34" t="s">
        <v>380</v>
      </c>
      <c r="B1134" s="22">
        <v>17.739722222222223</v>
      </c>
      <c r="C1134" s="22">
        <v>-64.738888888888894</v>
      </c>
      <c r="D1134" t="s">
        <v>6</v>
      </c>
      <c r="E1134" s="13" t="s">
        <v>6</v>
      </c>
      <c r="F1134" s="16" t="s">
        <v>1010</v>
      </c>
      <c r="G1134" s="32" t="s">
        <v>6</v>
      </c>
      <c r="H1134" s="34" t="s">
        <v>613</v>
      </c>
      <c r="I1134" s="30" t="s">
        <v>6</v>
      </c>
      <c r="J1134" s="3" t="s">
        <v>6</v>
      </c>
      <c r="K1134" s="26" t="s">
        <v>6</v>
      </c>
      <c r="L1134" s="26" t="s">
        <v>6</v>
      </c>
      <c r="M1134" s="26" t="s">
        <v>6</v>
      </c>
      <c r="N1134" s="26" t="s">
        <v>6</v>
      </c>
    </row>
    <row r="1135" spans="1:14" x14ac:dyDescent="0.25">
      <c r="A1135" s="34" t="s">
        <v>381</v>
      </c>
      <c r="B1135" s="22">
        <v>18.333333333333332</v>
      </c>
      <c r="C1135" s="22">
        <v>-64.916666666666671</v>
      </c>
      <c r="D1135" s="30" t="s">
        <v>6</v>
      </c>
      <c r="E1135" s="30" t="s">
        <v>6</v>
      </c>
      <c r="F1135" s="16" t="s">
        <v>1011</v>
      </c>
      <c r="G1135" s="3" t="s">
        <v>6</v>
      </c>
      <c r="H1135" s="34" t="s">
        <v>613</v>
      </c>
      <c r="I1135" s="34" t="s">
        <v>6</v>
      </c>
      <c r="J1135" s="3" t="s">
        <v>6</v>
      </c>
      <c r="K1135" s="26" t="s">
        <v>6</v>
      </c>
      <c r="L1135" s="26" t="s">
        <v>6</v>
      </c>
      <c r="M1135" s="26" t="s">
        <v>6</v>
      </c>
      <c r="N1135" s="26" t="s">
        <v>6</v>
      </c>
    </row>
    <row r="1136" spans="1:14" x14ac:dyDescent="0.25">
      <c r="A1136" s="17" t="s">
        <v>538</v>
      </c>
      <c r="B1136" s="21">
        <v>46.466666666666669</v>
      </c>
      <c r="C1136" s="21">
        <v>30.733333333333334</v>
      </c>
      <c r="D1136" s="17" t="s">
        <v>1843</v>
      </c>
      <c r="E1136" s="17" t="s">
        <v>6</v>
      </c>
      <c r="F1136" s="18" t="s">
        <v>1169</v>
      </c>
      <c r="G1136" s="18" t="s">
        <v>6</v>
      </c>
      <c r="H1136" s="18" t="s">
        <v>623</v>
      </c>
      <c r="I1136" s="18" t="s">
        <v>6</v>
      </c>
      <c r="J1136" s="18" t="s">
        <v>1409</v>
      </c>
      <c r="K1136" s="25" t="s">
        <v>6</v>
      </c>
      <c r="L1136" s="25" t="s">
        <v>6</v>
      </c>
      <c r="M1136" s="25" t="s">
        <v>6</v>
      </c>
      <c r="N1136" s="25" t="s">
        <v>6</v>
      </c>
    </row>
    <row r="1137" spans="1:14" x14ac:dyDescent="0.25">
      <c r="A1137" s="35" t="s">
        <v>2002</v>
      </c>
      <c r="B1137" s="22">
        <v>25.692997999999999</v>
      </c>
      <c r="C1137" s="22">
        <v>55.781568</v>
      </c>
      <c r="D1137" s="34" t="s">
        <v>6</v>
      </c>
      <c r="E1137" s="34" t="s">
        <v>6</v>
      </c>
      <c r="F1137" s="37" t="s">
        <v>2003</v>
      </c>
      <c r="G1137" s="37" t="s">
        <v>6</v>
      </c>
      <c r="H1137" s="34" t="s">
        <v>607</v>
      </c>
      <c r="I1137" s="34" t="s">
        <v>3062</v>
      </c>
      <c r="J1137" s="3" t="s">
        <v>6</v>
      </c>
      <c r="K1137" s="26" t="s">
        <v>6</v>
      </c>
      <c r="L1137" s="26" t="s">
        <v>6</v>
      </c>
      <c r="M1137" s="26" t="s">
        <v>6</v>
      </c>
      <c r="N1137" s="26" t="s">
        <v>6</v>
      </c>
    </row>
    <row r="1138" spans="1:14" x14ac:dyDescent="0.25">
      <c r="A1138" s="35" t="s">
        <v>2005</v>
      </c>
      <c r="B1138" s="22">
        <v>25.473531000000001</v>
      </c>
      <c r="C1138" s="22">
        <v>55.494216999999999</v>
      </c>
      <c r="D1138" s="30" t="s">
        <v>6</v>
      </c>
      <c r="E1138" s="30" t="s">
        <v>6</v>
      </c>
      <c r="F1138" s="35" t="s">
        <v>2006</v>
      </c>
      <c r="G1138" s="32" t="s">
        <v>6</v>
      </c>
      <c r="H1138" s="30" t="s">
        <v>607</v>
      </c>
      <c r="I1138" s="34" t="s">
        <v>3062</v>
      </c>
      <c r="J1138" s="3" t="s">
        <v>6</v>
      </c>
      <c r="K1138" s="26" t="s">
        <v>6</v>
      </c>
      <c r="L1138" s="26" t="s">
        <v>6</v>
      </c>
      <c r="M1138" s="26" t="s">
        <v>6</v>
      </c>
      <c r="N1138" s="26" t="s">
        <v>6</v>
      </c>
    </row>
    <row r="1139" spans="1:14" x14ac:dyDescent="0.25">
      <c r="A1139" s="35" t="s">
        <v>2011</v>
      </c>
      <c r="B1139" s="22">
        <v>25.865219</v>
      </c>
      <c r="C1139" s="22">
        <v>56.000957999999997</v>
      </c>
      <c r="D1139" s="13" t="s">
        <v>2012</v>
      </c>
      <c r="E1139" s="13" t="s">
        <v>6</v>
      </c>
      <c r="F1139" s="32" t="s">
        <v>2013</v>
      </c>
      <c r="G1139" s="3" t="s">
        <v>6</v>
      </c>
      <c r="H1139" s="13" t="s">
        <v>607</v>
      </c>
      <c r="I1139" s="34" t="s">
        <v>3062</v>
      </c>
      <c r="J1139" s="3" t="s">
        <v>6</v>
      </c>
      <c r="K1139" s="26" t="s">
        <v>6</v>
      </c>
      <c r="L1139" s="26" t="s">
        <v>6</v>
      </c>
      <c r="M1139" s="26" t="s">
        <v>6</v>
      </c>
      <c r="N1139" s="26" t="s">
        <v>6</v>
      </c>
    </row>
    <row r="1140" spans="1:14" x14ac:dyDescent="0.25">
      <c r="A1140" s="34" t="s">
        <v>159</v>
      </c>
      <c r="B1140" s="22">
        <v>25.001246999999999</v>
      </c>
      <c r="C1140" s="22">
        <v>56.365631</v>
      </c>
      <c r="D1140" s="13" t="s">
        <v>6</v>
      </c>
      <c r="E1140" s="13" t="s">
        <v>160</v>
      </c>
      <c r="F1140" s="16" t="s">
        <v>816</v>
      </c>
      <c r="G1140" s="3" t="s">
        <v>6</v>
      </c>
      <c r="H1140" s="30" t="s">
        <v>607</v>
      </c>
      <c r="I1140" s="34" t="s">
        <v>3063</v>
      </c>
      <c r="J1140" s="3" t="s">
        <v>6</v>
      </c>
      <c r="K1140" s="26" t="s">
        <v>6</v>
      </c>
      <c r="L1140" s="26" t="s">
        <v>6</v>
      </c>
      <c r="M1140" s="26" t="s">
        <v>6</v>
      </c>
      <c r="N1140" s="26" t="s">
        <v>6</v>
      </c>
    </row>
    <row r="1141" spans="1:14" x14ac:dyDescent="0.25">
      <c r="A1141" s="35" t="s">
        <v>2007</v>
      </c>
      <c r="B1141" s="22">
        <f>25+58/60+2/3600</f>
        <v>25.967222222222219</v>
      </c>
      <c r="C1141" s="22">
        <f>56+0.05+0.00444444444444444</f>
        <v>56.054444444444442</v>
      </c>
      <c r="D1141" s="34" t="s">
        <v>6</v>
      </c>
      <c r="E1141" s="34" t="s">
        <v>6</v>
      </c>
      <c r="F1141" s="37" t="s">
        <v>2008</v>
      </c>
      <c r="G1141" s="37" t="s">
        <v>6</v>
      </c>
      <c r="H1141" s="34" t="s">
        <v>607</v>
      </c>
      <c r="I1141" s="34" t="s">
        <v>3062</v>
      </c>
      <c r="J1141" s="3" t="s">
        <v>6</v>
      </c>
      <c r="K1141" s="26" t="s">
        <v>6</v>
      </c>
      <c r="L1141" s="26" t="s">
        <v>6</v>
      </c>
      <c r="M1141" s="26" t="s">
        <v>6</v>
      </c>
      <c r="N1141" s="26" t="s">
        <v>6</v>
      </c>
    </row>
    <row r="1142" spans="1:14" x14ac:dyDescent="0.25">
      <c r="A1142" s="35" t="s">
        <v>2010</v>
      </c>
      <c r="B1142" s="22">
        <v>25.429658</v>
      </c>
      <c r="C1142" s="22">
        <v>55.471514999999997</v>
      </c>
      <c r="D1142" s="13" t="s">
        <v>2014</v>
      </c>
      <c r="E1142" s="13" t="s">
        <v>6</v>
      </c>
      <c r="F1142" s="32" t="s">
        <v>2009</v>
      </c>
      <c r="G1142" s="3" t="s">
        <v>6</v>
      </c>
      <c r="H1142" s="34" t="s">
        <v>607</v>
      </c>
      <c r="I1142" s="34" t="s">
        <v>3062</v>
      </c>
      <c r="J1142" s="3" t="s">
        <v>6</v>
      </c>
      <c r="K1142" s="26" t="s">
        <v>6</v>
      </c>
      <c r="L1142" s="26" t="s">
        <v>6</v>
      </c>
      <c r="M1142" s="26" t="s">
        <v>6</v>
      </c>
      <c r="N1142" s="26" t="s">
        <v>6</v>
      </c>
    </row>
    <row r="1143" spans="1:14" x14ac:dyDescent="0.25">
      <c r="A1143" s="34" t="s">
        <v>2001</v>
      </c>
      <c r="B1143" s="22">
        <v>25.778898999999999</v>
      </c>
      <c r="C1143" s="22">
        <v>55.960399000000002</v>
      </c>
      <c r="D1143" t="s">
        <v>6</v>
      </c>
      <c r="E1143" s="13" t="s">
        <v>6</v>
      </c>
      <c r="F1143" s="35" t="s">
        <v>2004</v>
      </c>
      <c r="G1143" s="3" t="s">
        <v>6</v>
      </c>
      <c r="H1143" s="34" t="s">
        <v>607</v>
      </c>
      <c r="I1143" s="34" t="s">
        <v>3062</v>
      </c>
      <c r="J1143" s="3" t="s">
        <v>6</v>
      </c>
      <c r="K1143" s="26" t="s">
        <v>6</v>
      </c>
      <c r="L1143" s="26" t="s">
        <v>6</v>
      </c>
      <c r="M1143" s="26" t="s">
        <v>6</v>
      </c>
      <c r="N1143" s="26" t="s">
        <v>6</v>
      </c>
    </row>
    <row r="1144" spans="1:14" x14ac:dyDescent="0.25">
      <c r="A1144" s="35" t="s">
        <v>1517</v>
      </c>
      <c r="B1144" s="22">
        <v>25.552605</v>
      </c>
      <c r="C1144" s="22">
        <v>55.588158</v>
      </c>
      <c r="D1144" s="13" t="s">
        <v>6</v>
      </c>
      <c r="E1144" s="13" t="s">
        <v>6</v>
      </c>
      <c r="F1144" s="35" t="s">
        <v>1518</v>
      </c>
      <c r="G1144" s="37" t="s">
        <v>6</v>
      </c>
      <c r="H1144" s="34" t="s">
        <v>607</v>
      </c>
      <c r="I1144" s="34" t="s">
        <v>3062</v>
      </c>
      <c r="J1144" s="3" t="s">
        <v>6</v>
      </c>
      <c r="K1144" s="26" t="s">
        <v>6</v>
      </c>
      <c r="L1144" s="26" t="s">
        <v>6</v>
      </c>
      <c r="M1144" s="26" t="s">
        <v>6</v>
      </c>
      <c r="N1144" s="26" t="s">
        <v>6</v>
      </c>
    </row>
    <row r="1145" spans="1:14" x14ac:dyDescent="0.25">
      <c r="A1145" s="31" t="s">
        <v>12</v>
      </c>
      <c r="B1145" s="22">
        <v>30.459862000000001</v>
      </c>
      <c r="C1145" s="22">
        <v>-87.980753000000007</v>
      </c>
      <c r="D1145" s="34" t="s">
        <v>6</v>
      </c>
      <c r="E1145" s="34" t="s">
        <v>6</v>
      </c>
      <c r="F1145" s="37" t="s">
        <v>684</v>
      </c>
      <c r="G1145" s="37" t="s">
        <v>6</v>
      </c>
      <c r="H1145" s="37" t="s">
        <v>624</v>
      </c>
      <c r="I1145" s="30" t="s">
        <v>2942</v>
      </c>
      <c r="J1145" s="3" t="s">
        <v>6</v>
      </c>
      <c r="K1145" s="26" t="s">
        <v>6</v>
      </c>
      <c r="L1145" s="26" t="s">
        <v>6</v>
      </c>
      <c r="M1145" s="26" t="s">
        <v>6</v>
      </c>
      <c r="N1145" s="26" t="s">
        <v>6</v>
      </c>
    </row>
    <row r="1146" spans="1:14" x14ac:dyDescent="0.25">
      <c r="A1146" s="31" t="s">
        <v>544</v>
      </c>
      <c r="B1146" s="22">
        <v>36.549838999999999</v>
      </c>
      <c r="C1146" s="22">
        <v>-75.915700000000001</v>
      </c>
      <c r="D1146" s="30" t="s">
        <v>6</v>
      </c>
      <c r="E1146" s="30" t="s">
        <v>499</v>
      </c>
      <c r="F1146" s="34" t="s">
        <v>544</v>
      </c>
      <c r="G1146" s="32" t="s">
        <v>6</v>
      </c>
      <c r="H1146" s="34" t="s">
        <v>1729</v>
      </c>
      <c r="I1146" s="34" t="s">
        <v>6</v>
      </c>
      <c r="J1146" s="3" t="s">
        <v>6</v>
      </c>
      <c r="K1146" s="26" t="s">
        <v>6</v>
      </c>
      <c r="L1146" s="26" t="s">
        <v>6</v>
      </c>
      <c r="M1146" s="26" t="s">
        <v>6</v>
      </c>
      <c r="N1146" s="26" t="s">
        <v>6</v>
      </c>
    </row>
    <row r="1147" spans="1:14" x14ac:dyDescent="0.25">
      <c r="A1147" s="31" t="s">
        <v>420</v>
      </c>
      <c r="B1147" s="22">
        <v>32.704906999999999</v>
      </c>
      <c r="C1147" s="22">
        <v>-117.167232</v>
      </c>
      <c r="D1147" s="13" t="s">
        <v>6</v>
      </c>
      <c r="E1147" s="13" t="s">
        <v>442</v>
      </c>
      <c r="F1147" s="16" t="s">
        <v>1060</v>
      </c>
      <c r="G1147" s="3" t="s">
        <v>6</v>
      </c>
      <c r="H1147" s="37" t="s">
        <v>624</v>
      </c>
      <c r="I1147" s="36" t="s">
        <v>1827</v>
      </c>
      <c r="J1147" s="3" t="s">
        <v>6</v>
      </c>
      <c r="K1147" s="26" t="s">
        <v>6</v>
      </c>
      <c r="L1147" s="26" t="s">
        <v>6</v>
      </c>
      <c r="M1147" s="26" t="s">
        <v>6</v>
      </c>
      <c r="N1147" s="26" t="s">
        <v>6</v>
      </c>
    </row>
    <row r="1148" spans="1:14" x14ac:dyDescent="0.25">
      <c r="A1148" s="31" t="s">
        <v>478</v>
      </c>
      <c r="B1148" s="22">
        <v>41.265838000000002</v>
      </c>
      <c r="C1148" s="22">
        <v>-72.633910999999998</v>
      </c>
      <c r="D1148" t="s">
        <v>6</v>
      </c>
      <c r="E1148" s="13" t="s">
        <v>6</v>
      </c>
      <c r="F1148" s="16" t="s">
        <v>1102</v>
      </c>
      <c r="G1148" s="3" t="s">
        <v>6</v>
      </c>
      <c r="H1148" s="37" t="s">
        <v>624</v>
      </c>
      <c r="I1148" s="34" t="s">
        <v>2579</v>
      </c>
      <c r="J1148" s="3" t="s">
        <v>6</v>
      </c>
      <c r="K1148" s="26" t="s">
        <v>6</v>
      </c>
      <c r="L1148" s="26" t="s">
        <v>6</v>
      </c>
      <c r="M1148" s="26" t="s">
        <v>6</v>
      </c>
      <c r="N1148" s="26" t="s">
        <v>6</v>
      </c>
    </row>
    <row r="1149" spans="1:14" x14ac:dyDescent="0.25">
      <c r="A1149" s="31" t="s">
        <v>73</v>
      </c>
      <c r="B1149" s="22">
        <v>39.132398000000002</v>
      </c>
      <c r="C1149" s="22">
        <v>-75.255531000000005</v>
      </c>
      <c r="D1149" s="30" t="s">
        <v>6</v>
      </c>
      <c r="E1149" s="30" t="s">
        <v>6</v>
      </c>
      <c r="F1149" s="16" t="s">
        <v>748</v>
      </c>
      <c r="G1149" s="32" t="s">
        <v>6</v>
      </c>
      <c r="H1149" s="37" t="s">
        <v>624</v>
      </c>
      <c r="I1149" s="34" t="s">
        <v>544</v>
      </c>
      <c r="J1149" s="3" t="s">
        <v>6</v>
      </c>
      <c r="K1149" s="26" t="s">
        <v>6</v>
      </c>
      <c r="L1149" s="26" t="s">
        <v>6</v>
      </c>
      <c r="M1149" s="26" t="s">
        <v>6</v>
      </c>
      <c r="N1149" s="26" t="s">
        <v>6</v>
      </c>
    </row>
    <row r="1150" spans="1:14" x14ac:dyDescent="0.25">
      <c r="A1150" s="31" t="s">
        <v>74</v>
      </c>
      <c r="B1150" s="22">
        <v>39.132398000000002</v>
      </c>
      <c r="C1150" s="22">
        <v>-75.255531000000005</v>
      </c>
      <c r="D1150" s="30" t="s">
        <v>6</v>
      </c>
      <c r="E1150" s="30" t="s">
        <v>75</v>
      </c>
      <c r="F1150" s="16" t="s">
        <v>749</v>
      </c>
      <c r="G1150" s="32" t="s">
        <v>6</v>
      </c>
      <c r="H1150" s="37" t="s">
        <v>624</v>
      </c>
      <c r="I1150" s="30" t="s">
        <v>544</v>
      </c>
      <c r="J1150" s="3" t="s">
        <v>6</v>
      </c>
      <c r="K1150" s="26" t="s">
        <v>6</v>
      </c>
      <c r="L1150" s="26" t="s">
        <v>6</v>
      </c>
      <c r="M1150" s="26" t="s">
        <v>6</v>
      </c>
      <c r="N1150" s="26" t="s">
        <v>6</v>
      </c>
    </row>
    <row r="1151" spans="1:14" x14ac:dyDescent="0.25">
      <c r="A1151" s="31" t="s">
        <v>325</v>
      </c>
      <c r="B1151" s="22">
        <v>27.405245000000001</v>
      </c>
      <c r="C1151" s="22">
        <v>-80.308006000000006</v>
      </c>
      <c r="D1151" s="30" t="s">
        <v>6</v>
      </c>
      <c r="E1151" s="30" t="s">
        <v>6</v>
      </c>
      <c r="F1151" s="16" t="s">
        <v>962</v>
      </c>
      <c r="G1151" s="32" t="s">
        <v>6</v>
      </c>
      <c r="H1151" s="32" t="s">
        <v>320</v>
      </c>
      <c r="I1151" s="34" t="s">
        <v>318</v>
      </c>
      <c r="J1151" s="32" t="s">
        <v>6</v>
      </c>
      <c r="K1151" s="26">
        <v>31</v>
      </c>
      <c r="L1151" s="26">
        <v>-79.5</v>
      </c>
      <c r="M1151" s="26">
        <v>23.9</v>
      </c>
      <c r="N1151" s="26">
        <v>-88</v>
      </c>
    </row>
    <row r="1152" spans="1:14" x14ac:dyDescent="0.25">
      <c r="A1152" s="31" t="s">
        <v>81</v>
      </c>
      <c r="B1152" s="22">
        <v>31.477499999999999</v>
      </c>
      <c r="C1152" s="22">
        <v>-81.241666666666674</v>
      </c>
      <c r="D1152" t="s">
        <v>6</v>
      </c>
      <c r="E1152" s="13" t="s">
        <v>82</v>
      </c>
      <c r="F1152" s="16" t="s">
        <v>757</v>
      </c>
      <c r="G1152" s="3" t="s">
        <v>6</v>
      </c>
      <c r="H1152" s="37" t="s">
        <v>624</v>
      </c>
      <c r="I1152" s="30" t="s">
        <v>2856</v>
      </c>
      <c r="J1152" s="3" t="s">
        <v>6</v>
      </c>
      <c r="K1152" s="26" t="s">
        <v>6</v>
      </c>
      <c r="L1152" s="26" t="s">
        <v>6</v>
      </c>
      <c r="M1152" s="26" t="s">
        <v>6</v>
      </c>
      <c r="N1152" s="26" t="s">
        <v>6</v>
      </c>
    </row>
    <row r="1153" spans="1:14" x14ac:dyDescent="0.25">
      <c r="A1153" s="17" t="s">
        <v>554</v>
      </c>
      <c r="B1153" s="21">
        <v>21.466666666666665</v>
      </c>
      <c r="C1153" s="21">
        <v>-157.98333333333332</v>
      </c>
      <c r="D1153" s="17" t="s">
        <v>6</v>
      </c>
      <c r="E1153" s="17" t="s">
        <v>6</v>
      </c>
      <c r="F1153" s="18" t="s">
        <v>1185</v>
      </c>
      <c r="G1153" s="17" t="s">
        <v>1359</v>
      </c>
      <c r="H1153" s="18" t="s">
        <v>624</v>
      </c>
      <c r="I1153" s="18" t="s">
        <v>2339</v>
      </c>
      <c r="J1153" s="18" t="s">
        <v>1409</v>
      </c>
      <c r="K1153" s="25" t="s">
        <v>6</v>
      </c>
      <c r="L1153" s="25" t="s">
        <v>6</v>
      </c>
      <c r="M1153" s="25" t="s">
        <v>6</v>
      </c>
      <c r="N1153" s="25" t="s">
        <v>6</v>
      </c>
    </row>
    <row r="1154" spans="1:14" x14ac:dyDescent="0.25">
      <c r="A1154" s="31" t="s">
        <v>567</v>
      </c>
      <c r="B1154" s="22">
        <v>29.353601000000001</v>
      </c>
      <c r="C1154" s="22">
        <v>-90.485375000000005</v>
      </c>
      <c r="D1154" s="30" t="s">
        <v>6</v>
      </c>
      <c r="E1154" s="30" t="s">
        <v>6</v>
      </c>
      <c r="F1154" s="16" t="s">
        <v>1209</v>
      </c>
      <c r="G1154" s="32" t="s">
        <v>6</v>
      </c>
      <c r="H1154" s="37" t="s">
        <v>624</v>
      </c>
      <c r="I1154" s="30" t="s">
        <v>2942</v>
      </c>
      <c r="J1154" s="3" t="s">
        <v>6</v>
      </c>
      <c r="K1154" s="26" t="s">
        <v>6</v>
      </c>
      <c r="L1154" s="26" t="s">
        <v>6</v>
      </c>
      <c r="M1154" s="26" t="s">
        <v>6</v>
      </c>
      <c r="N1154" s="26" t="s">
        <v>6</v>
      </c>
    </row>
    <row r="1155" spans="1:14" x14ac:dyDescent="0.25">
      <c r="A1155" s="31" t="s">
        <v>71</v>
      </c>
      <c r="B1155" s="22">
        <v>38.321630999999996</v>
      </c>
      <c r="C1155" s="22">
        <v>-76.458462999999995</v>
      </c>
      <c r="D1155" s="30" t="s">
        <v>6</v>
      </c>
      <c r="E1155" s="30" t="s">
        <v>72</v>
      </c>
      <c r="F1155" s="16" t="s">
        <v>746</v>
      </c>
      <c r="G1155" s="32" t="s">
        <v>6</v>
      </c>
      <c r="H1155" s="37" t="s">
        <v>624</v>
      </c>
      <c r="I1155" s="30" t="s">
        <v>544</v>
      </c>
      <c r="J1155" s="3" t="s">
        <v>6</v>
      </c>
      <c r="K1155" s="26" t="s">
        <v>6</v>
      </c>
      <c r="L1155" s="26" t="s">
        <v>6</v>
      </c>
      <c r="M1155" s="26" t="s">
        <v>6</v>
      </c>
      <c r="N1155" s="26" t="s">
        <v>6</v>
      </c>
    </row>
    <row r="1156" spans="1:14" x14ac:dyDescent="0.25">
      <c r="A1156" s="31" t="s">
        <v>443</v>
      </c>
      <c r="B1156" s="22">
        <v>41.719774000000001</v>
      </c>
      <c r="C1156" s="22">
        <v>-70.255236999999994</v>
      </c>
      <c r="D1156" s="13" t="s">
        <v>6</v>
      </c>
      <c r="E1156" s="13" t="s">
        <v>444</v>
      </c>
      <c r="F1156" s="16" t="s">
        <v>1069</v>
      </c>
      <c r="G1156" s="3" t="s">
        <v>6</v>
      </c>
      <c r="H1156" s="37" t="s">
        <v>624</v>
      </c>
      <c r="I1156" s="30" t="s">
        <v>2579</v>
      </c>
      <c r="J1156" s="3" t="s">
        <v>6</v>
      </c>
      <c r="K1156" s="26" t="s">
        <v>6</v>
      </c>
      <c r="L1156" s="26" t="s">
        <v>6</v>
      </c>
      <c r="M1156" s="26" t="s">
        <v>6</v>
      </c>
      <c r="N1156" s="26" t="s">
        <v>6</v>
      </c>
    </row>
    <row r="1157" spans="1:14" x14ac:dyDescent="0.25">
      <c r="A1157" s="31" t="s">
        <v>84</v>
      </c>
      <c r="B1157" s="22">
        <v>30.369367</v>
      </c>
      <c r="C1157" s="22">
        <v>-88.809741000000002</v>
      </c>
      <c r="D1157" s="13" t="s">
        <v>6</v>
      </c>
      <c r="E1157" s="13" t="s">
        <v>85</v>
      </c>
      <c r="F1157" s="16" t="s">
        <v>763</v>
      </c>
      <c r="G1157" s="3" t="s">
        <v>6</v>
      </c>
      <c r="H1157" s="37" t="s">
        <v>624</v>
      </c>
      <c r="I1157" s="34" t="s">
        <v>2942</v>
      </c>
      <c r="J1157" s="3" t="s">
        <v>6</v>
      </c>
      <c r="K1157" s="26" t="s">
        <v>6</v>
      </c>
      <c r="L1157" s="26" t="s">
        <v>6</v>
      </c>
      <c r="M1157" s="26" t="s">
        <v>6</v>
      </c>
      <c r="N1157" s="26" t="s">
        <v>6</v>
      </c>
    </row>
    <row r="1158" spans="1:14" x14ac:dyDescent="0.25">
      <c r="A1158" s="31" t="s">
        <v>520</v>
      </c>
      <c r="B1158" s="22">
        <v>41.524841000000002</v>
      </c>
      <c r="C1158" s="22">
        <v>-70.672410999999997</v>
      </c>
      <c r="D1158" s="13" t="s">
        <v>6</v>
      </c>
      <c r="E1158" s="13" t="s">
        <v>521</v>
      </c>
      <c r="F1158" s="16" t="s">
        <v>1152</v>
      </c>
      <c r="G1158" s="3" t="s">
        <v>6</v>
      </c>
      <c r="H1158" s="37" t="s">
        <v>624</v>
      </c>
      <c r="I1158" s="34" t="s">
        <v>544</v>
      </c>
      <c r="J1158" s="3" t="s">
        <v>6</v>
      </c>
      <c r="K1158" s="26" t="s">
        <v>6</v>
      </c>
      <c r="L1158" s="26" t="s">
        <v>6</v>
      </c>
      <c r="M1158" s="26" t="s">
        <v>6</v>
      </c>
      <c r="N1158" s="26" t="s">
        <v>6</v>
      </c>
    </row>
    <row r="1159" spans="1:14" x14ac:dyDescent="0.25">
      <c r="A1159" s="15" t="s">
        <v>1696</v>
      </c>
      <c r="B1159" s="22">
        <f>42+55/60+27/3600</f>
        <v>42.924166666666665</v>
      </c>
      <c r="C1159" s="22">
        <f>-(70+49/60+13/3600)</f>
        <v>-70.820277777777775</v>
      </c>
      <c r="D1159" t="s">
        <v>6</v>
      </c>
      <c r="E1159" s="13" t="s">
        <v>6</v>
      </c>
      <c r="F1159" s="37" t="s">
        <v>1697</v>
      </c>
      <c r="G1159" s="3" t="s">
        <v>6</v>
      </c>
      <c r="H1159" s="37" t="s">
        <v>624</v>
      </c>
      <c r="I1159" s="34" t="s">
        <v>2579</v>
      </c>
      <c r="J1159" s="3" t="s">
        <v>6</v>
      </c>
      <c r="K1159" s="26" t="s">
        <v>6</v>
      </c>
      <c r="L1159" s="26" t="s">
        <v>6</v>
      </c>
      <c r="M1159" s="26" t="s">
        <v>6</v>
      </c>
      <c r="N1159" s="26" t="s">
        <v>6</v>
      </c>
    </row>
    <row r="1160" spans="1:14" x14ac:dyDescent="0.25">
      <c r="A1160" s="31" t="s">
        <v>68</v>
      </c>
      <c r="B1160" s="22">
        <v>39.51</v>
      </c>
      <c r="C1160" s="22">
        <v>-74.365277777777777</v>
      </c>
      <c r="D1160" t="s">
        <v>6</v>
      </c>
      <c r="E1160" s="13" t="s">
        <v>70</v>
      </c>
      <c r="F1160" s="16" t="s">
        <v>742</v>
      </c>
      <c r="G1160" s="3" t="s">
        <v>6</v>
      </c>
      <c r="H1160" s="32" t="s">
        <v>624</v>
      </c>
      <c r="I1160" s="34" t="s">
        <v>544</v>
      </c>
      <c r="J1160" s="3" t="s">
        <v>6</v>
      </c>
      <c r="K1160" s="26" t="s">
        <v>6</v>
      </c>
      <c r="L1160" s="26" t="s">
        <v>6</v>
      </c>
      <c r="M1160" s="26" t="s">
        <v>6</v>
      </c>
      <c r="N1160" s="26" t="s">
        <v>6</v>
      </c>
    </row>
    <row r="1161" spans="1:14" x14ac:dyDescent="0.25">
      <c r="A1161" s="31" t="s">
        <v>65</v>
      </c>
      <c r="B1161" s="22">
        <v>40.712777777777781</v>
      </c>
      <c r="C1161" s="22">
        <v>-74.005833333333328</v>
      </c>
      <c r="D1161" s="13" t="s">
        <v>6</v>
      </c>
      <c r="E1161" s="13" t="s">
        <v>67</v>
      </c>
      <c r="F1161" s="16" t="s">
        <v>741</v>
      </c>
      <c r="G1161" s="3" t="s">
        <v>6</v>
      </c>
      <c r="H1161" s="37" t="s">
        <v>624</v>
      </c>
      <c r="I1161" s="30" t="s">
        <v>544</v>
      </c>
      <c r="J1161" s="37" t="s">
        <v>6</v>
      </c>
      <c r="K1161" s="26" t="s">
        <v>6</v>
      </c>
      <c r="L1161" s="26" t="s">
        <v>6</v>
      </c>
      <c r="M1161" s="26" t="s">
        <v>6</v>
      </c>
      <c r="N1161" s="26" t="s">
        <v>6</v>
      </c>
    </row>
    <row r="1162" spans="1:14" x14ac:dyDescent="0.25">
      <c r="A1162" s="31" t="s">
        <v>59</v>
      </c>
      <c r="B1162" s="22">
        <v>34.716666666666669</v>
      </c>
      <c r="C1162" s="22">
        <v>-76.650000000000006</v>
      </c>
      <c r="D1162" s="13" t="s">
        <v>6</v>
      </c>
      <c r="E1162" s="13" t="s">
        <v>60</v>
      </c>
      <c r="F1162" s="16" t="s">
        <v>729</v>
      </c>
      <c r="G1162" s="3" t="s">
        <v>6</v>
      </c>
      <c r="H1162" s="37" t="s">
        <v>624</v>
      </c>
      <c r="I1162" s="30" t="s">
        <v>2856</v>
      </c>
      <c r="J1162" s="3" t="s">
        <v>6</v>
      </c>
      <c r="K1162" s="26" t="s">
        <v>6</v>
      </c>
      <c r="L1162" s="26" t="s">
        <v>6</v>
      </c>
      <c r="M1162" s="26" t="s">
        <v>6</v>
      </c>
      <c r="N1162" s="26" t="s">
        <v>6</v>
      </c>
    </row>
    <row r="1163" spans="1:14" x14ac:dyDescent="0.25">
      <c r="A1163" s="31" t="s">
        <v>1827</v>
      </c>
      <c r="B1163" s="23">
        <v>32.704906999999999</v>
      </c>
      <c r="C1163" s="23">
        <v>-117.167232</v>
      </c>
      <c r="D1163" s="36" t="s">
        <v>6</v>
      </c>
      <c r="E1163" s="36" t="s">
        <v>442</v>
      </c>
      <c r="F1163" s="36" t="s">
        <v>1827</v>
      </c>
      <c r="G1163" s="16" t="s">
        <v>6</v>
      </c>
      <c r="H1163" s="36" t="s">
        <v>624</v>
      </c>
      <c r="I1163" s="36" t="s">
        <v>2948</v>
      </c>
      <c r="J1163" s="3" t="s">
        <v>6</v>
      </c>
      <c r="K1163" s="26" t="s">
        <v>6</v>
      </c>
      <c r="L1163" s="26" t="s">
        <v>6</v>
      </c>
      <c r="M1163" s="26" t="s">
        <v>6</v>
      </c>
      <c r="N1163" s="26" t="s">
        <v>6</v>
      </c>
    </row>
    <row r="1164" spans="1:14" x14ac:dyDescent="0.25">
      <c r="A1164" s="31" t="s">
        <v>417</v>
      </c>
      <c r="B1164" s="22">
        <v>41.538221999999998</v>
      </c>
      <c r="C1164" s="22">
        <v>-71.419959000000006</v>
      </c>
      <c r="D1164" s="13" t="s">
        <v>6</v>
      </c>
      <c r="E1164" s="13" t="s">
        <v>6</v>
      </c>
      <c r="F1164" s="16" t="s">
        <v>1038</v>
      </c>
      <c r="G1164" s="3" t="s">
        <v>6</v>
      </c>
      <c r="H1164" s="37" t="s">
        <v>624</v>
      </c>
      <c r="I1164" s="30" t="s">
        <v>2579</v>
      </c>
      <c r="J1164" s="3" t="s">
        <v>6</v>
      </c>
      <c r="K1164" s="26" t="s">
        <v>6</v>
      </c>
      <c r="L1164" s="26" t="s">
        <v>6</v>
      </c>
      <c r="M1164" s="26" t="s">
        <v>6</v>
      </c>
      <c r="N1164" s="26" t="s">
        <v>6</v>
      </c>
    </row>
    <row r="1165" spans="1:14" x14ac:dyDescent="0.25">
      <c r="A1165" s="31" t="s">
        <v>61</v>
      </c>
      <c r="B1165" s="22">
        <v>33.3675</v>
      </c>
      <c r="C1165" s="22">
        <v>-79.293888888888887</v>
      </c>
      <c r="D1165" t="s">
        <v>6</v>
      </c>
      <c r="E1165" s="13" t="s">
        <v>63</v>
      </c>
      <c r="F1165" s="16" t="s">
        <v>736</v>
      </c>
      <c r="G1165" s="32" t="s">
        <v>6</v>
      </c>
      <c r="H1165" s="37" t="s">
        <v>624</v>
      </c>
      <c r="I1165" s="30" t="s">
        <v>2856</v>
      </c>
      <c r="J1165" s="3" t="s">
        <v>6</v>
      </c>
      <c r="K1165" s="26" t="s">
        <v>6</v>
      </c>
      <c r="L1165" s="26" t="s">
        <v>6</v>
      </c>
      <c r="M1165" s="26" t="s">
        <v>6</v>
      </c>
      <c r="N1165" s="26" t="s">
        <v>6</v>
      </c>
    </row>
    <row r="1166" spans="1:14" x14ac:dyDescent="0.25">
      <c r="A1166" s="31" t="s">
        <v>505</v>
      </c>
      <c r="B1166" s="22">
        <v>32.016666666666666</v>
      </c>
      <c r="C1166" s="22">
        <v>-81.11666666666666</v>
      </c>
      <c r="D1166" s="34" t="s">
        <v>6</v>
      </c>
      <c r="E1166" s="34" t="s">
        <v>62</v>
      </c>
      <c r="F1166" s="34" t="s">
        <v>505</v>
      </c>
      <c r="G1166" s="37" t="s">
        <v>6</v>
      </c>
      <c r="H1166" s="37" t="s">
        <v>624</v>
      </c>
      <c r="I1166" s="34" t="s">
        <v>544</v>
      </c>
      <c r="J1166" s="32" t="s">
        <v>6</v>
      </c>
      <c r="K1166" s="26" t="s">
        <v>6</v>
      </c>
      <c r="L1166" s="26" t="s">
        <v>6</v>
      </c>
      <c r="M1166" s="26" t="s">
        <v>6</v>
      </c>
      <c r="N1166" s="26" t="s">
        <v>6</v>
      </c>
    </row>
    <row r="1167" spans="1:14" x14ac:dyDescent="0.25">
      <c r="A1167" s="31" t="s">
        <v>445</v>
      </c>
      <c r="B1167" s="22">
        <v>29.287693999999998</v>
      </c>
      <c r="C1167" s="22">
        <v>-94.809340000000006</v>
      </c>
      <c r="D1167" t="s">
        <v>6</v>
      </c>
      <c r="E1167" s="13" t="s">
        <v>453</v>
      </c>
      <c r="F1167" s="16" t="s">
        <v>1083</v>
      </c>
      <c r="G1167" s="32" t="s">
        <v>6</v>
      </c>
      <c r="H1167" s="37" t="s">
        <v>624</v>
      </c>
      <c r="I1167" s="34" t="s">
        <v>2942</v>
      </c>
      <c r="J1167" s="3" t="s">
        <v>6</v>
      </c>
      <c r="K1167" s="26" t="s">
        <v>6</v>
      </c>
      <c r="L1167" s="26" t="s">
        <v>6</v>
      </c>
      <c r="M1167" s="26" t="s">
        <v>6</v>
      </c>
      <c r="N1167" s="26" t="s">
        <v>6</v>
      </c>
    </row>
    <row r="1168" spans="1:14" x14ac:dyDescent="0.25">
      <c r="A1168" s="36" t="s">
        <v>79</v>
      </c>
      <c r="B1168" s="22">
        <v>36.995833333333337</v>
      </c>
      <c r="C1168" s="22">
        <v>-75.959444444444443</v>
      </c>
      <c r="D1168" s="13" t="s">
        <v>6</v>
      </c>
      <c r="E1168" s="13" t="s">
        <v>80</v>
      </c>
      <c r="F1168" s="16" t="s">
        <v>756</v>
      </c>
      <c r="G1168" s="32" t="s">
        <v>6</v>
      </c>
      <c r="H1168" s="37" t="s">
        <v>624</v>
      </c>
      <c r="I1168" s="34" t="s">
        <v>544</v>
      </c>
      <c r="J1168" s="3" t="s">
        <v>6</v>
      </c>
      <c r="K1168" s="26" t="s">
        <v>6</v>
      </c>
      <c r="L1168" s="26" t="s">
        <v>6</v>
      </c>
      <c r="M1168" s="26" t="s">
        <v>6</v>
      </c>
      <c r="N1168" s="26" t="s">
        <v>6</v>
      </c>
    </row>
    <row r="1169" spans="1:14" x14ac:dyDescent="0.25">
      <c r="A1169" s="17" t="s">
        <v>666</v>
      </c>
      <c r="B1169" s="21">
        <v>46.966977999999997</v>
      </c>
      <c r="C1169" s="21">
        <v>-123.882291</v>
      </c>
      <c r="D1169" s="17" t="s">
        <v>6</v>
      </c>
      <c r="E1169" s="17" t="s">
        <v>6</v>
      </c>
      <c r="F1169" s="18" t="s">
        <v>1297</v>
      </c>
      <c r="G1169" s="18" t="s">
        <v>6</v>
      </c>
      <c r="H1169" s="18" t="s">
        <v>624</v>
      </c>
      <c r="I1169" s="18" t="s">
        <v>1827</v>
      </c>
      <c r="J1169" s="18" t="s">
        <v>1409</v>
      </c>
      <c r="K1169" s="25" t="s">
        <v>6</v>
      </c>
      <c r="L1169" s="25" t="s">
        <v>6</v>
      </c>
      <c r="M1169" s="25" t="s">
        <v>6</v>
      </c>
      <c r="N1169" s="25" t="s">
        <v>6</v>
      </c>
    </row>
    <row r="1170" spans="1:14" x14ac:dyDescent="0.25">
      <c r="A1170" s="34" t="s">
        <v>89</v>
      </c>
      <c r="B1170" s="22">
        <v>-34.883611111111108</v>
      </c>
      <c r="C1170" s="22">
        <v>-56.18194444444444</v>
      </c>
      <c r="D1170" s="13" t="s">
        <v>6</v>
      </c>
      <c r="E1170" s="13" t="s">
        <v>90</v>
      </c>
      <c r="F1170" s="16" t="s">
        <v>765</v>
      </c>
      <c r="G1170" s="3" t="s">
        <v>6</v>
      </c>
      <c r="H1170" s="34" t="s">
        <v>88</v>
      </c>
      <c r="I1170" s="30" t="s">
        <v>6</v>
      </c>
      <c r="J1170" s="3" t="s">
        <v>6</v>
      </c>
      <c r="K1170" s="26" t="s">
        <v>6</v>
      </c>
      <c r="L1170" s="26" t="s">
        <v>6</v>
      </c>
      <c r="M1170" s="26" t="s">
        <v>6</v>
      </c>
      <c r="N1170" s="26" t="s">
        <v>6</v>
      </c>
    </row>
    <row r="1171" spans="1:14" x14ac:dyDescent="0.25">
      <c r="A1171" s="36" t="s">
        <v>1983</v>
      </c>
      <c r="B1171" s="22">
        <v>13.272169</v>
      </c>
      <c r="C1171" s="22">
        <v>-88.552297999999993</v>
      </c>
      <c r="D1171" s="13" t="s">
        <v>6</v>
      </c>
      <c r="E1171" s="13" t="s">
        <v>6</v>
      </c>
      <c r="F1171" s="16" t="s">
        <v>920</v>
      </c>
      <c r="G1171" s="3" t="s">
        <v>6</v>
      </c>
      <c r="H1171" s="36" t="s">
        <v>1981</v>
      </c>
      <c r="I1171" s="36" t="s">
        <v>6</v>
      </c>
      <c r="J1171" s="3" t="s">
        <v>6</v>
      </c>
      <c r="K1171" s="26">
        <v>14.7</v>
      </c>
      <c r="L1171" s="26">
        <v>-87.4</v>
      </c>
      <c r="M1171" s="26">
        <v>12.8</v>
      </c>
      <c r="N1171" s="26">
        <v>-90.3</v>
      </c>
    </row>
    <row r="1172" spans="1:14" x14ac:dyDescent="0.25">
      <c r="A1172" s="16" t="s">
        <v>2089</v>
      </c>
      <c r="B1172" s="22">
        <v>6.0288050000000002</v>
      </c>
      <c r="C1172" s="22">
        <v>-77.351985999999997</v>
      </c>
      <c r="D1172" s="13" t="s">
        <v>6</v>
      </c>
      <c r="E1172" s="13" t="s">
        <v>6</v>
      </c>
      <c r="F1172" s="37" t="s">
        <v>2090</v>
      </c>
      <c r="G1172" s="3" t="s">
        <v>6</v>
      </c>
      <c r="H1172" s="37" t="s">
        <v>2088</v>
      </c>
      <c r="I1172" s="37" t="s">
        <v>6</v>
      </c>
      <c r="J1172" s="3" t="s">
        <v>6</v>
      </c>
      <c r="K1172" s="26">
        <v>7.4</v>
      </c>
      <c r="L1172" s="26">
        <v>-77.400000000000006</v>
      </c>
      <c r="M1172" s="26">
        <v>6.6</v>
      </c>
      <c r="N1172" s="26">
        <v>-78.3</v>
      </c>
    </row>
    <row r="1173" spans="1:14" x14ac:dyDescent="0.25">
      <c r="A1173" s="34" t="s">
        <v>1758</v>
      </c>
      <c r="B1173" s="22">
        <v>-15.320285</v>
      </c>
      <c r="C1173" s="22">
        <v>166.926771</v>
      </c>
      <c r="D1173" s="30" t="s">
        <v>6</v>
      </c>
      <c r="E1173" s="30" t="s">
        <v>6</v>
      </c>
      <c r="F1173" s="37" t="s">
        <v>1757</v>
      </c>
      <c r="G1173" s="32" t="s">
        <v>6</v>
      </c>
      <c r="H1173" s="34" t="s">
        <v>483</v>
      </c>
      <c r="I1173" s="34" t="s">
        <v>6</v>
      </c>
      <c r="J1173" s="32" t="s">
        <v>6</v>
      </c>
      <c r="K1173" s="37" t="s">
        <v>6</v>
      </c>
      <c r="L1173" s="37" t="s">
        <v>6</v>
      </c>
      <c r="M1173" s="37" t="s">
        <v>6</v>
      </c>
      <c r="N1173" s="37" t="s">
        <v>6</v>
      </c>
    </row>
    <row r="1174" spans="1:14" x14ac:dyDescent="0.25">
      <c r="A1174" s="31" t="s">
        <v>2241</v>
      </c>
      <c r="B1174" s="22">
        <v>10.435408000000001</v>
      </c>
      <c r="C1174" s="22">
        <v>-64.198138999999998</v>
      </c>
      <c r="D1174" t="s">
        <v>6</v>
      </c>
      <c r="E1174" s="13" t="s">
        <v>6</v>
      </c>
      <c r="F1174" s="16" t="s">
        <v>1466</v>
      </c>
      <c r="G1174" s="3" t="s">
        <v>6</v>
      </c>
      <c r="H1174" s="35" t="s">
        <v>1730</v>
      </c>
      <c r="I1174" s="34" t="s">
        <v>6</v>
      </c>
      <c r="J1174" s="3" t="s">
        <v>6</v>
      </c>
      <c r="K1174" s="26">
        <v>11.7</v>
      </c>
      <c r="L1174" s="26">
        <v>-62.6</v>
      </c>
      <c r="M1174" s="26">
        <v>9.8000000000000007</v>
      </c>
      <c r="N1174" s="26">
        <v>-65.3</v>
      </c>
    </row>
    <row r="1175" spans="1:14" x14ac:dyDescent="0.25">
      <c r="A1175" s="36" t="s">
        <v>2247</v>
      </c>
      <c r="B1175" s="22">
        <v>10.039548999999999</v>
      </c>
      <c r="C1175" s="22">
        <v>-62.261338000000002</v>
      </c>
      <c r="D1175" s="30" t="s">
        <v>6</v>
      </c>
      <c r="E1175" s="30" t="s">
        <v>6</v>
      </c>
      <c r="F1175" s="16" t="s">
        <v>1175</v>
      </c>
      <c r="G1175" s="32" t="s">
        <v>6</v>
      </c>
      <c r="H1175" s="34" t="s">
        <v>2235</v>
      </c>
      <c r="I1175" s="34" t="s">
        <v>6</v>
      </c>
      <c r="J1175" s="3" t="s">
        <v>6</v>
      </c>
      <c r="K1175" s="26">
        <v>10.9</v>
      </c>
      <c r="L1175" s="26">
        <v>-60.9</v>
      </c>
      <c r="M1175" s="26">
        <v>9</v>
      </c>
      <c r="N1175" s="26">
        <v>-63.6</v>
      </c>
    </row>
    <row r="1176" spans="1:14" x14ac:dyDescent="0.25">
      <c r="A1176" s="31" t="s">
        <v>2245</v>
      </c>
      <c r="B1176" s="22">
        <v>10.820682</v>
      </c>
      <c r="C1176" s="22">
        <v>-64.188671999999997</v>
      </c>
      <c r="D1176" s="13" t="s">
        <v>6</v>
      </c>
      <c r="E1176" s="13" t="s">
        <v>6</v>
      </c>
      <c r="F1176" s="16" t="s">
        <v>1931</v>
      </c>
      <c r="G1176" s="3" t="s">
        <v>6</v>
      </c>
      <c r="H1176" s="34" t="s">
        <v>2243</v>
      </c>
      <c r="I1176" s="34" t="s">
        <v>6</v>
      </c>
      <c r="J1176" s="3" t="s">
        <v>6</v>
      </c>
      <c r="K1176" s="37" t="s">
        <v>6</v>
      </c>
      <c r="L1176" s="37" t="s">
        <v>6</v>
      </c>
      <c r="M1176" s="37" t="s">
        <v>6</v>
      </c>
      <c r="N1176" s="37" t="s">
        <v>6</v>
      </c>
    </row>
    <row r="1177" spans="1:14" x14ac:dyDescent="0.25">
      <c r="A1177" s="31" t="s">
        <v>2240</v>
      </c>
      <c r="B1177" s="22">
        <v>10.689372000000001</v>
      </c>
      <c r="C1177" s="22">
        <v>-71.615844999999993</v>
      </c>
      <c r="D1177" s="34" t="s">
        <v>6</v>
      </c>
      <c r="E1177" s="34" t="s">
        <v>6</v>
      </c>
      <c r="F1177" s="16" t="s">
        <v>927</v>
      </c>
      <c r="G1177" s="37" t="s">
        <v>6</v>
      </c>
      <c r="H1177" s="34" t="s">
        <v>2239</v>
      </c>
      <c r="I1177" s="34" t="s">
        <v>6</v>
      </c>
      <c r="J1177" s="3" t="s">
        <v>6</v>
      </c>
      <c r="K1177" s="26">
        <v>12.1</v>
      </c>
      <c r="L1177" s="26">
        <v>-69.5</v>
      </c>
      <c r="M1177" s="26">
        <v>8.6</v>
      </c>
      <c r="N1177" s="26">
        <v>-73.3</v>
      </c>
    </row>
    <row r="1178" spans="1:14" x14ac:dyDescent="0.25">
      <c r="A1178" s="31" t="s">
        <v>2244</v>
      </c>
      <c r="B1178" s="22">
        <v>10.971211</v>
      </c>
      <c r="C1178" s="22">
        <v>-64.006033000000002</v>
      </c>
      <c r="D1178" s="34" t="s">
        <v>6</v>
      </c>
      <c r="E1178" s="34" t="s">
        <v>6</v>
      </c>
      <c r="F1178" s="16" t="s">
        <v>928</v>
      </c>
      <c r="G1178" s="37" t="s">
        <v>6</v>
      </c>
      <c r="H1178" s="34" t="s">
        <v>2243</v>
      </c>
      <c r="I1178" s="34" t="s">
        <v>6</v>
      </c>
      <c r="J1178" s="3" t="s">
        <v>6</v>
      </c>
      <c r="K1178" s="26">
        <v>11.5</v>
      </c>
      <c r="L1178" s="26">
        <v>-61.7</v>
      </c>
      <c r="M1178" s="26">
        <v>9.6999999999999993</v>
      </c>
      <c r="N1178" s="26">
        <v>-65.7</v>
      </c>
    </row>
    <row r="1179" spans="1:14" x14ac:dyDescent="0.25">
      <c r="A1179" s="36" t="s">
        <v>2237</v>
      </c>
      <c r="B1179" s="22">
        <v>9.9441039999999994</v>
      </c>
      <c r="C1179" s="22">
        <v>-62.014592999999998</v>
      </c>
      <c r="D1179" s="13" t="s">
        <v>6</v>
      </c>
      <c r="E1179" s="13" t="s">
        <v>6</v>
      </c>
      <c r="F1179" s="16" t="s">
        <v>929</v>
      </c>
      <c r="G1179" s="3" t="s">
        <v>6</v>
      </c>
      <c r="H1179" s="34" t="s">
        <v>2235</v>
      </c>
      <c r="I1179" s="34" t="s">
        <v>6</v>
      </c>
      <c r="J1179" s="3" t="s">
        <v>6</v>
      </c>
      <c r="K1179" s="26">
        <v>10.9</v>
      </c>
      <c r="L1179" s="26">
        <v>-60.9</v>
      </c>
      <c r="M1179" s="26">
        <v>9</v>
      </c>
      <c r="N1179" s="26">
        <v>-63.6</v>
      </c>
    </row>
    <row r="1180" spans="1:14" x14ac:dyDescent="0.25">
      <c r="A1180" s="31" t="s">
        <v>2234</v>
      </c>
      <c r="B1180" s="22">
        <v>10.481722</v>
      </c>
      <c r="C1180" s="22">
        <v>-68.004728</v>
      </c>
      <c r="D1180" s="13" t="s">
        <v>6</v>
      </c>
      <c r="E1180" s="13" t="s">
        <v>6</v>
      </c>
      <c r="F1180" s="16" t="s">
        <v>930</v>
      </c>
      <c r="G1180" s="3" t="s">
        <v>6</v>
      </c>
      <c r="H1180" s="36" t="s">
        <v>2232</v>
      </c>
      <c r="I1180" s="34" t="s">
        <v>6</v>
      </c>
      <c r="J1180" s="3" t="s">
        <v>6</v>
      </c>
      <c r="K1180" s="26">
        <v>11.5</v>
      </c>
      <c r="L1180" s="26">
        <v>-66.7</v>
      </c>
      <c r="M1180" s="26">
        <v>9.8000000000000007</v>
      </c>
      <c r="N1180" s="26">
        <v>-69.3</v>
      </c>
    </row>
    <row r="1181" spans="1:14" x14ac:dyDescent="0.25">
      <c r="A1181" s="31" t="s">
        <v>296</v>
      </c>
      <c r="B1181" s="22">
        <v>10.139341</v>
      </c>
      <c r="C1181" s="22">
        <v>-62.617508999999998</v>
      </c>
      <c r="D1181" t="s">
        <v>2242</v>
      </c>
      <c r="E1181" s="13" t="s">
        <v>6</v>
      </c>
      <c r="F1181" s="16" t="s">
        <v>931</v>
      </c>
      <c r="G1181" s="3" t="s">
        <v>6</v>
      </c>
      <c r="H1181" s="34" t="s">
        <v>294</v>
      </c>
      <c r="I1181" s="34" t="s">
        <v>6</v>
      </c>
      <c r="J1181" s="3" t="s">
        <v>6</v>
      </c>
      <c r="K1181" s="26">
        <v>10.8</v>
      </c>
      <c r="L1181" s="26">
        <v>-62.1</v>
      </c>
      <c r="M1181" s="26">
        <v>9.9</v>
      </c>
      <c r="N1181" s="26">
        <v>-63.3</v>
      </c>
    </row>
    <row r="1182" spans="1:14" x14ac:dyDescent="0.25">
      <c r="A1182" s="35" t="s">
        <v>1730</v>
      </c>
      <c r="B1182" s="22">
        <v>10.682840000000001</v>
      </c>
      <c r="C1182" s="22">
        <v>-63.260309999999997</v>
      </c>
      <c r="D1182" s="13" t="s">
        <v>2231</v>
      </c>
      <c r="E1182" s="13" t="s">
        <v>6</v>
      </c>
      <c r="F1182" s="37" t="s">
        <v>1732</v>
      </c>
      <c r="G1182" s="3" t="s">
        <v>6</v>
      </c>
      <c r="H1182" s="30" t="s">
        <v>294</v>
      </c>
      <c r="I1182" s="30" t="s">
        <v>6</v>
      </c>
      <c r="J1182" s="3" t="s">
        <v>6</v>
      </c>
      <c r="K1182" s="26" t="s">
        <v>6</v>
      </c>
      <c r="L1182" s="26" t="s">
        <v>6</v>
      </c>
      <c r="M1182" s="26" t="s">
        <v>6</v>
      </c>
      <c r="N1182" s="26" t="s">
        <v>6</v>
      </c>
    </row>
    <row r="1183" spans="1:14" x14ac:dyDescent="0.25">
      <c r="A1183" s="31" t="s">
        <v>454</v>
      </c>
      <c r="B1183" s="22">
        <v>19.108060999999999</v>
      </c>
      <c r="C1183" s="22">
        <v>-96.101552999999996</v>
      </c>
      <c r="D1183" s="13" t="s">
        <v>6</v>
      </c>
      <c r="E1183" s="13" t="s">
        <v>457</v>
      </c>
      <c r="F1183" s="16" t="s">
        <v>1086</v>
      </c>
      <c r="G1183" s="32" t="s">
        <v>6</v>
      </c>
      <c r="H1183" s="36" t="s">
        <v>461</v>
      </c>
      <c r="I1183" s="36" t="s">
        <v>6</v>
      </c>
      <c r="J1183" s="3" t="s">
        <v>6</v>
      </c>
      <c r="K1183" s="26" t="s">
        <v>6</v>
      </c>
      <c r="L1183" s="26" t="s">
        <v>6</v>
      </c>
      <c r="M1183" s="26" t="s">
        <v>6</v>
      </c>
      <c r="N1183" s="26" t="s">
        <v>6</v>
      </c>
    </row>
    <row r="1184" spans="1:14" x14ac:dyDescent="0.25">
      <c r="A1184" s="31" t="s">
        <v>455</v>
      </c>
      <c r="B1184" s="22">
        <v>20.257175</v>
      </c>
      <c r="C1184" s="22">
        <v>-96.797832</v>
      </c>
      <c r="D1184" t="s">
        <v>6</v>
      </c>
      <c r="E1184" s="13" t="s">
        <v>457</v>
      </c>
      <c r="F1184" s="16" t="s">
        <v>1087</v>
      </c>
      <c r="G1184" s="3" t="s">
        <v>6</v>
      </c>
      <c r="H1184" s="31" t="s">
        <v>461</v>
      </c>
      <c r="I1184" s="36" t="s">
        <v>6</v>
      </c>
      <c r="J1184" s="3" t="s">
        <v>6</v>
      </c>
      <c r="K1184" s="26" t="s">
        <v>6</v>
      </c>
      <c r="L1184" s="26" t="s">
        <v>6</v>
      </c>
      <c r="M1184" s="26" t="s">
        <v>6</v>
      </c>
      <c r="N1184" s="26" t="s">
        <v>6</v>
      </c>
    </row>
    <row r="1185" spans="1:14" x14ac:dyDescent="0.25">
      <c r="A1185" s="15" t="s">
        <v>1695</v>
      </c>
      <c r="B1185" s="22">
        <v>21.607123000000001</v>
      </c>
      <c r="C1185" s="22">
        <v>-97.549682000000004</v>
      </c>
      <c r="D1185" t="s">
        <v>6</v>
      </c>
      <c r="E1185" s="13" t="s">
        <v>6</v>
      </c>
      <c r="F1185" s="35" t="s">
        <v>1694</v>
      </c>
      <c r="G1185" s="3" t="s">
        <v>6</v>
      </c>
      <c r="H1185" s="37" t="s">
        <v>461</v>
      </c>
      <c r="I1185" s="37" t="s">
        <v>6</v>
      </c>
      <c r="J1185" s="3" t="s">
        <v>6</v>
      </c>
      <c r="K1185" s="37" t="s">
        <v>6</v>
      </c>
      <c r="L1185" s="37" t="s">
        <v>6</v>
      </c>
      <c r="M1185" s="37" t="s">
        <v>6</v>
      </c>
      <c r="N1185" s="37" t="s">
        <v>6</v>
      </c>
    </row>
    <row r="1186" spans="1:14" x14ac:dyDescent="0.25">
      <c r="A1186" s="31" t="s">
        <v>458</v>
      </c>
      <c r="B1186" s="22">
        <v>20.221387</v>
      </c>
      <c r="C1186" s="22">
        <v>-96.777044000000004</v>
      </c>
      <c r="D1186" s="30" t="s">
        <v>6</v>
      </c>
      <c r="E1186" s="30" t="s">
        <v>457</v>
      </c>
      <c r="F1186" s="16" t="s">
        <v>1088</v>
      </c>
      <c r="G1186" s="37" t="s">
        <v>6</v>
      </c>
      <c r="H1186" s="36" t="s">
        <v>461</v>
      </c>
      <c r="I1186" s="36" t="s">
        <v>6</v>
      </c>
      <c r="J1186" s="3" t="s">
        <v>6</v>
      </c>
      <c r="K1186" s="26" t="s">
        <v>6</v>
      </c>
      <c r="L1186" s="26" t="s">
        <v>6</v>
      </c>
      <c r="M1186" s="26" t="s">
        <v>6</v>
      </c>
      <c r="N1186" s="26" t="s">
        <v>6</v>
      </c>
    </row>
    <row r="1187" spans="1:14" x14ac:dyDescent="0.25">
      <c r="A1187" s="17" t="s">
        <v>516</v>
      </c>
      <c r="B1187" s="21">
        <v>48.428196999999997</v>
      </c>
      <c r="C1187" s="21">
        <v>-123.466956</v>
      </c>
      <c r="D1187" s="17" t="s">
        <v>6</v>
      </c>
      <c r="E1187" s="17" t="s">
        <v>6</v>
      </c>
      <c r="F1187" s="18" t="s">
        <v>1143</v>
      </c>
      <c r="G1187" s="18" t="s">
        <v>6</v>
      </c>
      <c r="H1187" s="17" t="s">
        <v>667</v>
      </c>
      <c r="I1187" s="17" t="s">
        <v>6</v>
      </c>
      <c r="J1187" s="18" t="s">
        <v>1409</v>
      </c>
      <c r="K1187" s="25">
        <v>51.2</v>
      </c>
      <c r="L1187" s="25">
        <v>-122.1</v>
      </c>
      <c r="M1187" s="25">
        <v>47.4</v>
      </c>
      <c r="N1187" s="25">
        <v>-128.30000000000001</v>
      </c>
    </row>
    <row r="1188" spans="1:14" x14ac:dyDescent="0.25">
      <c r="A1188" s="34" t="s">
        <v>1554</v>
      </c>
      <c r="B1188" s="22">
        <f>18+6.1879/60</f>
        <v>18.103131666666666</v>
      </c>
      <c r="C1188" s="22">
        <f>-(65+27.0879/60)</f>
        <v>-65.451464999999999</v>
      </c>
      <c r="D1188" s="13" t="s">
        <v>6</v>
      </c>
      <c r="E1188" s="13" t="s">
        <v>6</v>
      </c>
      <c r="F1188" s="34" t="s">
        <v>1555</v>
      </c>
      <c r="G1188" s="3" t="s">
        <v>6</v>
      </c>
      <c r="H1188" s="34" t="s">
        <v>1552</v>
      </c>
      <c r="I1188" s="34" t="s">
        <v>6</v>
      </c>
      <c r="J1188" s="3" t="s">
        <v>6</v>
      </c>
      <c r="K1188" s="26" t="s">
        <v>6</v>
      </c>
      <c r="L1188" s="26" t="s">
        <v>6</v>
      </c>
      <c r="M1188" s="26" t="s">
        <v>6</v>
      </c>
      <c r="N1188" s="26" t="s">
        <v>6</v>
      </c>
    </row>
    <row r="1189" spans="1:14" x14ac:dyDescent="0.25">
      <c r="A1189" s="34" t="s">
        <v>1558</v>
      </c>
      <c r="B1189" s="22">
        <v>18.114735</v>
      </c>
      <c r="C1189" s="22">
        <v>-65.560946000000001</v>
      </c>
      <c r="D1189" s="34" t="s">
        <v>6</v>
      </c>
      <c r="E1189" s="34" t="s">
        <v>6</v>
      </c>
      <c r="F1189" s="34" t="s">
        <v>1559</v>
      </c>
      <c r="G1189" s="3" t="s">
        <v>6</v>
      </c>
      <c r="H1189" s="34" t="s">
        <v>1552</v>
      </c>
      <c r="I1189" s="34" t="s">
        <v>6</v>
      </c>
      <c r="J1189" s="3" t="s">
        <v>6</v>
      </c>
      <c r="K1189" s="26" t="s">
        <v>6</v>
      </c>
      <c r="L1189" s="26" t="s">
        <v>6</v>
      </c>
      <c r="M1189" s="26" t="s">
        <v>6</v>
      </c>
      <c r="N1189" s="26" t="s">
        <v>6</v>
      </c>
    </row>
    <row r="1190" spans="1:14" x14ac:dyDescent="0.25">
      <c r="A1190" s="31" t="s">
        <v>2414</v>
      </c>
      <c r="B1190" s="22">
        <f>20+46/60+22/3600</f>
        <v>20.772777777777776</v>
      </c>
      <c r="C1190" s="22">
        <f>106+40/60+6.93/3600</f>
        <v>106.66859166666667</v>
      </c>
      <c r="D1190" s="30" t="s">
        <v>6</v>
      </c>
      <c r="E1190" s="30" t="s">
        <v>1583</v>
      </c>
      <c r="F1190" s="34" t="s">
        <v>1602</v>
      </c>
      <c r="G1190" s="32" t="s">
        <v>6</v>
      </c>
      <c r="H1190" s="34" t="s">
        <v>2413</v>
      </c>
      <c r="I1190" s="36" t="s">
        <v>6</v>
      </c>
      <c r="J1190" s="32" t="s">
        <v>6</v>
      </c>
      <c r="K1190" s="37" t="s">
        <v>6</v>
      </c>
      <c r="L1190" s="37" t="s">
        <v>6</v>
      </c>
      <c r="M1190" s="37" t="s">
        <v>6</v>
      </c>
      <c r="N1190" s="37" t="s">
        <v>6</v>
      </c>
    </row>
    <row r="1191" spans="1:14" x14ac:dyDescent="0.25">
      <c r="A1191" s="31" t="s">
        <v>519</v>
      </c>
      <c r="B1191" s="22">
        <v>16.066666666666666</v>
      </c>
      <c r="C1191" s="22">
        <v>108.23333333333333</v>
      </c>
      <c r="D1191" s="34" t="s">
        <v>6</v>
      </c>
      <c r="E1191" s="13" t="s">
        <v>6</v>
      </c>
      <c r="F1191" s="16" t="s">
        <v>1147</v>
      </c>
      <c r="G1191" s="34" t="s">
        <v>1352</v>
      </c>
      <c r="H1191" s="34" t="s">
        <v>621</v>
      </c>
      <c r="I1191" s="34" t="s">
        <v>6</v>
      </c>
      <c r="J1191" s="3" t="s">
        <v>6</v>
      </c>
      <c r="K1191" s="26" t="s">
        <v>6</v>
      </c>
      <c r="L1191" s="26" t="s">
        <v>6</v>
      </c>
      <c r="M1191" s="26" t="s">
        <v>6</v>
      </c>
      <c r="N1191" s="26" t="s">
        <v>6</v>
      </c>
    </row>
    <row r="1192" spans="1:14" x14ac:dyDescent="0.25">
      <c r="A1192" s="15" t="s">
        <v>2028</v>
      </c>
      <c r="B1192" s="22">
        <v>10.671006</v>
      </c>
      <c r="C1192" s="22">
        <v>106.739144</v>
      </c>
      <c r="D1192" t="s">
        <v>6</v>
      </c>
      <c r="E1192" s="13" t="s">
        <v>6</v>
      </c>
      <c r="F1192" s="37" t="s">
        <v>2029</v>
      </c>
      <c r="G1192" s="3" t="s">
        <v>2030</v>
      </c>
      <c r="H1192" s="34" t="s">
        <v>621</v>
      </c>
      <c r="I1192" s="34" t="s">
        <v>6</v>
      </c>
      <c r="J1192" s="3" t="s">
        <v>6</v>
      </c>
      <c r="K1192" s="26">
        <v>16.600000000000001</v>
      </c>
      <c r="L1192" s="26">
        <v>111.7</v>
      </c>
      <c r="M1192" s="26">
        <v>7.7</v>
      </c>
      <c r="N1192" s="26">
        <v>102.3</v>
      </c>
    </row>
    <row r="1193" spans="1:14" x14ac:dyDescent="0.25">
      <c r="A1193" s="36" t="s">
        <v>2407</v>
      </c>
      <c r="B1193" s="22">
        <v>12.2611601</v>
      </c>
      <c r="C1193" s="22">
        <v>109.198883</v>
      </c>
      <c r="D1193" s="34" t="s">
        <v>6</v>
      </c>
      <c r="E1193" s="13" t="s">
        <v>6</v>
      </c>
      <c r="F1193" s="37" t="s">
        <v>1438</v>
      </c>
      <c r="G1193" s="37" t="s">
        <v>6</v>
      </c>
      <c r="H1193" s="37" t="s">
        <v>2405</v>
      </c>
      <c r="I1193" s="37" t="s">
        <v>6</v>
      </c>
      <c r="J1193" s="3" t="s">
        <v>6</v>
      </c>
      <c r="K1193" s="26">
        <v>16.600000000000001</v>
      </c>
      <c r="L1193" s="26">
        <v>111.7</v>
      </c>
      <c r="M1193" s="26">
        <v>7.7</v>
      </c>
      <c r="N1193" s="26">
        <v>102.3</v>
      </c>
    </row>
    <row r="1194" spans="1:14" x14ac:dyDescent="0.25">
      <c r="A1194" s="36" t="s">
        <v>2416</v>
      </c>
      <c r="B1194" s="22">
        <v>19.771993999999999</v>
      </c>
      <c r="C1194" s="22">
        <v>105.862526</v>
      </c>
      <c r="D1194" s="30" t="s">
        <v>6</v>
      </c>
      <c r="E1194" s="30" t="s">
        <v>6</v>
      </c>
      <c r="F1194" s="36" t="s">
        <v>2417</v>
      </c>
      <c r="G1194" s="16" t="s">
        <v>1148</v>
      </c>
      <c r="H1194" s="34" t="s">
        <v>621</v>
      </c>
      <c r="I1194" s="34" t="s">
        <v>6</v>
      </c>
      <c r="J1194" s="3" t="s">
        <v>6</v>
      </c>
      <c r="K1194" s="26" t="s">
        <v>6</v>
      </c>
      <c r="L1194" s="26" t="s">
        <v>6</v>
      </c>
      <c r="M1194" s="26" t="s">
        <v>6</v>
      </c>
      <c r="N1194" s="26" t="s">
        <v>6</v>
      </c>
    </row>
    <row r="1195" spans="1:14" x14ac:dyDescent="0.25">
      <c r="A1195" s="36" t="s">
        <v>580</v>
      </c>
      <c r="B1195" s="22">
        <v>20.863257000000001</v>
      </c>
      <c r="C1195" s="22">
        <v>106.87531300000001</v>
      </c>
      <c r="D1195" t="s">
        <v>6</v>
      </c>
      <c r="E1195" s="13" t="s">
        <v>6</v>
      </c>
      <c r="F1195" s="16" t="s">
        <v>1230</v>
      </c>
      <c r="G1195" s="3" t="s">
        <v>2415</v>
      </c>
      <c r="H1195" s="34" t="s">
        <v>621</v>
      </c>
      <c r="I1195" s="34" t="s">
        <v>6</v>
      </c>
      <c r="J1195" s="3" t="s">
        <v>6</v>
      </c>
      <c r="K1195" s="26" t="s">
        <v>6</v>
      </c>
      <c r="L1195" s="26" t="s">
        <v>6</v>
      </c>
      <c r="M1195" s="26" t="s">
        <v>6</v>
      </c>
      <c r="N1195" s="26" t="s">
        <v>6</v>
      </c>
    </row>
    <row r="1196" spans="1:14" x14ac:dyDescent="0.25">
      <c r="A1196" s="15" t="s">
        <v>2411</v>
      </c>
      <c r="B1196" s="22">
        <v>20.252319</v>
      </c>
      <c r="C1196" s="22">
        <v>106.573733</v>
      </c>
      <c r="D1196" s="34" t="s">
        <v>6</v>
      </c>
      <c r="E1196" s="34" t="s">
        <v>6</v>
      </c>
      <c r="F1196" s="35" t="s">
        <v>2027</v>
      </c>
      <c r="G1196" s="37" t="s">
        <v>6</v>
      </c>
      <c r="H1196" s="34" t="s">
        <v>2409</v>
      </c>
      <c r="I1196" s="34" t="s">
        <v>6</v>
      </c>
      <c r="J1196" s="3" t="s">
        <v>6</v>
      </c>
      <c r="K1196" s="26">
        <v>16.600000000000001</v>
      </c>
      <c r="L1196" s="26">
        <v>111.7</v>
      </c>
      <c r="M1196" s="26">
        <v>7.7</v>
      </c>
      <c r="N1196" s="26">
        <v>102.3</v>
      </c>
    </row>
    <row r="1197" spans="1:14" x14ac:dyDescent="0.25">
      <c r="A1197" s="31" t="s">
        <v>2640</v>
      </c>
      <c r="B1197" s="22">
        <v>36.995833333333337</v>
      </c>
      <c r="C1197" s="22">
        <v>-75.959444444444443</v>
      </c>
      <c r="D1197" t="s">
        <v>6</v>
      </c>
      <c r="E1197" s="13" t="s">
        <v>6</v>
      </c>
      <c r="F1197" s="16" t="s">
        <v>752</v>
      </c>
      <c r="G1197" s="3" t="s">
        <v>6</v>
      </c>
      <c r="H1197" s="30" t="s">
        <v>624</v>
      </c>
      <c r="I1197" s="30" t="s">
        <v>544</v>
      </c>
      <c r="J1197" s="3" t="s">
        <v>6</v>
      </c>
      <c r="K1197" s="26" t="s">
        <v>6</v>
      </c>
      <c r="L1197" s="26" t="s">
        <v>6</v>
      </c>
      <c r="M1197" s="26" t="s">
        <v>6</v>
      </c>
      <c r="N1197" s="26" t="s">
        <v>6</v>
      </c>
    </row>
    <row r="1198" spans="1:14" x14ac:dyDescent="0.25">
      <c r="A1198" s="36" t="s">
        <v>77</v>
      </c>
      <c r="B1198" s="22">
        <v>36.986666666666665</v>
      </c>
      <c r="C1198" s="22">
        <v>-76.301111111111112</v>
      </c>
      <c r="D1198" t="s">
        <v>6</v>
      </c>
      <c r="E1198" s="13" t="s">
        <v>6</v>
      </c>
      <c r="F1198" s="16" t="s">
        <v>751</v>
      </c>
      <c r="G1198" s="3" t="s">
        <v>6</v>
      </c>
      <c r="H1198" s="34" t="s">
        <v>79</v>
      </c>
      <c r="I1198" s="34" t="s">
        <v>6</v>
      </c>
      <c r="J1198" s="3" t="s">
        <v>6</v>
      </c>
      <c r="K1198" s="26" t="s">
        <v>6</v>
      </c>
      <c r="L1198" s="26" t="s">
        <v>6</v>
      </c>
      <c r="M1198" s="26" t="s">
        <v>6</v>
      </c>
      <c r="N1198" s="26" t="s">
        <v>6</v>
      </c>
    </row>
    <row r="1199" spans="1:14" x14ac:dyDescent="0.25">
      <c r="A1199" s="36" t="s">
        <v>78</v>
      </c>
      <c r="B1199" s="22">
        <v>37.299999999999997</v>
      </c>
      <c r="C1199" s="22">
        <v>-75.930000000000007</v>
      </c>
      <c r="D1199" s="34" t="s">
        <v>6</v>
      </c>
      <c r="E1199" s="34" t="s">
        <v>6</v>
      </c>
      <c r="F1199" s="16" t="s">
        <v>754</v>
      </c>
      <c r="G1199" s="37" t="s">
        <v>6</v>
      </c>
      <c r="H1199" s="34" t="s">
        <v>79</v>
      </c>
      <c r="I1199" s="30" t="s">
        <v>6</v>
      </c>
      <c r="J1199" s="3" t="s">
        <v>6</v>
      </c>
      <c r="K1199" s="26" t="s">
        <v>6</v>
      </c>
      <c r="L1199" s="26" t="s">
        <v>6</v>
      </c>
      <c r="M1199" s="26" t="s">
        <v>6</v>
      </c>
      <c r="N1199" s="26" t="s">
        <v>6</v>
      </c>
    </row>
    <row r="1200" spans="1:14" x14ac:dyDescent="0.25">
      <c r="A1200" s="36" t="s">
        <v>2643</v>
      </c>
      <c r="B1200" s="22">
        <v>37.92583333333333</v>
      </c>
      <c r="C1200" s="22">
        <v>-75.723055555555561</v>
      </c>
      <c r="D1200" t="s">
        <v>6</v>
      </c>
      <c r="E1200" s="13" t="s">
        <v>6</v>
      </c>
      <c r="F1200" s="16" t="s">
        <v>755</v>
      </c>
      <c r="G1200" s="3" t="s">
        <v>6</v>
      </c>
      <c r="H1200" s="34" t="s">
        <v>2641</v>
      </c>
      <c r="I1200" s="34" t="s">
        <v>6</v>
      </c>
      <c r="J1200" s="3" t="s">
        <v>6</v>
      </c>
      <c r="K1200" s="26" t="s">
        <v>6</v>
      </c>
      <c r="L1200" s="26" t="s">
        <v>6</v>
      </c>
      <c r="M1200" s="26" t="s">
        <v>6</v>
      </c>
      <c r="N1200" s="26" t="s">
        <v>6</v>
      </c>
    </row>
    <row r="1201" spans="1:14" x14ac:dyDescent="0.25">
      <c r="A1201" s="31" t="s">
        <v>2644</v>
      </c>
      <c r="B1201" s="22">
        <v>37.85</v>
      </c>
      <c r="C1201" s="22">
        <v>-75.466666666666669</v>
      </c>
      <c r="D1201" s="34" t="s">
        <v>6</v>
      </c>
      <c r="E1201" s="34" t="s">
        <v>6</v>
      </c>
      <c r="F1201" s="16" t="s">
        <v>753</v>
      </c>
      <c r="G1201" s="37" t="s">
        <v>6</v>
      </c>
      <c r="H1201" s="34" t="s">
        <v>2641</v>
      </c>
      <c r="I1201" s="34" t="s">
        <v>6</v>
      </c>
      <c r="J1201" s="3" t="s">
        <v>6</v>
      </c>
      <c r="K1201" s="26" t="s">
        <v>6</v>
      </c>
      <c r="L1201" s="26" t="s">
        <v>6</v>
      </c>
      <c r="M1201" s="26" t="s">
        <v>6</v>
      </c>
      <c r="N1201" s="26" t="s">
        <v>6</v>
      </c>
    </row>
    <row r="1202" spans="1:14" x14ac:dyDescent="0.25">
      <c r="A1202" s="15" t="s">
        <v>583</v>
      </c>
      <c r="B1202" s="22">
        <v>37.270698000000003</v>
      </c>
      <c r="C1202" s="22">
        <v>-76.534122999999994</v>
      </c>
      <c r="D1202" t="s">
        <v>6</v>
      </c>
      <c r="E1202" s="13" t="s">
        <v>6</v>
      </c>
      <c r="F1202" s="16" t="s">
        <v>1232</v>
      </c>
      <c r="G1202" s="3" t="s">
        <v>6</v>
      </c>
      <c r="H1202" s="34" t="s">
        <v>79</v>
      </c>
      <c r="I1202" s="34" t="s">
        <v>6</v>
      </c>
      <c r="J1202" s="3" t="s">
        <v>6</v>
      </c>
      <c r="K1202" s="26" t="s">
        <v>6</v>
      </c>
      <c r="L1202" s="26" t="s">
        <v>6</v>
      </c>
      <c r="M1202" s="26" t="s">
        <v>6</v>
      </c>
      <c r="N1202" s="26" t="s">
        <v>6</v>
      </c>
    </row>
    <row r="1203" spans="1:14" x14ac:dyDescent="0.25">
      <c r="A1203" s="34" t="s">
        <v>484</v>
      </c>
      <c r="B1203" s="22">
        <v>-13.266666666666667</v>
      </c>
      <c r="C1203" s="22">
        <v>176.2</v>
      </c>
      <c r="D1203" t="s">
        <v>6</v>
      </c>
      <c r="E1203" s="13" t="s">
        <v>6</v>
      </c>
      <c r="F1203" s="16" t="s">
        <v>1112</v>
      </c>
      <c r="G1203" s="3" t="s">
        <v>6</v>
      </c>
      <c r="H1203" s="34" t="s">
        <v>618</v>
      </c>
      <c r="I1203" s="34" t="s">
        <v>6</v>
      </c>
      <c r="J1203" s="3" t="s">
        <v>6</v>
      </c>
      <c r="K1203" s="26" t="s">
        <v>6</v>
      </c>
      <c r="L1203" s="26" t="s">
        <v>6</v>
      </c>
      <c r="M1203" s="26" t="s">
        <v>6</v>
      </c>
      <c r="N1203" s="26" t="s">
        <v>6</v>
      </c>
    </row>
    <row r="1204" spans="1:14" x14ac:dyDescent="0.25">
      <c r="A1204" s="34" t="s">
        <v>1460</v>
      </c>
      <c r="B1204" s="22">
        <v>-13.343563</v>
      </c>
      <c r="C1204" s="22">
        <v>-176.218616</v>
      </c>
      <c r="D1204" s="34" t="s">
        <v>6</v>
      </c>
      <c r="E1204" s="13" t="s">
        <v>6</v>
      </c>
      <c r="F1204" s="37" t="s">
        <v>1459</v>
      </c>
      <c r="G1204" s="3" t="s">
        <v>6</v>
      </c>
      <c r="H1204" s="34" t="s">
        <v>484</v>
      </c>
      <c r="I1204" s="34" t="s">
        <v>6</v>
      </c>
      <c r="J1204" s="3" t="s">
        <v>6</v>
      </c>
      <c r="K1204" s="37" t="s">
        <v>6</v>
      </c>
      <c r="L1204" s="37" t="s">
        <v>6</v>
      </c>
      <c r="M1204" s="37" t="s">
        <v>6</v>
      </c>
      <c r="N1204" s="37" t="s">
        <v>6</v>
      </c>
    </row>
    <row r="1205" spans="1:14" x14ac:dyDescent="0.25">
      <c r="A1205" s="17" t="s">
        <v>2561</v>
      </c>
      <c r="B1205" s="21">
        <v>47.609722222222224</v>
      </c>
      <c r="C1205" s="21">
        <v>-122.33305555555555</v>
      </c>
      <c r="D1205" s="17" t="s">
        <v>6</v>
      </c>
      <c r="E1205" s="17" t="s">
        <v>6</v>
      </c>
      <c r="F1205" s="18" t="s">
        <v>1154</v>
      </c>
      <c r="G1205" s="18" t="s">
        <v>6</v>
      </c>
      <c r="H1205" s="18" t="s">
        <v>2559</v>
      </c>
      <c r="I1205" s="18" t="s">
        <v>6</v>
      </c>
      <c r="J1205" s="18" t="s">
        <v>1409</v>
      </c>
      <c r="K1205" s="25" t="s">
        <v>6</v>
      </c>
      <c r="L1205" s="25" t="s">
        <v>6</v>
      </c>
      <c r="M1205" s="25" t="s">
        <v>6</v>
      </c>
      <c r="N1205" s="25" t="s">
        <v>6</v>
      </c>
    </row>
    <row r="1206" spans="1:14" x14ac:dyDescent="0.25">
      <c r="A1206" s="31" t="s">
        <v>2373</v>
      </c>
      <c r="B1206" s="22">
        <v>21.931944999999999</v>
      </c>
      <c r="C1206" s="22">
        <v>88.908715999999998</v>
      </c>
      <c r="D1206" s="34" t="s">
        <v>6</v>
      </c>
      <c r="E1206" s="34" t="s">
        <v>6</v>
      </c>
      <c r="F1206" s="16" t="s">
        <v>1572</v>
      </c>
      <c r="G1206" s="3" t="s">
        <v>6</v>
      </c>
      <c r="H1206" s="34" t="s">
        <v>2369</v>
      </c>
      <c r="I1206" s="34" t="s">
        <v>6</v>
      </c>
      <c r="J1206" s="3" t="s">
        <v>6</v>
      </c>
      <c r="K1206" s="37" t="s">
        <v>6</v>
      </c>
      <c r="L1206" s="37" t="s">
        <v>6</v>
      </c>
      <c r="M1206" s="26" t="s">
        <v>6</v>
      </c>
      <c r="N1206" s="26" t="s">
        <v>6</v>
      </c>
    </row>
    <row r="1207" spans="1:14" x14ac:dyDescent="0.25">
      <c r="A1207" s="15" t="s">
        <v>2518</v>
      </c>
      <c r="B1207" s="22">
        <v>-16.161854000000002</v>
      </c>
      <c r="C1207" s="22">
        <v>123.34131499999999</v>
      </c>
      <c r="D1207" t="s">
        <v>6</v>
      </c>
      <c r="E1207" s="13" t="s">
        <v>6</v>
      </c>
      <c r="F1207" s="37" t="s">
        <v>1746</v>
      </c>
      <c r="G1207" s="3" t="s">
        <v>6</v>
      </c>
      <c r="H1207" s="37" t="s">
        <v>1803</v>
      </c>
      <c r="I1207" s="37" t="s">
        <v>6</v>
      </c>
      <c r="J1207" s="3" t="s">
        <v>6</v>
      </c>
      <c r="K1207" s="37" t="s">
        <v>6</v>
      </c>
      <c r="L1207" s="37" t="s">
        <v>6</v>
      </c>
      <c r="M1207" s="37" t="s">
        <v>6</v>
      </c>
      <c r="N1207" s="37" t="s">
        <v>6</v>
      </c>
    </row>
    <row r="1208" spans="1:14" x14ac:dyDescent="0.25">
      <c r="A1208" s="31" t="s">
        <v>38</v>
      </c>
      <c r="B1208" s="22">
        <v>-17.961944444444445</v>
      </c>
      <c r="C1208" s="22">
        <v>122.23611111111111</v>
      </c>
      <c r="D1208" t="s">
        <v>6</v>
      </c>
      <c r="E1208" s="13" t="s">
        <v>6</v>
      </c>
      <c r="F1208" s="16" t="s">
        <v>712</v>
      </c>
      <c r="G1208" s="3" t="s">
        <v>6</v>
      </c>
      <c r="H1208" s="34" t="s">
        <v>626</v>
      </c>
      <c r="I1208" s="36" t="s">
        <v>1929</v>
      </c>
      <c r="J1208" s="3" t="s">
        <v>6</v>
      </c>
      <c r="K1208" s="26" t="s">
        <v>6</v>
      </c>
      <c r="L1208" s="26" t="s">
        <v>6</v>
      </c>
      <c r="M1208" s="26" t="s">
        <v>6</v>
      </c>
      <c r="N1208" s="26" t="s">
        <v>6</v>
      </c>
    </row>
    <row r="1209" spans="1:14" x14ac:dyDescent="0.25">
      <c r="A1209" s="15" t="s">
        <v>1801</v>
      </c>
      <c r="B1209" s="22">
        <v>-20.654817999999999</v>
      </c>
      <c r="C1209" s="22">
        <v>116.708354</v>
      </c>
      <c r="D1209" t="s">
        <v>6</v>
      </c>
      <c r="E1209" s="13" t="s">
        <v>6</v>
      </c>
      <c r="F1209" s="36" t="s">
        <v>1802</v>
      </c>
      <c r="G1209" s="34" t="s">
        <v>6</v>
      </c>
      <c r="H1209" s="37" t="s">
        <v>626</v>
      </c>
      <c r="I1209" s="36" t="s">
        <v>1929</v>
      </c>
      <c r="J1209" s="3" t="s">
        <v>6</v>
      </c>
      <c r="K1209" s="26" t="s">
        <v>6</v>
      </c>
      <c r="L1209" s="26" t="s">
        <v>6</v>
      </c>
      <c r="M1209" s="26" t="s">
        <v>6</v>
      </c>
      <c r="N1209" s="26" t="s">
        <v>6</v>
      </c>
    </row>
    <row r="1210" spans="1:14" x14ac:dyDescent="0.25">
      <c r="A1210" s="36" t="s">
        <v>2515</v>
      </c>
      <c r="B1210" s="22">
        <v>-17.223067</v>
      </c>
      <c r="C1210" s="22">
        <v>123.572587</v>
      </c>
      <c r="D1210" s="13" t="s">
        <v>6</v>
      </c>
      <c r="E1210" s="13" t="s">
        <v>6</v>
      </c>
      <c r="F1210" s="16" t="s">
        <v>1534</v>
      </c>
      <c r="G1210" s="3" t="s">
        <v>6</v>
      </c>
      <c r="H1210" s="34" t="s">
        <v>1803</v>
      </c>
      <c r="I1210" s="34" t="s">
        <v>6</v>
      </c>
      <c r="J1210" s="3" t="s">
        <v>6</v>
      </c>
      <c r="K1210" s="26" t="s">
        <v>6</v>
      </c>
      <c r="L1210" s="26" t="s">
        <v>6</v>
      </c>
      <c r="M1210" s="26" t="s">
        <v>6</v>
      </c>
      <c r="N1210" s="26" t="s">
        <v>6</v>
      </c>
    </row>
    <row r="1211" spans="1:14" x14ac:dyDescent="0.25">
      <c r="A1211" s="15" t="s">
        <v>1648</v>
      </c>
      <c r="B1211" s="22">
        <v>-28.716666666666665</v>
      </c>
      <c r="C1211" s="22">
        <v>113.78333333333333</v>
      </c>
      <c r="D1211" s="13" t="s">
        <v>6</v>
      </c>
      <c r="E1211" s="13" t="s">
        <v>2182</v>
      </c>
      <c r="F1211" s="36" t="s">
        <v>566</v>
      </c>
      <c r="G1211" s="34" t="s">
        <v>1360</v>
      </c>
      <c r="H1211" s="37" t="s">
        <v>626</v>
      </c>
      <c r="I1211" s="37" t="s">
        <v>6</v>
      </c>
      <c r="J1211" s="3" t="s">
        <v>6</v>
      </c>
      <c r="K1211" s="26" t="s">
        <v>6</v>
      </c>
      <c r="L1211" s="26" t="s">
        <v>6</v>
      </c>
      <c r="M1211" s="26" t="s">
        <v>6</v>
      </c>
      <c r="N1211" s="26" t="s">
        <v>6</v>
      </c>
    </row>
    <row r="1212" spans="1:14" x14ac:dyDescent="0.25">
      <c r="A1212" s="15" t="s">
        <v>1803</v>
      </c>
      <c r="B1212" s="22">
        <v>-14.552915</v>
      </c>
      <c r="C1212" s="22">
        <v>125.32448599999999</v>
      </c>
      <c r="D1212" s="13" t="s">
        <v>1848</v>
      </c>
      <c r="E1212" s="13" t="s">
        <v>6</v>
      </c>
      <c r="F1212" s="36" t="s">
        <v>1804</v>
      </c>
      <c r="G1212" s="34" t="s">
        <v>6</v>
      </c>
      <c r="H1212" s="37" t="s">
        <v>626</v>
      </c>
      <c r="I1212" s="37" t="s">
        <v>46</v>
      </c>
      <c r="J1212" s="3" t="s">
        <v>6</v>
      </c>
      <c r="K1212" s="26" t="s">
        <v>6</v>
      </c>
      <c r="L1212" s="26" t="s">
        <v>6</v>
      </c>
      <c r="M1212" s="26" t="s">
        <v>6</v>
      </c>
      <c r="N1212" s="26" t="s">
        <v>6</v>
      </c>
    </row>
    <row r="1213" spans="1:14" x14ac:dyDescent="0.25">
      <c r="A1213" s="36" t="s">
        <v>2516</v>
      </c>
      <c r="B1213" s="22">
        <v>-16.132090999999999</v>
      </c>
      <c r="C1213" s="22">
        <v>123.761259</v>
      </c>
      <c r="D1213" s="13" t="s">
        <v>6</v>
      </c>
      <c r="E1213" s="13" t="s">
        <v>6</v>
      </c>
      <c r="F1213" s="16" t="s">
        <v>718</v>
      </c>
      <c r="G1213" s="3" t="s">
        <v>1303</v>
      </c>
      <c r="H1213" s="30" t="s">
        <v>1803</v>
      </c>
      <c r="I1213" s="30" t="s">
        <v>6</v>
      </c>
      <c r="J1213" s="3" t="s">
        <v>6</v>
      </c>
      <c r="K1213" s="26" t="s">
        <v>6</v>
      </c>
      <c r="L1213" s="26" t="s">
        <v>6</v>
      </c>
      <c r="M1213" s="26" t="s">
        <v>6</v>
      </c>
      <c r="N1213" s="26" t="s">
        <v>6</v>
      </c>
    </row>
    <row r="1214" spans="1:14" x14ac:dyDescent="0.25">
      <c r="A1214" s="15" t="s">
        <v>2517</v>
      </c>
      <c r="B1214" s="22">
        <v>-14.749665999999999</v>
      </c>
      <c r="C1214" s="22">
        <v>128.31323499999999</v>
      </c>
      <c r="D1214" s="30" t="s">
        <v>6</v>
      </c>
      <c r="E1214" s="30" t="s">
        <v>6</v>
      </c>
      <c r="F1214" s="36" t="s">
        <v>1811</v>
      </c>
      <c r="G1214" s="34" t="s">
        <v>6</v>
      </c>
      <c r="H1214" s="37" t="s">
        <v>1803</v>
      </c>
      <c r="I1214" s="37" t="s">
        <v>6</v>
      </c>
      <c r="J1214" s="32" t="s">
        <v>6</v>
      </c>
      <c r="K1214" s="26" t="s">
        <v>6</v>
      </c>
      <c r="L1214" s="26" t="s">
        <v>6</v>
      </c>
      <c r="M1214" s="26" t="s">
        <v>6</v>
      </c>
      <c r="N1214" s="26" t="s">
        <v>6</v>
      </c>
    </row>
    <row r="1215" spans="1:14" x14ac:dyDescent="0.25">
      <c r="A1215" s="36" t="s">
        <v>1540</v>
      </c>
      <c r="B1215" s="22">
        <v>-21.971533000000001</v>
      </c>
      <c r="C1215" s="22">
        <v>113.940202</v>
      </c>
      <c r="D1215" t="s">
        <v>6</v>
      </c>
      <c r="E1215" s="13" t="s">
        <v>6</v>
      </c>
      <c r="F1215" s="16" t="s">
        <v>1541</v>
      </c>
      <c r="G1215" s="3" t="s">
        <v>6</v>
      </c>
      <c r="H1215" s="34" t="s">
        <v>626</v>
      </c>
      <c r="I1215" s="36" t="s">
        <v>1929</v>
      </c>
      <c r="J1215" s="32" t="s">
        <v>6</v>
      </c>
      <c r="K1215" s="26" t="s">
        <v>6</v>
      </c>
      <c r="L1215" s="26" t="s">
        <v>6</v>
      </c>
      <c r="M1215" s="26" t="s">
        <v>6</v>
      </c>
      <c r="N1215" s="26" t="s">
        <v>6</v>
      </c>
    </row>
    <row r="1216" spans="1:14" x14ac:dyDescent="0.25">
      <c r="A1216" s="31" t="s">
        <v>56</v>
      </c>
      <c r="B1216" s="22">
        <v>-20.434958999999999</v>
      </c>
      <c r="C1216" s="22">
        <v>115.52950800000001</v>
      </c>
      <c r="D1216" t="s">
        <v>6</v>
      </c>
      <c r="E1216" s="13" t="s">
        <v>6</v>
      </c>
      <c r="F1216" s="16" t="s">
        <v>725</v>
      </c>
      <c r="G1216" s="3" t="s">
        <v>6</v>
      </c>
      <c r="H1216" s="37" t="s">
        <v>626</v>
      </c>
      <c r="I1216" s="36" t="s">
        <v>1929</v>
      </c>
      <c r="J1216" s="32" t="s">
        <v>6</v>
      </c>
      <c r="K1216" s="26" t="s">
        <v>6</v>
      </c>
      <c r="L1216" s="26" t="s">
        <v>6</v>
      </c>
      <c r="M1216" s="26" t="s">
        <v>6</v>
      </c>
      <c r="N1216" s="26" t="s">
        <v>6</v>
      </c>
    </row>
    <row r="1217" spans="1:14" x14ac:dyDescent="0.25">
      <c r="A1217" s="31" t="s">
        <v>1929</v>
      </c>
      <c r="B1217" s="22">
        <v>-20.654817999999999</v>
      </c>
      <c r="C1217" s="22">
        <v>116.708354</v>
      </c>
      <c r="D1217" s="36" t="s">
        <v>2519</v>
      </c>
      <c r="E1217" s="36" t="s">
        <v>1831</v>
      </c>
      <c r="F1217" s="36" t="s">
        <v>1929</v>
      </c>
      <c r="G1217" s="3" t="s">
        <v>6</v>
      </c>
      <c r="H1217" s="37" t="s">
        <v>626</v>
      </c>
      <c r="I1217" s="37" t="s">
        <v>6</v>
      </c>
      <c r="J1217" s="37" t="s">
        <v>6</v>
      </c>
      <c r="K1217" s="37" t="s">
        <v>6</v>
      </c>
      <c r="L1217" s="37" t="s">
        <v>6</v>
      </c>
      <c r="M1217" s="37" t="s">
        <v>6</v>
      </c>
      <c r="N1217" s="37" t="s">
        <v>6</v>
      </c>
    </row>
    <row r="1218" spans="1:14" x14ac:dyDescent="0.25">
      <c r="A1218" s="31" t="s">
        <v>625</v>
      </c>
      <c r="B1218" s="23">
        <v>-31.973376999999999</v>
      </c>
      <c r="C1218" s="23">
        <v>115.851651</v>
      </c>
      <c r="D1218" s="36" t="s">
        <v>6</v>
      </c>
      <c r="E1218" s="36" t="s">
        <v>6</v>
      </c>
      <c r="F1218" s="16" t="s">
        <v>1280</v>
      </c>
      <c r="G1218" s="16" t="s">
        <v>6</v>
      </c>
      <c r="H1218" s="16" t="s">
        <v>626</v>
      </c>
      <c r="I1218" s="16" t="s">
        <v>6</v>
      </c>
      <c r="J1218" s="37" t="s">
        <v>6</v>
      </c>
      <c r="K1218" s="26" t="s">
        <v>6</v>
      </c>
      <c r="L1218" s="26" t="s">
        <v>6</v>
      </c>
      <c r="M1218" s="26" t="s">
        <v>6</v>
      </c>
      <c r="N1218" s="26" t="s">
        <v>6</v>
      </c>
    </row>
    <row r="1219" spans="1:14" x14ac:dyDescent="0.25">
      <c r="A1219" s="31" t="s">
        <v>2133</v>
      </c>
      <c r="B1219" s="22">
        <v>-17.536902000000001</v>
      </c>
      <c r="C1219" s="22">
        <v>-148.83463</v>
      </c>
      <c r="D1219" t="s">
        <v>6</v>
      </c>
      <c r="E1219" s="13" t="s">
        <v>6</v>
      </c>
      <c r="F1219" s="16" t="s">
        <v>1207</v>
      </c>
      <c r="G1219" s="3" t="s">
        <v>1759</v>
      </c>
      <c r="H1219" s="37" t="s">
        <v>2130</v>
      </c>
      <c r="I1219" s="37" t="s">
        <v>6</v>
      </c>
      <c r="J1219" s="37" t="s">
        <v>6</v>
      </c>
      <c r="K1219" s="26" t="s">
        <v>6</v>
      </c>
      <c r="L1219" s="26" t="s">
        <v>6</v>
      </c>
      <c r="M1219" s="26" t="s">
        <v>6</v>
      </c>
      <c r="N1219" s="26" t="s">
        <v>6</v>
      </c>
    </row>
    <row r="1220" spans="1:14" x14ac:dyDescent="0.25">
      <c r="A1220" s="34" t="s">
        <v>2132</v>
      </c>
      <c r="B1220" s="22">
        <v>-17.666666666666668</v>
      </c>
      <c r="C1220" s="22">
        <v>-149.41666666666666</v>
      </c>
      <c r="D1220" s="30" t="s">
        <v>6</v>
      </c>
      <c r="E1220" s="30" t="s">
        <v>6</v>
      </c>
      <c r="F1220" s="36" t="s">
        <v>379</v>
      </c>
      <c r="G1220" s="32" t="s">
        <v>6</v>
      </c>
      <c r="H1220" s="37" t="s">
        <v>2130</v>
      </c>
      <c r="I1220" s="37" t="s">
        <v>6</v>
      </c>
      <c r="J1220" s="32" t="s">
        <v>6</v>
      </c>
      <c r="K1220" s="26" t="s">
        <v>6</v>
      </c>
      <c r="L1220" s="26" t="s">
        <v>6</v>
      </c>
      <c r="M1220" s="26" t="s">
        <v>6</v>
      </c>
      <c r="N1220" s="26" t="s">
        <v>6</v>
      </c>
    </row>
    <row r="1221" spans="1:14" x14ac:dyDescent="0.25">
      <c r="A1221" s="34" t="s">
        <v>2304</v>
      </c>
      <c r="B1221" s="22">
        <f>16+23/60+11/3600</f>
        <v>16.386388888888888</v>
      </c>
      <c r="C1221" s="22">
        <f>42+46/60+8/3600</f>
        <v>42.768888888888888</v>
      </c>
      <c r="D1221" t="s">
        <v>6</v>
      </c>
      <c r="E1221" s="13" t="s">
        <v>1583</v>
      </c>
      <c r="F1221" s="34" t="s">
        <v>1596</v>
      </c>
      <c r="G1221" s="3" t="s">
        <v>6</v>
      </c>
      <c r="H1221" s="36" t="s">
        <v>2301</v>
      </c>
      <c r="I1221" s="34" t="s">
        <v>6</v>
      </c>
      <c r="J1221" s="32" t="s">
        <v>6</v>
      </c>
      <c r="K1221" s="37" t="s">
        <v>6</v>
      </c>
      <c r="L1221" s="37" t="s">
        <v>6</v>
      </c>
      <c r="M1221" s="37" t="s">
        <v>6</v>
      </c>
      <c r="N1221" s="37" t="s">
        <v>6</v>
      </c>
    </row>
    <row r="1222" spans="1:14" x14ac:dyDescent="0.25">
      <c r="A1222" s="36" t="s">
        <v>2305</v>
      </c>
      <c r="B1222" s="22">
        <v>12.66</v>
      </c>
      <c r="C1222" s="22">
        <v>43.42</v>
      </c>
      <c r="D1222" t="s">
        <v>6</v>
      </c>
      <c r="E1222" s="13" t="s">
        <v>6</v>
      </c>
      <c r="F1222" s="16" t="s">
        <v>2298</v>
      </c>
      <c r="G1222" s="3" t="s">
        <v>2299</v>
      </c>
      <c r="H1222" s="34" t="s">
        <v>2300</v>
      </c>
      <c r="I1222" s="37" t="s">
        <v>6</v>
      </c>
      <c r="J1222" s="32" t="s">
        <v>6</v>
      </c>
      <c r="K1222" s="26" t="s">
        <v>6</v>
      </c>
      <c r="L1222" s="26" t="s">
        <v>6</v>
      </c>
      <c r="M1222" s="26" t="s">
        <v>6</v>
      </c>
      <c r="N1222" s="26" t="s">
        <v>6</v>
      </c>
    </row>
    <row r="1223" spans="1:14" x14ac:dyDescent="0.25">
      <c r="A1223" s="34" t="s">
        <v>4</v>
      </c>
      <c r="B1223" s="22">
        <v>12.51</v>
      </c>
      <c r="C1223" s="22">
        <v>53.919999999999995</v>
      </c>
      <c r="D1223" s="34" t="s">
        <v>6</v>
      </c>
      <c r="E1223" s="30" t="s">
        <v>5</v>
      </c>
      <c r="F1223" s="37" t="s">
        <v>677</v>
      </c>
      <c r="G1223" s="37" t="s">
        <v>6</v>
      </c>
      <c r="H1223" s="37" t="s">
        <v>602</v>
      </c>
      <c r="I1223" s="37" t="s">
        <v>3057</v>
      </c>
      <c r="J1223" s="32" t="s">
        <v>6</v>
      </c>
      <c r="K1223" s="26" t="s">
        <v>6</v>
      </c>
      <c r="L1223" s="26" t="s">
        <v>6</v>
      </c>
      <c r="M1223" s="26" t="s">
        <v>6</v>
      </c>
      <c r="N1223" s="26" t="s">
        <v>6</v>
      </c>
    </row>
    <row r="1224" spans="1:14" x14ac:dyDescent="0.25">
      <c r="A1224" s="31" t="s">
        <v>1423</v>
      </c>
      <c r="B1224" s="22">
        <v>24.714859000000001</v>
      </c>
      <c r="C1224" s="22">
        <v>121.775952</v>
      </c>
      <c r="D1224" s="34" t="s">
        <v>6</v>
      </c>
      <c r="E1224" s="34" t="s">
        <v>6</v>
      </c>
      <c r="F1224" s="37" t="s">
        <v>1425</v>
      </c>
      <c r="G1224" s="37" t="s">
        <v>6</v>
      </c>
      <c r="H1224" s="37" t="s">
        <v>1422</v>
      </c>
      <c r="I1224" s="37" t="s">
        <v>6</v>
      </c>
      <c r="J1224" s="32" t="s">
        <v>6</v>
      </c>
      <c r="K1224" s="26">
        <v>25.6</v>
      </c>
      <c r="L1224" s="26">
        <v>122.2</v>
      </c>
      <c r="M1224" s="26">
        <v>21.7</v>
      </c>
      <c r="N1224" s="26">
        <v>119</v>
      </c>
    </row>
    <row r="1225" spans="1:14" x14ac:dyDescent="0.25">
      <c r="A1225" s="34" t="s">
        <v>1936</v>
      </c>
      <c r="B1225" s="22">
        <f>-(6+13/60+19.37/3600)</f>
        <v>-6.2220472222222227</v>
      </c>
      <c r="C1225" s="22">
        <f>39+12/60+13.56/3600</f>
        <v>39.203766666666667</v>
      </c>
      <c r="D1225" t="s">
        <v>6</v>
      </c>
      <c r="E1225" s="13" t="s">
        <v>6</v>
      </c>
      <c r="F1225" s="16" t="s">
        <v>1937</v>
      </c>
      <c r="G1225" s="3" t="s">
        <v>6</v>
      </c>
      <c r="H1225" s="34" t="s">
        <v>1935</v>
      </c>
      <c r="I1225" s="34" t="s">
        <v>6</v>
      </c>
      <c r="J1225" s="32" t="s">
        <v>6</v>
      </c>
      <c r="K1225" s="26" t="s">
        <v>6</v>
      </c>
      <c r="L1225" s="26" t="s">
        <v>6</v>
      </c>
      <c r="M1225" s="26" t="s">
        <v>6</v>
      </c>
      <c r="N1225" s="26" t="s">
        <v>6</v>
      </c>
    </row>
    <row r="1226" spans="1:14" x14ac:dyDescent="0.25">
      <c r="A1226" s="31" t="s">
        <v>588</v>
      </c>
      <c r="B1226" s="22">
        <v>29.971444999999999</v>
      </c>
      <c r="C1226" s="22">
        <v>121.75117299999999</v>
      </c>
      <c r="D1226" s="35" t="s">
        <v>6</v>
      </c>
      <c r="E1226" s="35" t="s">
        <v>6</v>
      </c>
      <c r="F1226" s="16" t="s">
        <v>1234</v>
      </c>
      <c r="G1226" s="37" t="s">
        <v>1361</v>
      </c>
      <c r="H1226" s="34" t="s">
        <v>646</v>
      </c>
      <c r="I1226" s="34" t="s">
        <v>6</v>
      </c>
      <c r="J1226" s="32" t="s">
        <v>6</v>
      </c>
      <c r="K1226" s="26" t="s">
        <v>6</v>
      </c>
      <c r="L1226" s="26" t="s">
        <v>6</v>
      </c>
      <c r="M1226" s="26" t="s">
        <v>6</v>
      </c>
      <c r="N1226" s="26" t="s">
        <v>6</v>
      </c>
    </row>
    <row r="1227" spans="1:14" x14ac:dyDescent="0.25">
      <c r="A1227" s="36" t="s">
        <v>589</v>
      </c>
      <c r="B1227" s="22">
        <v>28.021397</v>
      </c>
      <c r="C1227" s="22">
        <v>120.67495</v>
      </c>
      <c r="D1227" s="35" t="s">
        <v>6</v>
      </c>
      <c r="E1227" s="35" t="s">
        <v>6</v>
      </c>
      <c r="F1227" s="16" t="s">
        <v>1235</v>
      </c>
      <c r="G1227" s="32" t="s">
        <v>1362</v>
      </c>
      <c r="H1227" s="34" t="s">
        <v>646</v>
      </c>
      <c r="I1227" s="34" t="s">
        <v>6</v>
      </c>
      <c r="J1227" s="32" t="s">
        <v>6</v>
      </c>
      <c r="K1227" s="26" t="s">
        <v>6</v>
      </c>
      <c r="L1227" s="26" t="s">
        <v>6</v>
      </c>
      <c r="M1227" s="26" t="s">
        <v>6</v>
      </c>
      <c r="N1227" s="26" t="s">
        <v>6</v>
      </c>
    </row>
    <row r="1228" spans="1:14" x14ac:dyDescent="0.25">
      <c r="A1228" s="31" t="s">
        <v>2500</v>
      </c>
      <c r="B1228" s="22">
        <v>27.431664000000001</v>
      </c>
      <c r="C1228" s="22">
        <v>120.650947</v>
      </c>
      <c r="D1228" s="34" t="s">
        <v>6</v>
      </c>
      <c r="E1228" s="34" t="s">
        <v>6</v>
      </c>
      <c r="F1228" s="16" t="s">
        <v>1236</v>
      </c>
      <c r="G1228" s="32" t="s">
        <v>6</v>
      </c>
      <c r="H1228" s="34" t="s">
        <v>589</v>
      </c>
      <c r="I1228" s="34" t="s">
        <v>6</v>
      </c>
      <c r="J1228" s="32" t="s">
        <v>6</v>
      </c>
      <c r="K1228" s="26" t="s">
        <v>6</v>
      </c>
      <c r="L1228" s="26" t="s">
        <v>6</v>
      </c>
      <c r="M1228" s="26" t="s">
        <v>6</v>
      </c>
      <c r="N1228" s="26" t="s">
        <v>6</v>
      </c>
    </row>
    <row r="1229" spans="1:14" x14ac:dyDescent="0.25">
      <c r="A1229" s="34" t="s">
        <v>2170</v>
      </c>
      <c r="B1229" s="22">
        <v>21.466666666666665</v>
      </c>
      <c r="C1229" s="22">
        <v>-157.98333333333332</v>
      </c>
      <c r="D1229" s="34" t="s">
        <v>6</v>
      </c>
      <c r="E1229" s="13" t="s">
        <v>6</v>
      </c>
      <c r="F1229" s="34" t="s">
        <v>2170</v>
      </c>
      <c r="G1229" s="32" t="s">
        <v>6</v>
      </c>
      <c r="H1229" s="37" t="s">
        <v>6</v>
      </c>
      <c r="I1229" s="37" t="s">
        <v>6</v>
      </c>
      <c r="J1229" s="32" t="s">
        <v>6</v>
      </c>
      <c r="K1229" s="37" t="s">
        <v>6</v>
      </c>
      <c r="L1229" s="37" t="s">
        <v>6</v>
      </c>
      <c r="M1229" s="37" t="s">
        <v>6</v>
      </c>
      <c r="N1229" s="37" t="s">
        <v>6</v>
      </c>
    </row>
    <row r="1230" spans="1:14" x14ac:dyDescent="0.25">
      <c r="A1230" s="34" t="s">
        <v>2171</v>
      </c>
      <c r="B1230" s="22">
        <v>15</v>
      </c>
      <c r="C1230" s="22">
        <v>147</v>
      </c>
      <c r="D1230" s="37" t="s">
        <v>6</v>
      </c>
      <c r="E1230" s="37" t="s">
        <v>6</v>
      </c>
      <c r="F1230" s="34" t="s">
        <v>2171</v>
      </c>
      <c r="G1230" s="32" t="s">
        <v>549</v>
      </c>
      <c r="H1230" s="37" t="s">
        <v>2170</v>
      </c>
      <c r="I1230" s="34" t="s">
        <v>2160</v>
      </c>
      <c r="J1230" s="32" t="s">
        <v>6</v>
      </c>
      <c r="K1230" s="37" t="s">
        <v>6</v>
      </c>
      <c r="L1230" s="37" t="s">
        <v>6</v>
      </c>
      <c r="M1230" s="37" t="s">
        <v>6</v>
      </c>
      <c r="N1230" s="37" t="s">
        <v>6</v>
      </c>
    </row>
    <row r="1231" spans="1:14" x14ac:dyDescent="0.25">
      <c r="A1231" s="36" t="s">
        <v>2172</v>
      </c>
      <c r="B1231" s="22">
        <v>29.95</v>
      </c>
      <c r="C1231" s="22">
        <v>-90.066666666666663</v>
      </c>
      <c r="D1231" s="34" t="s">
        <v>6</v>
      </c>
      <c r="E1231" s="37" t="s">
        <v>6</v>
      </c>
      <c r="F1231" s="34" t="s">
        <v>2172</v>
      </c>
      <c r="G1231" s="32" t="s">
        <v>6</v>
      </c>
      <c r="H1231" s="34" t="s">
        <v>1729</v>
      </c>
      <c r="I1231" s="34" t="s">
        <v>457</v>
      </c>
      <c r="J1231" s="32" t="s">
        <v>6</v>
      </c>
      <c r="K1231" s="37" t="s">
        <v>6</v>
      </c>
      <c r="L1231" s="37" t="s">
        <v>6</v>
      </c>
      <c r="M1231" s="37" t="s">
        <v>6</v>
      </c>
      <c r="N1231" s="37" t="s">
        <v>6</v>
      </c>
    </row>
    <row r="1232" spans="1:14" x14ac:dyDescent="0.25">
      <c r="A1232" s="34" t="s">
        <v>559</v>
      </c>
      <c r="B1232" s="23">
        <v>9.9938769999999995</v>
      </c>
      <c r="C1232" s="23">
        <v>-83.041360999999995</v>
      </c>
      <c r="D1232" s="36" t="s">
        <v>6</v>
      </c>
      <c r="E1232" s="36" t="s">
        <v>6</v>
      </c>
      <c r="F1232" s="34" t="s">
        <v>559</v>
      </c>
      <c r="G1232" s="37" t="s">
        <v>6</v>
      </c>
      <c r="H1232" s="16" t="s">
        <v>604</v>
      </c>
      <c r="I1232" s="16" t="s">
        <v>2166</v>
      </c>
      <c r="J1232" s="32" t="s">
        <v>6</v>
      </c>
      <c r="K1232" s="26">
        <v>11.4</v>
      </c>
      <c r="L1232" s="26">
        <v>-82</v>
      </c>
      <c r="M1232" s="26">
        <v>7.8</v>
      </c>
      <c r="N1232" s="26">
        <v>-86</v>
      </c>
    </row>
    <row r="1233" spans="1:14" x14ac:dyDescent="0.25">
      <c r="A1233" s="34" t="s">
        <v>2192</v>
      </c>
      <c r="B1233" s="22">
        <v>23.74</v>
      </c>
      <c r="C1233" s="22">
        <v>-75.37</v>
      </c>
      <c r="D1233" s="36" t="s">
        <v>6</v>
      </c>
      <c r="E1233" s="36" t="s">
        <v>6</v>
      </c>
      <c r="F1233" s="34" t="s">
        <v>2192</v>
      </c>
      <c r="G1233" s="37" t="s">
        <v>6</v>
      </c>
      <c r="H1233" s="34" t="s">
        <v>502</v>
      </c>
      <c r="I1233" s="34" t="s">
        <v>6</v>
      </c>
      <c r="J1233" s="3" t="s">
        <v>6</v>
      </c>
      <c r="K1233" s="37" t="s">
        <v>6</v>
      </c>
      <c r="L1233" s="37" t="s">
        <v>6</v>
      </c>
      <c r="M1233" s="37" t="s">
        <v>6</v>
      </c>
      <c r="N1233" s="37" t="s">
        <v>6</v>
      </c>
    </row>
    <row r="1234" spans="1:14" x14ac:dyDescent="0.25">
      <c r="A1234" s="34" t="s">
        <v>2193</v>
      </c>
      <c r="B1234" s="22">
        <f>21+59/60</f>
        <v>21.983333333333334</v>
      </c>
      <c r="C1234" s="22">
        <f>-(79+2/60)</f>
        <v>-79.033333333333331</v>
      </c>
      <c r="D1234" s="30" t="s">
        <v>6</v>
      </c>
      <c r="E1234" s="30" t="s">
        <v>6</v>
      </c>
      <c r="F1234" s="34" t="s">
        <v>2193</v>
      </c>
      <c r="G1234" s="32" t="s">
        <v>6</v>
      </c>
      <c r="H1234" s="37" t="s">
        <v>368</v>
      </c>
      <c r="I1234" s="37" t="s">
        <v>6</v>
      </c>
      <c r="J1234" s="32" t="s">
        <v>6</v>
      </c>
      <c r="K1234" s="26" t="s">
        <v>6</v>
      </c>
      <c r="L1234" s="26" t="s">
        <v>6</v>
      </c>
      <c r="M1234" s="26" t="s">
        <v>6</v>
      </c>
      <c r="N1234" s="26" t="s">
        <v>6</v>
      </c>
    </row>
    <row r="1235" spans="1:14" x14ac:dyDescent="0.25">
      <c r="A1235" s="34" t="s">
        <v>2194</v>
      </c>
      <c r="B1235" s="22">
        <f>12+11/60+10/3600</f>
        <v>12.186111111111112</v>
      </c>
      <c r="C1235" s="22">
        <f>-(68+59/60+22/3600)</f>
        <v>-68.989444444444445</v>
      </c>
      <c r="D1235" s="30" t="s">
        <v>6</v>
      </c>
      <c r="E1235" s="30" t="s">
        <v>6</v>
      </c>
      <c r="F1235" s="34" t="s">
        <v>2194</v>
      </c>
      <c r="G1235" s="32" t="s">
        <v>6</v>
      </c>
      <c r="H1235" s="36" t="s">
        <v>369</v>
      </c>
      <c r="I1235" s="37" t="s">
        <v>6</v>
      </c>
      <c r="J1235" s="32" t="s">
        <v>6</v>
      </c>
      <c r="K1235" s="26" t="s">
        <v>6</v>
      </c>
      <c r="L1235" s="26" t="s">
        <v>6</v>
      </c>
      <c r="M1235" s="26" t="s">
        <v>6</v>
      </c>
      <c r="N1235" s="26" t="s">
        <v>6</v>
      </c>
    </row>
    <row r="1236" spans="1:14" x14ac:dyDescent="0.25">
      <c r="A1236" s="36" t="s">
        <v>2197</v>
      </c>
      <c r="B1236" s="22">
        <v>-5.2116350000000002</v>
      </c>
      <c r="C1236" s="22">
        <v>-81.195239000000001</v>
      </c>
      <c r="D1236" t="s">
        <v>6</v>
      </c>
      <c r="E1236" s="13" t="s">
        <v>6</v>
      </c>
      <c r="F1236" s="37" t="s">
        <v>2198</v>
      </c>
      <c r="G1236" s="3" t="s">
        <v>6</v>
      </c>
      <c r="H1236" s="37" t="s">
        <v>414</v>
      </c>
      <c r="I1236" s="36" t="s">
        <v>6</v>
      </c>
      <c r="J1236" s="32" t="s">
        <v>6</v>
      </c>
      <c r="K1236" s="26" t="s">
        <v>6</v>
      </c>
      <c r="L1236" s="26" t="s">
        <v>6</v>
      </c>
      <c r="M1236" s="26" t="s">
        <v>6</v>
      </c>
      <c r="N1236" s="26" t="s">
        <v>6</v>
      </c>
    </row>
    <row r="1237" spans="1:14" x14ac:dyDescent="0.25">
      <c r="A1237" s="36" t="s">
        <v>2199</v>
      </c>
      <c r="B1237" s="22">
        <v>-5.6171810000000004</v>
      </c>
      <c r="C1237" s="22">
        <v>-80.851594000000006</v>
      </c>
      <c r="D1237" t="s">
        <v>6</v>
      </c>
      <c r="E1237" s="13" t="s">
        <v>6</v>
      </c>
      <c r="F1237" s="37" t="s">
        <v>2200</v>
      </c>
      <c r="G1237" s="37" t="s">
        <v>6</v>
      </c>
      <c r="H1237" s="36" t="s">
        <v>2197</v>
      </c>
      <c r="I1237" s="36" t="s">
        <v>6</v>
      </c>
      <c r="J1237" s="36" t="s">
        <v>6</v>
      </c>
      <c r="K1237" s="36" t="s">
        <v>6</v>
      </c>
      <c r="L1237" s="36" t="s">
        <v>6</v>
      </c>
      <c r="M1237" s="36" t="s">
        <v>6</v>
      </c>
      <c r="N1237" s="36" t="s">
        <v>6</v>
      </c>
    </row>
    <row r="1238" spans="1:14" x14ac:dyDescent="0.25">
      <c r="A1238" s="36" t="s">
        <v>2205</v>
      </c>
      <c r="B1238" s="22">
        <v>-3.6964489999999999</v>
      </c>
      <c r="C1238" s="22">
        <v>-80.710532000000001</v>
      </c>
      <c r="D1238" t="s">
        <v>6</v>
      </c>
      <c r="E1238" s="13" t="s">
        <v>6</v>
      </c>
      <c r="F1238" s="37" t="s">
        <v>2206</v>
      </c>
      <c r="G1238" s="3" t="s">
        <v>6</v>
      </c>
      <c r="H1238" s="37" t="s">
        <v>414</v>
      </c>
      <c r="I1238" s="36" t="s">
        <v>6</v>
      </c>
      <c r="J1238" s="32" t="s">
        <v>6</v>
      </c>
      <c r="K1238" s="26" t="s">
        <v>6</v>
      </c>
      <c r="L1238" s="26" t="s">
        <v>6</v>
      </c>
      <c r="M1238" s="26" t="s">
        <v>6</v>
      </c>
      <c r="N1238" s="26" t="s">
        <v>6</v>
      </c>
    </row>
    <row r="1239" spans="1:14" x14ac:dyDescent="0.25">
      <c r="A1239" s="36" t="s">
        <v>2207</v>
      </c>
      <c r="B1239" s="22">
        <v>-3.520823</v>
      </c>
      <c r="C1239" s="22">
        <v>-80.513914</v>
      </c>
      <c r="D1239" s="30" t="s">
        <v>6</v>
      </c>
      <c r="E1239" s="30" t="s">
        <v>6</v>
      </c>
      <c r="F1239" s="37" t="s">
        <v>2208</v>
      </c>
      <c r="G1239" s="32" t="s">
        <v>6</v>
      </c>
      <c r="H1239" s="36" t="s">
        <v>2205</v>
      </c>
      <c r="I1239" s="36" t="s">
        <v>6</v>
      </c>
      <c r="J1239" s="32" t="s">
        <v>6</v>
      </c>
      <c r="K1239" s="26" t="s">
        <v>6</v>
      </c>
      <c r="L1239" s="26" t="s">
        <v>6</v>
      </c>
      <c r="M1239" s="26" t="s">
        <v>6</v>
      </c>
      <c r="N1239" s="26" t="s">
        <v>6</v>
      </c>
    </row>
    <row r="1240" spans="1:14" x14ac:dyDescent="0.25">
      <c r="A1240" s="36" t="s">
        <v>2212</v>
      </c>
      <c r="B1240" s="22">
        <v>-3.432366</v>
      </c>
      <c r="C1240" s="22">
        <v>-80.284887400000002</v>
      </c>
      <c r="D1240" s="30" t="s">
        <v>6</v>
      </c>
      <c r="E1240" s="30" t="s">
        <v>6</v>
      </c>
      <c r="F1240" s="37" t="s">
        <v>2213</v>
      </c>
      <c r="G1240" s="32" t="s">
        <v>6</v>
      </c>
      <c r="H1240" s="36" t="s">
        <v>2205</v>
      </c>
      <c r="I1240" s="36" t="s">
        <v>6</v>
      </c>
      <c r="J1240" s="32" t="s">
        <v>6</v>
      </c>
      <c r="K1240" s="26" t="s">
        <v>6</v>
      </c>
      <c r="L1240" s="26" t="s">
        <v>6</v>
      </c>
      <c r="M1240" s="26" t="s">
        <v>6</v>
      </c>
      <c r="N1240" s="26" t="s">
        <v>6</v>
      </c>
    </row>
    <row r="1241" spans="1:14" x14ac:dyDescent="0.25">
      <c r="A1241" s="35" t="s">
        <v>2215</v>
      </c>
      <c r="B1241" s="22">
        <v>-3.5011920000000001</v>
      </c>
      <c r="C1241" s="22">
        <v>-80.392916999999997</v>
      </c>
      <c r="D1241" s="30" t="s">
        <v>2217</v>
      </c>
      <c r="E1241" s="30" t="s">
        <v>6</v>
      </c>
      <c r="F1241" s="16" t="s">
        <v>2216</v>
      </c>
      <c r="G1241" s="32" t="s">
        <v>6</v>
      </c>
      <c r="H1241" s="36" t="s">
        <v>2209</v>
      </c>
      <c r="I1241" s="34" t="s">
        <v>6</v>
      </c>
      <c r="J1241" s="32" t="s">
        <v>6</v>
      </c>
      <c r="K1241" s="26" t="s">
        <v>6</v>
      </c>
      <c r="L1241" s="26" t="s">
        <v>6</v>
      </c>
      <c r="M1241" s="26" t="s">
        <v>6</v>
      </c>
      <c r="N1241" s="26" t="s">
        <v>6</v>
      </c>
    </row>
    <row r="1242" spans="1:14" x14ac:dyDescent="0.25">
      <c r="A1242" s="35" t="s">
        <v>2218</v>
      </c>
      <c r="B1242" s="22">
        <v>-12.065965</v>
      </c>
      <c r="C1242" s="22">
        <v>-77.160179999999997</v>
      </c>
      <c r="D1242" s="30" t="s">
        <v>2219</v>
      </c>
      <c r="E1242" s="30" t="s">
        <v>6</v>
      </c>
      <c r="F1242" s="37" t="s">
        <v>2148</v>
      </c>
      <c r="G1242" s="32" t="s">
        <v>6</v>
      </c>
      <c r="H1242" s="36" t="s">
        <v>414</v>
      </c>
      <c r="I1242" s="34" t="s">
        <v>6</v>
      </c>
      <c r="J1242" s="32" t="s">
        <v>6</v>
      </c>
      <c r="K1242" s="34" t="s">
        <v>6</v>
      </c>
      <c r="L1242" s="34" t="s">
        <v>6</v>
      </c>
      <c r="M1242" s="34" t="s">
        <v>6</v>
      </c>
      <c r="N1242" s="34" t="s">
        <v>6</v>
      </c>
    </row>
    <row r="1243" spans="1:14" x14ac:dyDescent="0.25">
      <c r="A1243" s="34" t="s">
        <v>2220</v>
      </c>
      <c r="B1243" s="22">
        <v>-33.042430000000003</v>
      </c>
      <c r="C1243" s="22">
        <v>-71.611624000000006</v>
      </c>
      <c r="D1243" s="30" t="s">
        <v>6</v>
      </c>
      <c r="E1243" s="30" t="s">
        <v>6</v>
      </c>
      <c r="F1243" s="34" t="s">
        <v>2222</v>
      </c>
      <c r="G1243" s="32" t="s">
        <v>6</v>
      </c>
      <c r="H1243" s="36" t="s">
        <v>413</v>
      </c>
      <c r="I1243" s="36" t="s">
        <v>6</v>
      </c>
      <c r="J1243" s="32" t="s">
        <v>6</v>
      </c>
      <c r="K1243" s="26">
        <v>-16.7</v>
      </c>
      <c r="L1243" s="26">
        <v>-66.5</v>
      </c>
      <c r="M1243" s="26">
        <v>-35</v>
      </c>
      <c r="N1243" s="26">
        <v>-74</v>
      </c>
    </row>
    <row r="1244" spans="1:14" x14ac:dyDescent="0.25">
      <c r="A1244" s="34" t="s">
        <v>2227</v>
      </c>
      <c r="B1244" s="22">
        <v>-38.441664000000003</v>
      </c>
      <c r="C1244" s="22">
        <v>-58.239173000000001</v>
      </c>
      <c r="D1244" s="34" t="s">
        <v>1972</v>
      </c>
      <c r="E1244" s="13" t="s">
        <v>6</v>
      </c>
      <c r="F1244" s="34" t="s">
        <v>1612</v>
      </c>
      <c r="G1244" s="37" t="s">
        <v>6</v>
      </c>
      <c r="H1244" s="34" t="s">
        <v>1418</v>
      </c>
      <c r="I1244" s="34" t="s">
        <v>6</v>
      </c>
      <c r="J1244" s="32" t="s">
        <v>6</v>
      </c>
      <c r="K1244" s="26">
        <v>-34.4</v>
      </c>
      <c r="L1244" s="26">
        <v>-54</v>
      </c>
      <c r="M1244" s="26">
        <v>-38.9</v>
      </c>
      <c r="N1244" s="26">
        <v>-60</v>
      </c>
    </row>
    <row r="1245" spans="1:14" x14ac:dyDescent="0.25">
      <c r="A1245" s="31" t="s">
        <v>2232</v>
      </c>
      <c r="B1245" s="22">
        <v>10.494127000000001</v>
      </c>
      <c r="C1245" s="22">
        <v>-68.088722000000004</v>
      </c>
      <c r="D1245" s="34" t="s">
        <v>2231</v>
      </c>
      <c r="E1245" s="34" t="s">
        <v>6</v>
      </c>
      <c r="F1245" s="37" t="s">
        <v>2233</v>
      </c>
      <c r="G1245" s="37" t="s">
        <v>6</v>
      </c>
      <c r="H1245" s="34" t="s">
        <v>294</v>
      </c>
      <c r="I1245" s="34" t="s">
        <v>6</v>
      </c>
      <c r="J1245" s="32" t="s">
        <v>6</v>
      </c>
      <c r="K1245" s="26" t="s">
        <v>6</v>
      </c>
      <c r="L1245" s="26" t="s">
        <v>6</v>
      </c>
      <c r="M1245" s="26" t="s">
        <v>6</v>
      </c>
      <c r="N1245" s="26" t="s">
        <v>6</v>
      </c>
    </row>
    <row r="1246" spans="1:14" x14ac:dyDescent="0.25">
      <c r="A1246" s="34" t="s">
        <v>2235</v>
      </c>
      <c r="B1246" s="22">
        <v>9.2246860000000002</v>
      </c>
      <c r="C1246" s="22">
        <v>-60.762597</v>
      </c>
      <c r="D1246" s="30" t="s">
        <v>2231</v>
      </c>
      <c r="E1246" s="30" t="s">
        <v>6</v>
      </c>
      <c r="F1246" s="37" t="s">
        <v>2236</v>
      </c>
      <c r="G1246" s="32" t="s">
        <v>6</v>
      </c>
      <c r="H1246" s="34" t="s">
        <v>294</v>
      </c>
      <c r="I1246" s="34" t="s">
        <v>6</v>
      </c>
      <c r="J1246" s="32" t="s">
        <v>6</v>
      </c>
      <c r="K1246" s="26" t="s">
        <v>6</v>
      </c>
      <c r="L1246" s="26" t="s">
        <v>6</v>
      </c>
      <c r="M1246" s="26" t="s">
        <v>6</v>
      </c>
      <c r="N1246" s="26" t="s">
        <v>6</v>
      </c>
    </row>
    <row r="1247" spans="1:14" x14ac:dyDescent="0.25">
      <c r="A1247" s="34" t="s">
        <v>2239</v>
      </c>
      <c r="B1247" s="22">
        <v>9.0726089999999999</v>
      </c>
      <c r="C1247" s="22">
        <v>-71.705408000000006</v>
      </c>
      <c r="D1247" s="30" t="s">
        <v>2231</v>
      </c>
      <c r="E1247" s="30" t="s">
        <v>6</v>
      </c>
      <c r="F1247" s="37" t="s">
        <v>2238</v>
      </c>
      <c r="G1247" s="32" t="s">
        <v>6</v>
      </c>
      <c r="H1247" s="30" t="s">
        <v>294</v>
      </c>
      <c r="I1247" s="34" t="s">
        <v>6</v>
      </c>
      <c r="J1247" s="32" t="s">
        <v>6</v>
      </c>
      <c r="K1247" s="26" t="s">
        <v>6</v>
      </c>
      <c r="L1247" s="26" t="s">
        <v>6</v>
      </c>
      <c r="M1247" s="26" t="s">
        <v>6</v>
      </c>
      <c r="N1247" s="26" t="s">
        <v>6</v>
      </c>
    </row>
    <row r="1248" spans="1:14" x14ac:dyDescent="0.25">
      <c r="A1248" s="34" t="s">
        <v>2243</v>
      </c>
      <c r="B1248" s="22">
        <v>10.862366</v>
      </c>
      <c r="C1248" s="22">
        <v>-64.063148999999996</v>
      </c>
      <c r="D1248" s="30" t="s">
        <v>2231</v>
      </c>
      <c r="E1248" s="30" t="s">
        <v>6</v>
      </c>
      <c r="F1248" s="37" t="s">
        <v>2862</v>
      </c>
      <c r="G1248" s="32" t="s">
        <v>6</v>
      </c>
      <c r="H1248" s="34" t="s">
        <v>294</v>
      </c>
      <c r="I1248" s="34" t="s">
        <v>6</v>
      </c>
      <c r="J1248" s="32" t="s">
        <v>6</v>
      </c>
      <c r="K1248" s="26" t="s">
        <v>6</v>
      </c>
      <c r="L1248" s="26" t="s">
        <v>6</v>
      </c>
      <c r="M1248" s="26" t="s">
        <v>6</v>
      </c>
      <c r="N1248" s="26" t="s">
        <v>6</v>
      </c>
    </row>
    <row r="1249" spans="1:14" x14ac:dyDescent="0.25">
      <c r="A1249" s="35" t="s">
        <v>2259</v>
      </c>
      <c r="B1249" s="22">
        <v>37.127268999999998</v>
      </c>
      <c r="C1249" s="22">
        <v>-6.8169380000000004</v>
      </c>
      <c r="D1249" s="30" t="s">
        <v>1972</v>
      </c>
      <c r="E1249" s="30" t="s">
        <v>6</v>
      </c>
      <c r="F1249" s="35" t="s">
        <v>2260</v>
      </c>
      <c r="G1249" s="32" t="s">
        <v>6</v>
      </c>
      <c r="H1249" s="34" t="s">
        <v>512</v>
      </c>
      <c r="I1249" s="35" t="s">
        <v>6</v>
      </c>
      <c r="J1249" s="37" t="s">
        <v>6</v>
      </c>
      <c r="K1249" s="37" t="s">
        <v>6</v>
      </c>
      <c r="L1249" s="37" t="s">
        <v>6</v>
      </c>
      <c r="M1249" s="37" t="s">
        <v>6</v>
      </c>
      <c r="N1249" s="37" t="s">
        <v>6</v>
      </c>
    </row>
    <row r="1250" spans="1:14" x14ac:dyDescent="0.25">
      <c r="A1250" s="34" t="s">
        <v>2270</v>
      </c>
      <c r="B1250" s="22">
        <v>-3.6296659999999998</v>
      </c>
      <c r="C1250" s="22">
        <v>39.822648999999998</v>
      </c>
      <c r="D1250" s="30" t="s">
        <v>6</v>
      </c>
      <c r="E1250" s="30" t="s">
        <v>6</v>
      </c>
      <c r="F1250" s="16" t="s">
        <v>2271</v>
      </c>
      <c r="G1250" s="32" t="s">
        <v>6</v>
      </c>
      <c r="H1250" s="37" t="s">
        <v>605</v>
      </c>
      <c r="I1250" s="37" t="s">
        <v>6</v>
      </c>
      <c r="J1250" s="32" t="s">
        <v>6</v>
      </c>
      <c r="K1250" s="26" t="s">
        <v>6</v>
      </c>
      <c r="L1250" s="26" t="s">
        <v>6</v>
      </c>
      <c r="M1250" s="26" t="s">
        <v>6</v>
      </c>
      <c r="N1250" s="26" t="s">
        <v>6</v>
      </c>
    </row>
    <row r="1251" spans="1:14" x14ac:dyDescent="0.25">
      <c r="A1251" s="34" t="s">
        <v>2274</v>
      </c>
      <c r="B1251" s="22">
        <v>-4.427581</v>
      </c>
      <c r="C1251" s="22">
        <v>39.538012999999999</v>
      </c>
      <c r="D1251" s="34" t="s">
        <v>6</v>
      </c>
      <c r="E1251" s="34" t="s">
        <v>6</v>
      </c>
      <c r="F1251" s="16" t="s">
        <v>2275</v>
      </c>
      <c r="G1251" s="32" t="s">
        <v>6</v>
      </c>
      <c r="H1251" s="37" t="s">
        <v>605</v>
      </c>
      <c r="I1251" s="37" t="s">
        <v>6</v>
      </c>
      <c r="J1251" s="32" t="s">
        <v>6</v>
      </c>
      <c r="K1251" s="26" t="s">
        <v>6</v>
      </c>
      <c r="L1251" s="26" t="s">
        <v>6</v>
      </c>
      <c r="M1251" s="26" t="s">
        <v>6</v>
      </c>
      <c r="N1251" s="26" t="s">
        <v>6</v>
      </c>
    </row>
    <row r="1252" spans="1:14" x14ac:dyDescent="0.25">
      <c r="A1252" s="34" t="s">
        <v>2278</v>
      </c>
      <c r="B1252" s="22">
        <v>-9.1254419999999996</v>
      </c>
      <c r="C1252" s="22">
        <v>39.589010000000002</v>
      </c>
      <c r="D1252" s="30" t="s">
        <v>6</v>
      </c>
      <c r="E1252" s="30" t="s">
        <v>6</v>
      </c>
      <c r="F1252" s="16" t="s">
        <v>2280</v>
      </c>
      <c r="G1252" s="32" t="s">
        <v>6</v>
      </c>
      <c r="H1252" s="36" t="s">
        <v>102</v>
      </c>
      <c r="I1252" s="36" t="s">
        <v>6</v>
      </c>
      <c r="J1252" s="32" t="s">
        <v>6</v>
      </c>
      <c r="K1252" s="26" t="s">
        <v>6</v>
      </c>
      <c r="L1252" s="26" t="s">
        <v>6</v>
      </c>
      <c r="M1252" s="26" t="s">
        <v>6</v>
      </c>
      <c r="N1252" s="26" t="s">
        <v>6</v>
      </c>
    </row>
    <row r="1253" spans="1:14" x14ac:dyDescent="0.25">
      <c r="A1253" s="34" t="s">
        <v>2281</v>
      </c>
      <c r="B1253" s="22">
        <v>-5.2960289999999999</v>
      </c>
      <c r="C1253" s="22">
        <v>39.056542</v>
      </c>
      <c r="D1253" t="s">
        <v>6</v>
      </c>
      <c r="E1253" s="13" t="s">
        <v>6</v>
      </c>
      <c r="F1253" s="37" t="s">
        <v>2282</v>
      </c>
      <c r="G1253" s="3" t="s">
        <v>6</v>
      </c>
      <c r="H1253" s="36" t="s">
        <v>102</v>
      </c>
      <c r="I1253" s="36" t="s">
        <v>6</v>
      </c>
      <c r="J1253" s="32" t="s">
        <v>6</v>
      </c>
      <c r="K1253" s="26" t="s">
        <v>6</v>
      </c>
      <c r="L1253" s="26" t="s">
        <v>6</v>
      </c>
      <c r="M1253" s="26" t="s">
        <v>6</v>
      </c>
      <c r="N1253" s="26" t="s">
        <v>6</v>
      </c>
    </row>
    <row r="1254" spans="1:14" x14ac:dyDescent="0.25">
      <c r="A1254" t="s">
        <v>2296</v>
      </c>
      <c r="B1254" s="22">
        <v>27.166036999999999</v>
      </c>
      <c r="C1254" s="22">
        <v>56.652782999999999</v>
      </c>
      <c r="D1254" t="s">
        <v>6</v>
      </c>
      <c r="E1254" s="13" t="s">
        <v>6</v>
      </c>
      <c r="F1254" s="37" t="s">
        <v>2297</v>
      </c>
      <c r="G1254" s="3" t="s">
        <v>6</v>
      </c>
      <c r="H1254" s="3" t="s">
        <v>608</v>
      </c>
      <c r="I1254" s="32" t="s">
        <v>6</v>
      </c>
      <c r="J1254" s="32" t="s">
        <v>6</v>
      </c>
      <c r="K1254" s="26">
        <v>40.299999999999997</v>
      </c>
      <c r="L1254" s="26">
        <v>63.5</v>
      </c>
      <c r="M1254" s="26">
        <v>24.7</v>
      </c>
      <c r="N1254" s="26">
        <v>43.7</v>
      </c>
    </row>
    <row r="1255" spans="1:14" x14ac:dyDescent="0.25">
      <c r="A1255" s="34" t="s">
        <v>2301</v>
      </c>
      <c r="B1255" s="22">
        <v>16.133683999999999</v>
      </c>
      <c r="C1255" s="22">
        <v>42.816446999999997</v>
      </c>
      <c r="D1255" t="s">
        <v>6</v>
      </c>
      <c r="E1255" s="13" t="s">
        <v>6</v>
      </c>
      <c r="F1255" s="34" t="s">
        <v>2302</v>
      </c>
      <c r="G1255" s="3" t="s">
        <v>6</v>
      </c>
      <c r="H1255" s="37" t="s">
        <v>602</v>
      </c>
      <c r="I1255" s="34" t="s">
        <v>2308</v>
      </c>
      <c r="J1255" s="32" t="s">
        <v>6</v>
      </c>
      <c r="K1255" s="26" t="s">
        <v>6</v>
      </c>
      <c r="L1255" s="26" t="s">
        <v>6</v>
      </c>
      <c r="M1255" s="26" t="s">
        <v>6</v>
      </c>
      <c r="N1255" s="26" t="s">
        <v>6</v>
      </c>
    </row>
    <row r="1256" spans="1:14" x14ac:dyDescent="0.25">
      <c r="A1256" s="34" t="s">
        <v>2300</v>
      </c>
      <c r="B1256" s="22">
        <v>13.19533</v>
      </c>
      <c r="C1256" s="22">
        <v>43.259633999999998</v>
      </c>
      <c r="D1256" t="s">
        <v>6</v>
      </c>
      <c r="E1256" s="13" t="s">
        <v>6</v>
      </c>
      <c r="F1256" s="34" t="s">
        <v>2303</v>
      </c>
      <c r="G1256" s="32" t="s">
        <v>6</v>
      </c>
      <c r="H1256" s="37" t="s">
        <v>602</v>
      </c>
      <c r="I1256" s="34" t="s">
        <v>2308</v>
      </c>
      <c r="J1256" s="32" t="s">
        <v>6</v>
      </c>
      <c r="K1256" s="26" t="s">
        <v>6</v>
      </c>
      <c r="L1256" s="26" t="s">
        <v>6</v>
      </c>
      <c r="M1256" s="26" t="s">
        <v>6</v>
      </c>
      <c r="N1256" s="26" t="s">
        <v>6</v>
      </c>
    </row>
    <row r="1257" spans="1:14" x14ac:dyDescent="0.25">
      <c r="A1257" s="34" t="s">
        <v>2306</v>
      </c>
      <c r="B1257" s="22">
        <v>21.714334999999998</v>
      </c>
      <c r="C1257" s="22">
        <v>38.964365000000001</v>
      </c>
      <c r="D1257" t="s">
        <v>6</v>
      </c>
      <c r="E1257" s="13" t="s">
        <v>6</v>
      </c>
      <c r="F1257" s="34" t="s">
        <v>2306</v>
      </c>
      <c r="G1257" s="32" t="s">
        <v>6</v>
      </c>
      <c r="H1257" s="34" t="s">
        <v>1600</v>
      </c>
      <c r="I1257" s="34" t="s">
        <v>28</v>
      </c>
      <c r="J1257" s="32" t="s">
        <v>6</v>
      </c>
      <c r="K1257" s="37" t="s">
        <v>6</v>
      </c>
      <c r="L1257" s="37" t="s">
        <v>6</v>
      </c>
      <c r="M1257" s="37" t="s">
        <v>6</v>
      </c>
      <c r="N1257" s="37" t="s">
        <v>6</v>
      </c>
    </row>
    <row r="1258" spans="1:14" x14ac:dyDescent="0.25">
      <c r="A1258" s="34" t="s">
        <v>2307</v>
      </c>
      <c r="B1258" s="22">
        <v>27.054960999999999</v>
      </c>
      <c r="C1258" s="22">
        <v>49.599131</v>
      </c>
      <c r="D1258" t="s">
        <v>6</v>
      </c>
      <c r="E1258" s="13" t="s">
        <v>6</v>
      </c>
      <c r="F1258" s="34" t="s">
        <v>2307</v>
      </c>
      <c r="G1258" s="32" t="s">
        <v>6</v>
      </c>
      <c r="H1258" s="34" t="s">
        <v>1600</v>
      </c>
      <c r="I1258" s="34" t="s">
        <v>162</v>
      </c>
      <c r="J1258" s="32" t="s">
        <v>6</v>
      </c>
      <c r="K1258" s="37" t="s">
        <v>6</v>
      </c>
      <c r="L1258" s="37" t="s">
        <v>6</v>
      </c>
      <c r="M1258" s="37" t="s">
        <v>6</v>
      </c>
      <c r="N1258" s="37" t="s">
        <v>6</v>
      </c>
    </row>
    <row r="1259" spans="1:14" x14ac:dyDescent="0.25">
      <c r="A1259" s="34" t="s">
        <v>2308</v>
      </c>
      <c r="B1259" s="22">
        <v>14.717237000000001</v>
      </c>
      <c r="C1259" s="22">
        <v>42.935923000000003</v>
      </c>
      <c r="D1259" t="s">
        <v>6</v>
      </c>
      <c r="E1259" s="13" t="s">
        <v>6</v>
      </c>
      <c r="F1259" s="34" t="s">
        <v>2308</v>
      </c>
      <c r="G1259" s="32" t="s">
        <v>6</v>
      </c>
      <c r="H1259" s="37" t="s">
        <v>602</v>
      </c>
      <c r="I1259" s="37" t="s">
        <v>28</v>
      </c>
      <c r="J1259" s="32" t="s">
        <v>6</v>
      </c>
      <c r="K1259" s="26" t="s">
        <v>6</v>
      </c>
      <c r="L1259" s="26" t="s">
        <v>6</v>
      </c>
      <c r="M1259" s="26" t="s">
        <v>6</v>
      </c>
      <c r="N1259" s="26" t="s">
        <v>6</v>
      </c>
    </row>
    <row r="1260" spans="1:14" x14ac:dyDescent="0.25">
      <c r="A1260" s="31" t="s">
        <v>2309</v>
      </c>
      <c r="B1260" s="22">
        <v>26.014917000000001</v>
      </c>
      <c r="C1260" s="22">
        <v>34.321404999999999</v>
      </c>
      <c r="D1260" t="s">
        <v>6</v>
      </c>
      <c r="E1260" s="13" t="s">
        <v>6</v>
      </c>
      <c r="F1260" s="36" t="s">
        <v>2310</v>
      </c>
      <c r="G1260" s="32" t="s">
        <v>6</v>
      </c>
      <c r="H1260" s="37" t="s">
        <v>616</v>
      </c>
      <c r="I1260" s="37" t="s">
        <v>6</v>
      </c>
      <c r="J1260" s="32" t="s">
        <v>6</v>
      </c>
      <c r="K1260" s="37" t="s">
        <v>6</v>
      </c>
      <c r="L1260" s="37" t="s">
        <v>6</v>
      </c>
      <c r="M1260" s="37" t="s">
        <v>6</v>
      </c>
      <c r="N1260" s="37" t="s">
        <v>6</v>
      </c>
    </row>
    <row r="1261" spans="1:14" x14ac:dyDescent="0.25">
      <c r="A1261" s="35" t="s">
        <v>2312</v>
      </c>
      <c r="B1261" s="22">
        <v>29.595039</v>
      </c>
      <c r="C1261" s="22">
        <v>32.339745999999998</v>
      </c>
      <c r="D1261" t="s">
        <v>6</v>
      </c>
      <c r="E1261" s="13" t="s">
        <v>6</v>
      </c>
      <c r="F1261" s="35" t="s">
        <v>2313</v>
      </c>
      <c r="G1261" s="32" t="s">
        <v>6</v>
      </c>
      <c r="H1261" s="37" t="s">
        <v>616</v>
      </c>
      <c r="I1261" s="37" t="s">
        <v>6</v>
      </c>
      <c r="J1261" s="32" t="s">
        <v>6</v>
      </c>
      <c r="K1261" s="37" t="s">
        <v>6</v>
      </c>
      <c r="L1261" s="37" t="s">
        <v>6</v>
      </c>
      <c r="M1261" s="37" t="s">
        <v>6</v>
      </c>
      <c r="N1261" s="37" t="s">
        <v>6</v>
      </c>
    </row>
    <row r="1262" spans="1:14" x14ac:dyDescent="0.25">
      <c r="A1262" s="37" t="s">
        <v>2325</v>
      </c>
      <c r="B1262" s="22">
        <f>-(21+50/60)</f>
        <v>-21.833333333333332</v>
      </c>
      <c r="C1262" s="22">
        <f>-(138+50/60)</f>
        <v>-138.83333333333334</v>
      </c>
      <c r="D1262" t="s">
        <v>6</v>
      </c>
      <c r="E1262" s="13" t="s">
        <v>6</v>
      </c>
      <c r="F1262" s="36" t="s">
        <v>2326</v>
      </c>
      <c r="G1262" s="3" t="s">
        <v>6</v>
      </c>
      <c r="H1262" s="37" t="s">
        <v>2106</v>
      </c>
      <c r="I1262" s="37" t="s">
        <v>6</v>
      </c>
      <c r="J1262" s="32" t="s">
        <v>6</v>
      </c>
      <c r="K1262" s="37" t="s">
        <v>6</v>
      </c>
      <c r="L1262" s="37" t="s">
        <v>6</v>
      </c>
      <c r="M1262" s="37" t="s">
        <v>6</v>
      </c>
      <c r="N1262" s="37" t="s">
        <v>6</v>
      </c>
    </row>
    <row r="1263" spans="1:14" x14ac:dyDescent="0.25">
      <c r="A1263" s="34" t="s">
        <v>2336</v>
      </c>
      <c r="B1263" s="22">
        <v>-2</v>
      </c>
      <c r="C1263" s="22">
        <v>-156.5</v>
      </c>
      <c r="D1263" s="30" t="s">
        <v>6</v>
      </c>
      <c r="E1263" s="30" t="s">
        <v>6</v>
      </c>
      <c r="F1263" s="34" t="s">
        <v>2335</v>
      </c>
      <c r="G1263" s="37" t="s">
        <v>6</v>
      </c>
      <c r="H1263" s="37" t="s">
        <v>617</v>
      </c>
      <c r="I1263" s="34" t="s">
        <v>2327</v>
      </c>
      <c r="J1263" s="32" t="s">
        <v>6</v>
      </c>
      <c r="K1263" s="26" t="s">
        <v>6</v>
      </c>
      <c r="L1263" s="26" t="s">
        <v>6</v>
      </c>
      <c r="M1263" s="26" t="s">
        <v>6</v>
      </c>
      <c r="N1263" s="26" t="s">
        <v>6</v>
      </c>
    </row>
    <row r="1264" spans="1:14" x14ac:dyDescent="0.25">
      <c r="A1264" s="31" t="s">
        <v>2329</v>
      </c>
      <c r="B1264" s="22">
        <v>-20.2</v>
      </c>
      <c r="C1264" s="22">
        <v>57.5</v>
      </c>
      <c r="D1264" s="34" t="s">
        <v>6</v>
      </c>
      <c r="E1264" s="34" t="s">
        <v>6</v>
      </c>
      <c r="F1264" s="36" t="s">
        <v>2329</v>
      </c>
      <c r="G1264" s="37" t="s">
        <v>6</v>
      </c>
      <c r="H1264" s="37" t="s">
        <v>6</v>
      </c>
      <c r="I1264" s="36" t="s">
        <v>509</v>
      </c>
      <c r="J1264" s="32" t="s">
        <v>6</v>
      </c>
      <c r="K1264" s="26">
        <v>-19.399999999999999</v>
      </c>
      <c r="L1264" s="26">
        <v>63.5</v>
      </c>
      <c r="M1264" s="26">
        <v>-20.5</v>
      </c>
      <c r="N1264" s="26">
        <v>57</v>
      </c>
    </row>
    <row r="1265" spans="1:14" x14ac:dyDescent="0.25">
      <c r="A1265" s="34" t="s">
        <v>2327</v>
      </c>
      <c r="B1265" s="22">
        <v>-2</v>
      </c>
      <c r="C1265" s="22">
        <v>-156.5</v>
      </c>
      <c r="D1265" s="30" t="s">
        <v>6</v>
      </c>
      <c r="E1265" s="30" t="s">
        <v>6</v>
      </c>
      <c r="F1265" s="16" t="s">
        <v>2327</v>
      </c>
      <c r="G1265" s="32" t="s">
        <v>6</v>
      </c>
      <c r="H1265" s="37" t="s">
        <v>6</v>
      </c>
      <c r="I1265" s="37" t="s">
        <v>2171</v>
      </c>
      <c r="J1265" s="37" t="s">
        <v>6</v>
      </c>
      <c r="K1265" s="26" t="s">
        <v>6</v>
      </c>
      <c r="L1265" s="26" t="s">
        <v>6</v>
      </c>
      <c r="M1265" s="26" t="s">
        <v>6</v>
      </c>
      <c r="N1265" s="26" t="s">
        <v>6</v>
      </c>
    </row>
    <row r="1266" spans="1:14" x14ac:dyDescent="0.25">
      <c r="A1266" s="34" t="s">
        <v>2339</v>
      </c>
      <c r="B1266" s="22">
        <v>-10</v>
      </c>
      <c r="C1266" s="22">
        <v>-150</v>
      </c>
      <c r="D1266" s="34" t="s">
        <v>6</v>
      </c>
      <c r="E1266" s="13" t="s">
        <v>6</v>
      </c>
      <c r="F1266" s="34" t="s">
        <v>2339</v>
      </c>
      <c r="G1266" s="32" t="s">
        <v>6</v>
      </c>
      <c r="H1266" s="37" t="s">
        <v>2347</v>
      </c>
      <c r="I1266" s="37" t="s">
        <v>2171</v>
      </c>
      <c r="J1266" s="32" t="s">
        <v>6</v>
      </c>
      <c r="K1266" s="26" t="s">
        <v>6</v>
      </c>
      <c r="L1266" s="26" t="s">
        <v>6</v>
      </c>
      <c r="M1266" s="26" t="s">
        <v>6</v>
      </c>
      <c r="N1266" s="26" t="s">
        <v>6</v>
      </c>
    </row>
    <row r="1267" spans="1:14" x14ac:dyDescent="0.25">
      <c r="A1267" s="34" t="s">
        <v>2340</v>
      </c>
      <c r="B1267" s="22">
        <v>-9</v>
      </c>
      <c r="C1267" s="22">
        <v>160</v>
      </c>
      <c r="D1267" t="s">
        <v>6</v>
      </c>
      <c r="E1267" s="13" t="s">
        <v>6</v>
      </c>
      <c r="F1267" s="37" t="s">
        <v>2340</v>
      </c>
      <c r="G1267" s="32" t="s">
        <v>6</v>
      </c>
      <c r="H1267" s="37" t="s">
        <v>2347</v>
      </c>
      <c r="I1267" s="37" t="s">
        <v>2171</v>
      </c>
      <c r="J1267" s="32" t="s">
        <v>6</v>
      </c>
      <c r="K1267" s="26" t="s">
        <v>6</v>
      </c>
      <c r="L1267" s="26" t="s">
        <v>6</v>
      </c>
      <c r="M1267" s="26" t="s">
        <v>6</v>
      </c>
      <c r="N1267" s="26" t="s">
        <v>6</v>
      </c>
    </row>
    <row r="1268" spans="1:14" x14ac:dyDescent="0.25">
      <c r="A1268" s="34" t="s">
        <v>2343</v>
      </c>
      <c r="B1268" s="22">
        <v>6.916666666666667</v>
      </c>
      <c r="C1268" s="22">
        <v>158.18333333333334</v>
      </c>
      <c r="D1268" s="30" t="s">
        <v>6</v>
      </c>
      <c r="E1268" s="30" t="s">
        <v>6</v>
      </c>
      <c r="F1268" s="34" t="s">
        <v>2343</v>
      </c>
      <c r="G1268" s="32" t="s">
        <v>6</v>
      </c>
      <c r="H1268" s="37" t="s">
        <v>6</v>
      </c>
      <c r="I1268" s="34" t="s">
        <v>254</v>
      </c>
      <c r="J1268" s="32" t="s">
        <v>6</v>
      </c>
      <c r="K1268" s="26" t="s">
        <v>6</v>
      </c>
      <c r="L1268" s="26" t="s">
        <v>6</v>
      </c>
      <c r="M1268" s="26" t="s">
        <v>6</v>
      </c>
      <c r="N1268" s="26" t="s">
        <v>6</v>
      </c>
    </row>
    <row r="1269" spans="1:14" x14ac:dyDescent="0.25">
      <c r="A1269" s="34" t="s">
        <v>2347</v>
      </c>
      <c r="B1269" s="22">
        <v>-23.999904999999998</v>
      </c>
      <c r="C1269" s="22">
        <v>164.73685900000001</v>
      </c>
      <c r="D1269" s="34" t="s">
        <v>6</v>
      </c>
      <c r="E1269" s="34" t="s">
        <v>6</v>
      </c>
      <c r="F1269" s="34" t="s">
        <v>2347</v>
      </c>
      <c r="G1269" s="37" t="s">
        <v>6</v>
      </c>
      <c r="H1269" s="36" t="s">
        <v>2160</v>
      </c>
      <c r="I1269" s="37" t="s">
        <v>6</v>
      </c>
      <c r="J1269" s="32" t="s">
        <v>6</v>
      </c>
      <c r="K1269" s="26" t="s">
        <v>6</v>
      </c>
      <c r="L1269" s="26" t="s">
        <v>6</v>
      </c>
      <c r="M1269" s="26" t="s">
        <v>6</v>
      </c>
      <c r="N1269" s="26" t="s">
        <v>6</v>
      </c>
    </row>
    <row r="1270" spans="1:14" x14ac:dyDescent="0.25">
      <c r="A1270" s="31" t="s">
        <v>2352</v>
      </c>
      <c r="B1270" s="22">
        <v>16.318981999999998</v>
      </c>
      <c r="C1270" s="22">
        <v>81.719763</v>
      </c>
      <c r="D1270" s="30" t="s">
        <v>2231</v>
      </c>
      <c r="E1270" s="30" t="s">
        <v>6</v>
      </c>
      <c r="F1270" s="16" t="s">
        <v>2353</v>
      </c>
      <c r="G1270" s="32" t="s">
        <v>6</v>
      </c>
      <c r="H1270" s="34" t="s">
        <v>180</v>
      </c>
      <c r="I1270" s="36" t="s">
        <v>2404</v>
      </c>
      <c r="J1270" s="32" t="s">
        <v>6</v>
      </c>
      <c r="K1270" s="37" t="s">
        <v>6</v>
      </c>
      <c r="L1270" s="37" t="s">
        <v>6</v>
      </c>
      <c r="M1270" s="26" t="s">
        <v>6</v>
      </c>
      <c r="N1270" s="26" t="s">
        <v>6</v>
      </c>
    </row>
    <row r="1271" spans="1:14" x14ac:dyDescent="0.25">
      <c r="A1271" s="37" t="s">
        <v>2355</v>
      </c>
      <c r="B1271" s="22">
        <v>17.688621999999999</v>
      </c>
      <c r="C1271" s="22">
        <v>83.291428999999994</v>
      </c>
      <c r="D1271" s="34" t="s">
        <v>6</v>
      </c>
      <c r="E1271" s="13" t="s">
        <v>6</v>
      </c>
      <c r="F1271" s="37" t="s">
        <v>2354</v>
      </c>
      <c r="G1271" s="37" t="s">
        <v>6</v>
      </c>
      <c r="H1271" s="36" t="s">
        <v>2352</v>
      </c>
      <c r="I1271" s="34" t="s">
        <v>6</v>
      </c>
      <c r="J1271" s="34" t="s">
        <v>6</v>
      </c>
      <c r="K1271" s="34" t="s">
        <v>6</v>
      </c>
      <c r="L1271" s="34" t="s">
        <v>6</v>
      </c>
      <c r="M1271" s="34" t="s">
        <v>6</v>
      </c>
      <c r="N1271" s="34" t="s">
        <v>6</v>
      </c>
    </row>
    <row r="1272" spans="1:14" x14ac:dyDescent="0.25">
      <c r="A1272" s="31" t="s">
        <v>2357</v>
      </c>
      <c r="B1272" s="22">
        <v>11.588399000000001</v>
      </c>
      <c r="C1272" s="22">
        <v>79.757146000000006</v>
      </c>
      <c r="D1272" s="30" t="s">
        <v>2371</v>
      </c>
      <c r="E1272" s="30" t="s">
        <v>6</v>
      </c>
      <c r="F1272" s="37" t="s">
        <v>2358</v>
      </c>
      <c r="G1272" s="32" t="s">
        <v>6</v>
      </c>
      <c r="H1272" s="36" t="s">
        <v>1514</v>
      </c>
      <c r="I1272" s="34" t="s">
        <v>6</v>
      </c>
      <c r="J1272" s="34" t="s">
        <v>6</v>
      </c>
      <c r="K1272" s="34" t="s">
        <v>6</v>
      </c>
      <c r="L1272" s="34" t="s">
        <v>6</v>
      </c>
      <c r="M1272" s="34" t="s">
        <v>6</v>
      </c>
      <c r="N1272" s="34" t="s">
        <v>6</v>
      </c>
    </row>
    <row r="1273" spans="1:14" x14ac:dyDescent="0.25">
      <c r="A1273" s="34" t="s">
        <v>2360</v>
      </c>
      <c r="B1273" s="22">
        <v>9.2805689999999998</v>
      </c>
      <c r="C1273" s="22">
        <v>79.189892</v>
      </c>
      <c r="D1273" s="34" t="s">
        <v>2371</v>
      </c>
      <c r="E1273" s="13" t="s">
        <v>6</v>
      </c>
      <c r="F1273" s="34" t="s">
        <v>2361</v>
      </c>
      <c r="G1273" s="37" t="s">
        <v>6</v>
      </c>
      <c r="H1273" s="36" t="s">
        <v>1514</v>
      </c>
      <c r="I1273" s="34" t="s">
        <v>6</v>
      </c>
      <c r="J1273" s="34" t="s">
        <v>6</v>
      </c>
      <c r="K1273" s="34" t="s">
        <v>6</v>
      </c>
      <c r="L1273" s="34" t="s">
        <v>6</v>
      </c>
      <c r="M1273" s="34" t="s">
        <v>6</v>
      </c>
      <c r="N1273" s="34" t="s">
        <v>6</v>
      </c>
    </row>
    <row r="1274" spans="1:14" x14ac:dyDescent="0.25">
      <c r="A1274" s="37" t="s">
        <v>2365</v>
      </c>
      <c r="B1274" s="22">
        <v>8.7457189999999994</v>
      </c>
      <c r="C1274" s="22">
        <v>78.217907999999994</v>
      </c>
      <c r="D1274" s="30" t="s">
        <v>2371</v>
      </c>
      <c r="E1274" s="13" t="s">
        <v>6</v>
      </c>
      <c r="F1274" s="37" t="s">
        <v>2364</v>
      </c>
      <c r="G1274" s="32" t="s">
        <v>6</v>
      </c>
      <c r="H1274" s="36" t="s">
        <v>1514</v>
      </c>
      <c r="I1274" s="34" t="s">
        <v>6</v>
      </c>
      <c r="J1274" s="34" t="s">
        <v>6</v>
      </c>
      <c r="K1274" s="34" t="s">
        <v>6</v>
      </c>
      <c r="L1274" s="34" t="s">
        <v>6</v>
      </c>
      <c r="M1274" s="34" t="s">
        <v>6</v>
      </c>
      <c r="N1274" s="34" t="s">
        <v>6</v>
      </c>
    </row>
    <row r="1275" spans="1:14" x14ac:dyDescent="0.25">
      <c r="A1275" s="34" t="s">
        <v>2369</v>
      </c>
      <c r="B1275" s="22">
        <v>21.605819</v>
      </c>
      <c r="C1275" s="22">
        <v>88.396304000000001</v>
      </c>
      <c r="D1275" s="34" t="s">
        <v>2371</v>
      </c>
      <c r="E1275" s="13" t="s">
        <v>6</v>
      </c>
      <c r="F1275" s="37" t="s">
        <v>2370</v>
      </c>
      <c r="G1275" s="34" t="s">
        <v>6</v>
      </c>
      <c r="H1275" s="36" t="s">
        <v>184</v>
      </c>
      <c r="I1275" s="30" t="s">
        <v>6</v>
      </c>
      <c r="J1275" s="34" t="s">
        <v>6</v>
      </c>
      <c r="K1275" s="34" t="s">
        <v>6</v>
      </c>
      <c r="L1275" s="34" t="s">
        <v>6</v>
      </c>
      <c r="M1275" s="34" t="s">
        <v>6</v>
      </c>
      <c r="N1275" s="34" t="s">
        <v>6</v>
      </c>
    </row>
    <row r="1276" spans="1:14" x14ac:dyDescent="0.25">
      <c r="A1276" s="34" t="s">
        <v>2374</v>
      </c>
      <c r="B1276" s="22">
        <v>19.986232000000001</v>
      </c>
      <c r="C1276" s="22">
        <v>86.363575999999995</v>
      </c>
      <c r="D1276" s="34" t="s">
        <v>2231</v>
      </c>
      <c r="E1276" s="34" t="s">
        <v>6</v>
      </c>
      <c r="F1276" s="37" t="s">
        <v>2375</v>
      </c>
      <c r="G1276" s="34" t="s">
        <v>6</v>
      </c>
      <c r="H1276" s="36" t="s">
        <v>180</v>
      </c>
      <c r="I1276" s="30" t="s">
        <v>241</v>
      </c>
      <c r="J1276" s="34" t="s">
        <v>6</v>
      </c>
      <c r="K1276" s="34" t="s">
        <v>6</v>
      </c>
      <c r="L1276" s="34" t="s">
        <v>6</v>
      </c>
      <c r="M1276" s="34" t="s">
        <v>6</v>
      </c>
      <c r="N1276" s="34" t="s">
        <v>6</v>
      </c>
    </row>
    <row r="1277" spans="1:14" x14ac:dyDescent="0.25">
      <c r="A1277" s="34" t="s">
        <v>2378</v>
      </c>
      <c r="B1277" s="22">
        <v>8.9344940000000008</v>
      </c>
      <c r="C1277" s="22">
        <v>76.535051999999993</v>
      </c>
      <c r="D1277" t="s">
        <v>2371</v>
      </c>
      <c r="E1277" s="30" t="s">
        <v>6</v>
      </c>
      <c r="F1277" s="37" t="s">
        <v>2379</v>
      </c>
      <c r="G1277" s="34" t="s">
        <v>6</v>
      </c>
      <c r="H1277" s="36" t="s">
        <v>595</v>
      </c>
      <c r="I1277" s="34" t="s">
        <v>6</v>
      </c>
      <c r="J1277" s="34" t="s">
        <v>6</v>
      </c>
      <c r="K1277" s="34" t="s">
        <v>6</v>
      </c>
      <c r="L1277" s="34" t="s">
        <v>6</v>
      </c>
      <c r="M1277" s="34" t="s">
        <v>6</v>
      </c>
      <c r="N1277" s="34" t="s">
        <v>6</v>
      </c>
    </row>
    <row r="1278" spans="1:14" x14ac:dyDescent="0.25">
      <c r="A1278" s="34" t="s">
        <v>2381</v>
      </c>
      <c r="B1278" s="22">
        <v>11.852296000000001</v>
      </c>
      <c r="C1278" s="22">
        <v>75.367442999999994</v>
      </c>
      <c r="D1278" s="30" t="s">
        <v>2371</v>
      </c>
      <c r="E1278" s="30" t="s">
        <v>6</v>
      </c>
      <c r="F1278" s="37" t="s">
        <v>2382</v>
      </c>
      <c r="G1278" s="34" t="s">
        <v>6</v>
      </c>
      <c r="H1278" s="36" t="s">
        <v>595</v>
      </c>
      <c r="I1278" s="30" t="s">
        <v>6</v>
      </c>
      <c r="J1278" s="34" t="s">
        <v>6</v>
      </c>
      <c r="K1278" s="34" t="s">
        <v>6</v>
      </c>
      <c r="L1278" s="34" t="s">
        <v>6</v>
      </c>
      <c r="M1278" s="34" t="s">
        <v>6</v>
      </c>
      <c r="N1278" s="34" t="s">
        <v>6</v>
      </c>
    </row>
    <row r="1279" spans="1:14" x14ac:dyDescent="0.25">
      <c r="A1279" s="34" t="s">
        <v>2384</v>
      </c>
      <c r="B1279" s="22">
        <v>9.9729600000000005</v>
      </c>
      <c r="C1279" s="22">
        <v>76.238324000000006</v>
      </c>
      <c r="D1279" s="30" t="s">
        <v>2371</v>
      </c>
      <c r="E1279" s="30" t="s">
        <v>6</v>
      </c>
      <c r="F1279" s="34" t="s">
        <v>2385</v>
      </c>
      <c r="G1279" s="34" t="s">
        <v>6</v>
      </c>
      <c r="H1279" s="36" t="s">
        <v>595</v>
      </c>
      <c r="I1279" s="34" t="s">
        <v>6</v>
      </c>
      <c r="J1279" s="34" t="s">
        <v>6</v>
      </c>
      <c r="K1279" s="34" t="s">
        <v>6</v>
      </c>
      <c r="L1279" s="34" t="s">
        <v>6</v>
      </c>
      <c r="M1279" s="34" t="s">
        <v>6</v>
      </c>
      <c r="N1279" s="34" t="s">
        <v>6</v>
      </c>
    </row>
    <row r="1280" spans="1:14" x14ac:dyDescent="0.25">
      <c r="A1280" s="34" t="s">
        <v>2388</v>
      </c>
      <c r="B1280" s="22">
        <v>16.093264999999999</v>
      </c>
      <c r="C1280" s="22">
        <v>73.460436999999999</v>
      </c>
      <c r="D1280" t="s">
        <v>2371</v>
      </c>
      <c r="E1280" s="13" t="s">
        <v>6</v>
      </c>
      <c r="F1280" s="34" t="s">
        <v>2387</v>
      </c>
      <c r="G1280" s="34" t="s">
        <v>6</v>
      </c>
      <c r="H1280" s="36" t="s">
        <v>1624</v>
      </c>
      <c r="I1280" s="34" t="s">
        <v>6</v>
      </c>
      <c r="J1280" s="34" t="s">
        <v>6</v>
      </c>
      <c r="K1280" s="34" t="s">
        <v>6</v>
      </c>
      <c r="L1280" s="34" t="s">
        <v>6</v>
      </c>
      <c r="M1280" s="34" t="s">
        <v>6</v>
      </c>
      <c r="N1280" s="34" t="s">
        <v>6</v>
      </c>
    </row>
    <row r="1281" spans="1:14" x14ac:dyDescent="0.25">
      <c r="A1281" s="34" t="s">
        <v>2391</v>
      </c>
      <c r="B1281" s="22">
        <v>8.1321180000000002</v>
      </c>
      <c r="C1281" s="22">
        <v>77.304265000000001</v>
      </c>
      <c r="D1281" s="30" t="s">
        <v>2371</v>
      </c>
      <c r="E1281" s="30" t="s">
        <v>6</v>
      </c>
      <c r="F1281" s="34" t="s">
        <v>2390</v>
      </c>
      <c r="G1281" s="32" t="s">
        <v>6</v>
      </c>
      <c r="H1281" s="36" t="s">
        <v>1514</v>
      </c>
      <c r="I1281" s="30" t="s">
        <v>6</v>
      </c>
      <c r="J1281" s="34" t="s">
        <v>6</v>
      </c>
      <c r="K1281" s="34" t="s">
        <v>6</v>
      </c>
      <c r="L1281" s="34" t="s">
        <v>6</v>
      </c>
      <c r="M1281" s="34" t="s">
        <v>6</v>
      </c>
      <c r="N1281" s="34" t="s">
        <v>6</v>
      </c>
    </row>
    <row r="1282" spans="1:14" x14ac:dyDescent="0.25">
      <c r="A1282" s="34" t="s">
        <v>2395</v>
      </c>
      <c r="B1282" s="22">
        <v>21.15305</v>
      </c>
      <c r="C1282" s="22">
        <v>70.044828999999993</v>
      </c>
      <c r="D1282" s="34" t="s">
        <v>2231</v>
      </c>
      <c r="E1282" s="34" t="s">
        <v>6</v>
      </c>
      <c r="F1282" s="37" t="s">
        <v>2396</v>
      </c>
      <c r="G1282" s="34" t="s">
        <v>6</v>
      </c>
      <c r="H1282" s="36" t="s">
        <v>180</v>
      </c>
      <c r="I1282" s="34" t="s">
        <v>3057</v>
      </c>
      <c r="J1282" s="34" t="s">
        <v>6</v>
      </c>
      <c r="K1282" s="34" t="s">
        <v>6</v>
      </c>
      <c r="L1282" s="34" t="s">
        <v>6</v>
      </c>
      <c r="M1282" s="34" t="s">
        <v>6</v>
      </c>
      <c r="N1282" s="34" t="s">
        <v>6</v>
      </c>
    </row>
    <row r="1283" spans="1:14" x14ac:dyDescent="0.25">
      <c r="A1283" s="34" t="s">
        <v>2405</v>
      </c>
      <c r="B1283" s="22">
        <v>12.306495999999999</v>
      </c>
      <c r="C1283" s="22">
        <v>109.24082199999999</v>
      </c>
      <c r="D1283" s="30" t="s">
        <v>6</v>
      </c>
      <c r="E1283" s="30" t="s">
        <v>6</v>
      </c>
      <c r="F1283" s="34" t="s">
        <v>2406</v>
      </c>
      <c r="G1283" s="37" t="s">
        <v>6</v>
      </c>
      <c r="H1283" s="30" t="s">
        <v>621</v>
      </c>
      <c r="I1283" s="34" t="s">
        <v>6</v>
      </c>
      <c r="J1283" s="32" t="s">
        <v>6</v>
      </c>
      <c r="K1283" s="26" t="s">
        <v>6</v>
      </c>
      <c r="L1283" s="26" t="s">
        <v>6</v>
      </c>
      <c r="M1283" s="26" t="s">
        <v>6</v>
      </c>
      <c r="N1283" s="26" t="s">
        <v>6</v>
      </c>
    </row>
    <row r="1284" spans="1:14" x14ac:dyDescent="0.25">
      <c r="A1284" s="34" t="s">
        <v>2409</v>
      </c>
      <c r="B1284" s="22">
        <v>20.144949</v>
      </c>
      <c r="C1284" s="22">
        <v>106.32700199999999</v>
      </c>
      <c r="D1284" t="s">
        <v>6</v>
      </c>
      <c r="E1284" s="13" t="s">
        <v>6</v>
      </c>
      <c r="F1284" s="37" t="s">
        <v>2410</v>
      </c>
      <c r="G1284" s="32" t="s">
        <v>6</v>
      </c>
      <c r="H1284" s="34" t="s">
        <v>621</v>
      </c>
      <c r="I1284" s="34" t="s">
        <v>6</v>
      </c>
      <c r="J1284" s="32" t="s">
        <v>6</v>
      </c>
      <c r="K1284" s="26" t="s">
        <v>6</v>
      </c>
      <c r="L1284" s="26" t="s">
        <v>6</v>
      </c>
      <c r="M1284" s="26" t="s">
        <v>6</v>
      </c>
      <c r="N1284" s="26" t="s">
        <v>6</v>
      </c>
    </row>
    <row r="1285" spans="1:14" x14ac:dyDescent="0.25">
      <c r="A1285" s="34" t="s">
        <v>2413</v>
      </c>
      <c r="B1285" s="22">
        <f>20+51/60+54.5/3600</f>
        <v>20.86513888888889</v>
      </c>
      <c r="C1285" s="22">
        <f>106+41/60+1.8/3600</f>
        <v>106.68383333333334</v>
      </c>
      <c r="D1285" t="s">
        <v>6</v>
      </c>
      <c r="E1285" s="13" t="s">
        <v>6</v>
      </c>
      <c r="F1285" s="37" t="s">
        <v>2412</v>
      </c>
      <c r="G1285" s="32" t="s">
        <v>6</v>
      </c>
      <c r="H1285" s="30" t="s">
        <v>621</v>
      </c>
      <c r="I1285" s="34" t="s">
        <v>6</v>
      </c>
      <c r="J1285" s="32" t="s">
        <v>6</v>
      </c>
      <c r="K1285" s="26" t="s">
        <v>6</v>
      </c>
      <c r="L1285" s="26" t="s">
        <v>6</v>
      </c>
      <c r="M1285" s="26" t="s">
        <v>6</v>
      </c>
      <c r="N1285" s="26" t="s">
        <v>6</v>
      </c>
    </row>
    <row r="1286" spans="1:14" x14ac:dyDescent="0.25">
      <c r="A1286" s="36" t="s">
        <v>2419</v>
      </c>
      <c r="B1286" s="22">
        <v>11.507152</v>
      </c>
      <c r="C1286" s="22">
        <v>99.632587000000001</v>
      </c>
      <c r="D1286" s="30" t="s">
        <v>6</v>
      </c>
      <c r="E1286" s="30" t="s">
        <v>6</v>
      </c>
      <c r="F1286" s="35" t="s">
        <v>2419</v>
      </c>
      <c r="G1286" s="32" t="s">
        <v>6</v>
      </c>
      <c r="H1286" s="36" t="s">
        <v>224</v>
      </c>
      <c r="I1286" s="36" t="s">
        <v>2171</v>
      </c>
      <c r="J1286" s="32" t="s">
        <v>6</v>
      </c>
      <c r="K1286" s="26" t="s">
        <v>6</v>
      </c>
      <c r="L1286" s="26" t="s">
        <v>6</v>
      </c>
      <c r="M1286" s="26" t="s">
        <v>6</v>
      </c>
      <c r="N1286" s="26" t="s">
        <v>6</v>
      </c>
    </row>
    <row r="1287" spans="1:14" x14ac:dyDescent="0.25">
      <c r="A1287" s="31" t="s">
        <v>2423</v>
      </c>
      <c r="B1287" s="22">
        <v>2.3140209999999999</v>
      </c>
      <c r="C1287" s="22">
        <v>99.230082999999993</v>
      </c>
      <c r="D1287" t="s">
        <v>1972</v>
      </c>
      <c r="E1287" s="13" t="s">
        <v>6</v>
      </c>
      <c r="F1287" s="37" t="s">
        <v>2424</v>
      </c>
      <c r="G1287" s="3" t="s">
        <v>6</v>
      </c>
      <c r="H1287" s="34" t="s">
        <v>195</v>
      </c>
      <c r="I1287" s="34" t="s">
        <v>6</v>
      </c>
      <c r="J1287" s="32" t="s">
        <v>6</v>
      </c>
      <c r="K1287" s="26" t="s">
        <v>6</v>
      </c>
      <c r="L1287" s="26" t="s">
        <v>6</v>
      </c>
      <c r="M1287" s="26" t="s">
        <v>6</v>
      </c>
      <c r="N1287" s="26" t="s">
        <v>6</v>
      </c>
    </row>
    <row r="1288" spans="1:14" x14ac:dyDescent="0.25">
      <c r="A1288" s="36" t="s">
        <v>2426</v>
      </c>
      <c r="B1288" s="22">
        <v>-7.3117210000000004</v>
      </c>
      <c r="C1288" s="22">
        <v>110.021762</v>
      </c>
      <c r="D1288" t="s">
        <v>1972</v>
      </c>
      <c r="E1288" s="13" t="s">
        <v>6</v>
      </c>
      <c r="F1288" s="37" t="s">
        <v>2427</v>
      </c>
      <c r="G1288" s="32" t="s">
        <v>6</v>
      </c>
      <c r="H1288" s="36" t="s">
        <v>192</v>
      </c>
      <c r="I1288" s="36" t="s">
        <v>6</v>
      </c>
      <c r="J1288" s="32" t="s">
        <v>6</v>
      </c>
      <c r="K1288" s="26" t="s">
        <v>6</v>
      </c>
      <c r="L1288" s="26" t="s">
        <v>6</v>
      </c>
      <c r="M1288" s="26" t="s">
        <v>6</v>
      </c>
      <c r="N1288" s="26" t="s">
        <v>6</v>
      </c>
    </row>
    <row r="1289" spans="1:14" x14ac:dyDescent="0.25">
      <c r="A1289" s="31" t="s">
        <v>2432</v>
      </c>
      <c r="B1289" s="22">
        <v>-4.1197090000000003</v>
      </c>
      <c r="C1289" s="22">
        <v>120.339748</v>
      </c>
      <c r="D1289" s="30" t="s">
        <v>1972</v>
      </c>
      <c r="E1289" s="30" t="s">
        <v>6</v>
      </c>
      <c r="F1289" s="37" t="s">
        <v>2433</v>
      </c>
      <c r="G1289" s="32" t="s">
        <v>6</v>
      </c>
      <c r="H1289" s="34" t="s">
        <v>187</v>
      </c>
      <c r="I1289" s="34" t="s">
        <v>6</v>
      </c>
      <c r="J1289" s="32" t="s">
        <v>6</v>
      </c>
      <c r="K1289" s="26" t="s">
        <v>6</v>
      </c>
      <c r="L1289" s="26" t="s">
        <v>6</v>
      </c>
      <c r="M1289" s="26" t="s">
        <v>6</v>
      </c>
      <c r="N1289" s="26" t="s">
        <v>6</v>
      </c>
    </row>
    <row r="1290" spans="1:14" x14ac:dyDescent="0.25">
      <c r="A1290" s="36" t="s">
        <v>2435</v>
      </c>
      <c r="B1290" s="22">
        <v>0.80610800000000005</v>
      </c>
      <c r="C1290" s="22">
        <v>124.413721</v>
      </c>
      <c r="D1290" s="34" t="s">
        <v>1972</v>
      </c>
      <c r="E1290" s="30" t="s">
        <v>6</v>
      </c>
      <c r="F1290" s="37" t="s">
        <v>2436</v>
      </c>
      <c r="G1290" s="32" t="s">
        <v>6</v>
      </c>
      <c r="H1290" s="34" t="s">
        <v>187</v>
      </c>
      <c r="I1290" s="34" t="s">
        <v>6</v>
      </c>
      <c r="J1290" s="32" t="s">
        <v>6</v>
      </c>
      <c r="K1290" s="26" t="s">
        <v>6</v>
      </c>
      <c r="L1290" s="26" t="s">
        <v>6</v>
      </c>
      <c r="M1290" s="26" t="s">
        <v>6</v>
      </c>
      <c r="N1290" s="26" t="s">
        <v>6</v>
      </c>
    </row>
    <row r="1291" spans="1:14" x14ac:dyDescent="0.25">
      <c r="A1291" s="31" t="s">
        <v>2441</v>
      </c>
      <c r="B1291" s="22">
        <v>-4.7026680000000001</v>
      </c>
      <c r="C1291" s="22">
        <v>122.509445</v>
      </c>
      <c r="D1291" s="30" t="s">
        <v>1972</v>
      </c>
      <c r="E1291" s="30" t="s">
        <v>6</v>
      </c>
      <c r="F1291" s="37" t="s">
        <v>2442</v>
      </c>
      <c r="G1291" s="32" t="s">
        <v>6</v>
      </c>
      <c r="H1291" s="34" t="s">
        <v>187</v>
      </c>
      <c r="I1291" s="34" t="s">
        <v>6</v>
      </c>
      <c r="J1291" s="32" t="s">
        <v>6</v>
      </c>
      <c r="K1291" s="26" t="s">
        <v>6</v>
      </c>
      <c r="L1291" s="26" t="s">
        <v>6</v>
      </c>
      <c r="M1291" s="26" t="s">
        <v>6</v>
      </c>
      <c r="N1291" s="26" t="s">
        <v>6</v>
      </c>
    </row>
    <row r="1292" spans="1:14" x14ac:dyDescent="0.25">
      <c r="A1292" s="36" t="s">
        <v>2444</v>
      </c>
      <c r="B1292" s="22">
        <v>-0.58332499999999998</v>
      </c>
      <c r="C1292" s="22">
        <v>120.056437</v>
      </c>
      <c r="D1292" s="30" t="s">
        <v>1972</v>
      </c>
      <c r="E1292" s="30" t="s">
        <v>6</v>
      </c>
      <c r="F1292" s="37" t="s">
        <v>2445</v>
      </c>
      <c r="G1292" s="32" t="s">
        <v>6</v>
      </c>
      <c r="H1292" s="34" t="s">
        <v>187</v>
      </c>
      <c r="I1292" s="34" t="s">
        <v>6</v>
      </c>
      <c r="J1292" s="32" t="s">
        <v>6</v>
      </c>
      <c r="K1292" s="26" t="s">
        <v>6</v>
      </c>
      <c r="L1292" s="26" t="s">
        <v>6</v>
      </c>
      <c r="M1292" s="26" t="s">
        <v>6</v>
      </c>
      <c r="N1292" s="26" t="s">
        <v>6</v>
      </c>
    </row>
    <row r="1293" spans="1:14" x14ac:dyDescent="0.25">
      <c r="A1293" s="34" t="s">
        <v>2447</v>
      </c>
      <c r="B1293" s="22">
        <v>0.100227</v>
      </c>
      <c r="C1293" s="22">
        <v>127.123592</v>
      </c>
      <c r="D1293" t="s">
        <v>1972</v>
      </c>
      <c r="E1293" s="13" t="s">
        <v>6</v>
      </c>
      <c r="F1293" s="37" t="s">
        <v>2449</v>
      </c>
      <c r="G1293" s="3" t="s">
        <v>6</v>
      </c>
      <c r="H1293" s="37" t="s">
        <v>191</v>
      </c>
      <c r="I1293" s="30" t="s">
        <v>6</v>
      </c>
      <c r="J1293" s="34" t="s">
        <v>6</v>
      </c>
      <c r="K1293" s="34" t="s">
        <v>6</v>
      </c>
      <c r="L1293" s="34" t="s">
        <v>6</v>
      </c>
      <c r="M1293" s="34" t="s">
        <v>6</v>
      </c>
      <c r="N1293" s="34" t="s">
        <v>6</v>
      </c>
    </row>
    <row r="1294" spans="1:14" x14ac:dyDescent="0.25">
      <c r="A1294" s="34" t="s">
        <v>2448</v>
      </c>
      <c r="B1294" s="22">
        <v>-5.3397829999999997</v>
      </c>
      <c r="C1294" s="22">
        <v>129.643337</v>
      </c>
      <c r="D1294" s="30" t="s">
        <v>1972</v>
      </c>
      <c r="E1294" s="30" t="s">
        <v>6</v>
      </c>
      <c r="F1294" s="37" t="s">
        <v>2450</v>
      </c>
      <c r="G1294" s="32" t="s">
        <v>6</v>
      </c>
      <c r="H1294" s="37" t="s">
        <v>191</v>
      </c>
      <c r="I1294" s="34" t="s">
        <v>6</v>
      </c>
      <c r="J1294" s="34" t="s">
        <v>6</v>
      </c>
      <c r="K1294" s="34" t="s">
        <v>6</v>
      </c>
      <c r="L1294" s="34" t="s">
        <v>6</v>
      </c>
      <c r="M1294" s="34" t="s">
        <v>6</v>
      </c>
      <c r="N1294" s="34" t="s">
        <v>6</v>
      </c>
    </row>
    <row r="1295" spans="1:14" x14ac:dyDescent="0.25">
      <c r="A1295" s="31" t="s">
        <v>2466</v>
      </c>
      <c r="B1295" s="22">
        <v>-4.0387300000000002</v>
      </c>
      <c r="C1295" s="22">
        <v>137.510245</v>
      </c>
      <c r="D1295" s="34" t="s">
        <v>1972</v>
      </c>
      <c r="E1295" s="34" t="s">
        <v>6</v>
      </c>
      <c r="F1295" s="37" t="s">
        <v>2467</v>
      </c>
      <c r="G1295" s="37" t="s">
        <v>6</v>
      </c>
      <c r="H1295" s="37" t="s">
        <v>638</v>
      </c>
      <c r="I1295" s="37" t="s">
        <v>6</v>
      </c>
      <c r="J1295" s="32" t="s">
        <v>6</v>
      </c>
      <c r="K1295" s="26" t="s">
        <v>6</v>
      </c>
      <c r="L1295" s="26" t="s">
        <v>6</v>
      </c>
      <c r="M1295" s="26" t="s">
        <v>6</v>
      </c>
      <c r="N1295" s="26" t="s">
        <v>6</v>
      </c>
    </row>
    <row r="1296" spans="1:14" x14ac:dyDescent="0.25">
      <c r="A1296" s="31" t="s">
        <v>2471</v>
      </c>
      <c r="B1296" s="22">
        <v>-0.104688</v>
      </c>
      <c r="C1296" s="22">
        <v>117.46880899999999</v>
      </c>
      <c r="D1296" s="34" t="s">
        <v>1972</v>
      </c>
      <c r="E1296" s="34" t="s">
        <v>6</v>
      </c>
      <c r="F1296" s="37" t="s">
        <v>2472</v>
      </c>
      <c r="G1296" s="32" t="s">
        <v>6</v>
      </c>
      <c r="H1296" s="37" t="s">
        <v>641</v>
      </c>
      <c r="I1296" s="37" t="s">
        <v>6</v>
      </c>
      <c r="J1296" s="32" t="s">
        <v>6</v>
      </c>
      <c r="K1296" s="26" t="s">
        <v>6</v>
      </c>
      <c r="L1296" s="26" t="s">
        <v>6</v>
      </c>
      <c r="M1296" s="26" t="s">
        <v>6</v>
      </c>
      <c r="N1296" s="26" t="s">
        <v>6</v>
      </c>
    </row>
    <row r="1297" spans="1:14" x14ac:dyDescent="0.25">
      <c r="A1297" s="31" t="s">
        <v>2474</v>
      </c>
      <c r="B1297" s="22">
        <v>-0.59357000000000004</v>
      </c>
      <c r="C1297" s="22">
        <v>109.38836499999999</v>
      </c>
      <c r="D1297" s="34" t="s">
        <v>1972</v>
      </c>
      <c r="E1297" s="34" t="s">
        <v>6</v>
      </c>
      <c r="F1297" s="37" t="s">
        <v>2475</v>
      </c>
      <c r="G1297" s="32" t="s">
        <v>6</v>
      </c>
      <c r="H1297" s="37" t="s">
        <v>641</v>
      </c>
      <c r="I1297" s="32" t="s">
        <v>6</v>
      </c>
      <c r="J1297" s="32" t="s">
        <v>6</v>
      </c>
      <c r="K1297" s="26" t="s">
        <v>6</v>
      </c>
      <c r="L1297" s="26" t="s">
        <v>6</v>
      </c>
      <c r="M1297" s="26" t="s">
        <v>6</v>
      </c>
      <c r="N1297" s="26" t="s">
        <v>6</v>
      </c>
    </row>
    <row r="1298" spans="1:14" x14ac:dyDescent="0.25">
      <c r="A1298" s="34" t="s">
        <v>2477</v>
      </c>
      <c r="B1298" s="22">
        <v>-9.4754860000000001</v>
      </c>
      <c r="C1298" s="22">
        <v>147.15016399999999</v>
      </c>
      <c r="D1298" t="s">
        <v>1972</v>
      </c>
      <c r="E1298" s="13" t="s">
        <v>6</v>
      </c>
      <c r="F1298" s="37" t="s">
        <v>2478</v>
      </c>
      <c r="G1298" s="37" t="s">
        <v>6</v>
      </c>
      <c r="H1298" s="36" t="s">
        <v>614</v>
      </c>
      <c r="I1298" s="36" t="s">
        <v>6</v>
      </c>
      <c r="J1298" s="32" t="s">
        <v>6</v>
      </c>
      <c r="K1298" s="26" t="s">
        <v>6</v>
      </c>
      <c r="L1298" s="26" t="s">
        <v>6</v>
      </c>
      <c r="M1298" s="26" t="s">
        <v>6</v>
      </c>
      <c r="N1298" s="26" t="s">
        <v>6</v>
      </c>
    </row>
    <row r="1299" spans="1:14" x14ac:dyDescent="0.25">
      <c r="A1299" s="36" t="s">
        <v>2482</v>
      </c>
      <c r="B1299" s="22">
        <v>-1.7190350000000001</v>
      </c>
      <c r="C1299" s="22">
        <v>145.49947900000001</v>
      </c>
      <c r="D1299" s="30" t="s">
        <v>1972</v>
      </c>
      <c r="E1299" s="30" t="s">
        <v>6</v>
      </c>
      <c r="F1299" s="37" t="s">
        <v>2483</v>
      </c>
      <c r="G1299" s="37" t="s">
        <v>6</v>
      </c>
      <c r="H1299" s="36" t="s">
        <v>614</v>
      </c>
      <c r="I1299" s="36" t="s">
        <v>6</v>
      </c>
      <c r="J1299" s="32" t="s">
        <v>6</v>
      </c>
      <c r="K1299" s="26" t="s">
        <v>6</v>
      </c>
      <c r="L1299" s="26" t="s">
        <v>6</v>
      </c>
      <c r="M1299" s="26" t="s">
        <v>6</v>
      </c>
      <c r="N1299" s="26" t="s">
        <v>6</v>
      </c>
    </row>
    <row r="1300" spans="1:14" x14ac:dyDescent="0.25">
      <c r="A1300" s="31" t="s">
        <v>2486</v>
      </c>
      <c r="B1300" s="22">
        <v>-5.5138999999999996</v>
      </c>
      <c r="C1300" s="22">
        <v>149.76592099999999</v>
      </c>
      <c r="D1300" s="30" t="s">
        <v>1972</v>
      </c>
      <c r="E1300" s="30" t="s">
        <v>6</v>
      </c>
      <c r="F1300" s="37" t="s">
        <v>2487</v>
      </c>
      <c r="G1300" s="32" t="s">
        <v>6</v>
      </c>
      <c r="H1300" s="36" t="s">
        <v>614</v>
      </c>
      <c r="I1300" s="36" t="s">
        <v>6</v>
      </c>
      <c r="J1300" s="32" t="s">
        <v>6</v>
      </c>
      <c r="K1300" s="26" t="s">
        <v>6</v>
      </c>
      <c r="L1300" s="26" t="s">
        <v>6</v>
      </c>
      <c r="M1300" s="26" t="s">
        <v>6</v>
      </c>
      <c r="N1300" s="26" t="s">
        <v>6</v>
      </c>
    </row>
    <row r="1301" spans="1:14" x14ac:dyDescent="0.25">
      <c r="A1301" s="36" t="s">
        <v>2489</v>
      </c>
      <c r="B1301" s="22">
        <v>-9.9043939999999999</v>
      </c>
      <c r="C1301" s="22">
        <v>151.69023000000001</v>
      </c>
      <c r="D1301" s="30" t="s">
        <v>1972</v>
      </c>
      <c r="E1301" s="30" t="s">
        <v>6</v>
      </c>
      <c r="F1301" s="37" t="s">
        <v>2490</v>
      </c>
      <c r="G1301" s="32" t="s">
        <v>6</v>
      </c>
      <c r="H1301" s="36" t="s">
        <v>614</v>
      </c>
      <c r="I1301" s="36" t="s">
        <v>6</v>
      </c>
      <c r="J1301" s="32" t="s">
        <v>6</v>
      </c>
      <c r="K1301" s="26" t="s">
        <v>6</v>
      </c>
      <c r="L1301" s="26" t="s">
        <v>6</v>
      </c>
      <c r="M1301" s="26" t="s">
        <v>6</v>
      </c>
      <c r="N1301" s="26" t="s">
        <v>6</v>
      </c>
    </row>
    <row r="1302" spans="1:14" x14ac:dyDescent="0.25">
      <c r="A1302" s="36" t="s">
        <v>2504</v>
      </c>
      <c r="B1302" s="22">
        <v>22.757299</v>
      </c>
      <c r="C1302" s="22">
        <v>113.627779</v>
      </c>
      <c r="D1302" s="34" t="s">
        <v>6</v>
      </c>
      <c r="E1302" s="34" t="s">
        <v>6</v>
      </c>
      <c r="F1302" s="16" t="s">
        <v>2503</v>
      </c>
      <c r="G1302" s="37" t="s">
        <v>6</v>
      </c>
      <c r="H1302" s="34" t="s">
        <v>243</v>
      </c>
      <c r="I1302" s="36" t="s">
        <v>586</v>
      </c>
      <c r="J1302" s="32" t="s">
        <v>6</v>
      </c>
      <c r="K1302" s="26" t="s">
        <v>6</v>
      </c>
      <c r="L1302" s="26" t="s">
        <v>6</v>
      </c>
      <c r="M1302" s="26" t="s">
        <v>6</v>
      </c>
      <c r="N1302" s="26" t="s">
        <v>6</v>
      </c>
    </row>
    <row r="1303" spans="1:14" x14ac:dyDescent="0.25">
      <c r="A1303" s="31" t="s">
        <v>2507</v>
      </c>
      <c r="B1303" s="22">
        <v>-17.708131999999999</v>
      </c>
      <c r="C1303" s="22">
        <v>140.013126</v>
      </c>
      <c r="D1303" t="s">
        <v>2508</v>
      </c>
      <c r="E1303" s="13" t="s">
        <v>6</v>
      </c>
      <c r="F1303" s="37" t="s">
        <v>2509</v>
      </c>
      <c r="G1303" s="37" t="s">
        <v>6</v>
      </c>
      <c r="H1303" s="37" t="s">
        <v>49</v>
      </c>
      <c r="I1303" s="36" t="s">
        <v>2514</v>
      </c>
      <c r="J1303" s="32" t="s">
        <v>6</v>
      </c>
      <c r="K1303" s="26" t="s">
        <v>6</v>
      </c>
      <c r="L1303" s="26" t="s">
        <v>6</v>
      </c>
      <c r="M1303" s="26" t="s">
        <v>6</v>
      </c>
      <c r="N1303" s="26" t="s">
        <v>6</v>
      </c>
    </row>
    <row r="1304" spans="1:14" x14ac:dyDescent="0.25">
      <c r="A1304" s="31" t="s">
        <v>2510</v>
      </c>
      <c r="B1304" s="22">
        <v>-15</v>
      </c>
      <c r="C1304" s="22">
        <v>145.351</v>
      </c>
      <c r="D1304" t="s">
        <v>2511</v>
      </c>
      <c r="E1304" s="13" t="s">
        <v>6</v>
      </c>
      <c r="F1304" s="37" t="s">
        <v>2512</v>
      </c>
      <c r="G1304" s="37" t="s">
        <v>6</v>
      </c>
      <c r="H1304" s="37" t="s">
        <v>49</v>
      </c>
      <c r="I1304" s="36" t="s">
        <v>2513</v>
      </c>
      <c r="J1304" s="32" t="s">
        <v>6</v>
      </c>
      <c r="K1304" s="26" t="s">
        <v>6</v>
      </c>
      <c r="L1304" s="26" t="s">
        <v>6</v>
      </c>
      <c r="M1304" s="26" t="s">
        <v>6</v>
      </c>
      <c r="N1304" s="26" t="s">
        <v>6</v>
      </c>
    </row>
    <row r="1305" spans="1:14" x14ac:dyDescent="0.25">
      <c r="A1305" s="31" t="s">
        <v>2521</v>
      </c>
      <c r="B1305" s="22">
        <v>2.5008900000000001</v>
      </c>
      <c r="C1305" s="22">
        <v>-78.523837</v>
      </c>
      <c r="D1305" s="34" t="s">
        <v>1980</v>
      </c>
      <c r="E1305" s="13" t="s">
        <v>6</v>
      </c>
      <c r="F1305" s="37" t="s">
        <v>2522</v>
      </c>
      <c r="G1305" s="37" t="s">
        <v>6</v>
      </c>
      <c r="H1305" s="34" t="s">
        <v>1685</v>
      </c>
      <c r="I1305" s="34" t="s">
        <v>6</v>
      </c>
      <c r="J1305" s="32" t="s">
        <v>6</v>
      </c>
      <c r="K1305" s="26" t="s">
        <v>6</v>
      </c>
      <c r="L1305" s="26" t="s">
        <v>6</v>
      </c>
      <c r="M1305" s="26" t="s">
        <v>6</v>
      </c>
      <c r="N1305" s="26" t="s">
        <v>6</v>
      </c>
    </row>
    <row r="1306" spans="1:14" x14ac:dyDescent="0.25">
      <c r="A1306" s="31" t="s">
        <v>2524</v>
      </c>
      <c r="B1306" s="22">
        <v>2.9048180000000001</v>
      </c>
      <c r="C1306" s="22">
        <v>-77.693595999999999</v>
      </c>
      <c r="D1306" s="30" t="s">
        <v>1980</v>
      </c>
      <c r="E1306" s="30" t="s">
        <v>6</v>
      </c>
      <c r="F1306" s="37" t="s">
        <v>2525</v>
      </c>
      <c r="G1306" s="32" t="s">
        <v>6</v>
      </c>
      <c r="H1306" s="34" t="s">
        <v>1685</v>
      </c>
      <c r="I1306" s="34" t="s">
        <v>6</v>
      </c>
      <c r="J1306" s="32" t="s">
        <v>6</v>
      </c>
      <c r="K1306" s="26" t="s">
        <v>6</v>
      </c>
      <c r="L1306" s="26" t="s">
        <v>6</v>
      </c>
      <c r="M1306" s="26" t="s">
        <v>6</v>
      </c>
      <c r="N1306" s="26" t="s">
        <v>6</v>
      </c>
    </row>
    <row r="1307" spans="1:14" x14ac:dyDescent="0.25">
      <c r="A1307" s="31" t="s">
        <v>2530</v>
      </c>
      <c r="B1307" s="22">
        <v>2.9048180000000001</v>
      </c>
      <c r="C1307" s="22">
        <v>-77.693595999999999</v>
      </c>
      <c r="D1307" s="30" t="s">
        <v>1980</v>
      </c>
      <c r="E1307" s="30" t="s">
        <v>6</v>
      </c>
      <c r="F1307" s="37" t="s">
        <v>2531</v>
      </c>
      <c r="G1307" s="32" t="s">
        <v>6</v>
      </c>
      <c r="H1307" s="34" t="s">
        <v>1685</v>
      </c>
      <c r="I1307" s="34" t="s">
        <v>6</v>
      </c>
      <c r="J1307" s="32" t="s">
        <v>6</v>
      </c>
      <c r="K1307" s="26" t="s">
        <v>6</v>
      </c>
      <c r="L1307" s="26" t="s">
        <v>6</v>
      </c>
      <c r="M1307" s="26" t="s">
        <v>6</v>
      </c>
      <c r="N1307" s="26" t="s">
        <v>6</v>
      </c>
    </row>
    <row r="1308" spans="1:14" x14ac:dyDescent="0.25">
      <c r="A1308" s="31" t="s">
        <v>2533</v>
      </c>
      <c r="B1308" s="22">
        <v>10.898012</v>
      </c>
      <c r="C1308" s="22">
        <v>-75.046137999999999</v>
      </c>
      <c r="D1308" s="30" t="s">
        <v>1980</v>
      </c>
      <c r="E1308" s="30" t="s">
        <v>6</v>
      </c>
      <c r="F1308" s="34" t="s">
        <v>2534</v>
      </c>
      <c r="G1308" s="32" t="s">
        <v>6</v>
      </c>
      <c r="H1308" s="34" t="s">
        <v>1686</v>
      </c>
      <c r="I1308" s="37" t="s">
        <v>6</v>
      </c>
      <c r="J1308" s="32" t="s">
        <v>6</v>
      </c>
      <c r="K1308" s="26" t="s">
        <v>6</v>
      </c>
      <c r="L1308" s="26" t="s">
        <v>6</v>
      </c>
      <c r="M1308" s="26" t="s">
        <v>6</v>
      </c>
      <c r="N1308" s="26" t="s">
        <v>6</v>
      </c>
    </row>
    <row r="1309" spans="1:14" x14ac:dyDescent="0.25">
      <c r="A1309" s="37" t="s">
        <v>2537</v>
      </c>
      <c r="B1309" s="22">
        <v>10.567183</v>
      </c>
      <c r="C1309" s="22">
        <v>-75.515129000000002</v>
      </c>
      <c r="D1309" s="30" t="s">
        <v>1980</v>
      </c>
      <c r="E1309" s="30" t="s">
        <v>6</v>
      </c>
      <c r="F1309" s="3" t="s">
        <v>2536</v>
      </c>
      <c r="G1309" s="32" t="s">
        <v>6</v>
      </c>
      <c r="H1309" s="34" t="s">
        <v>1686</v>
      </c>
      <c r="I1309" s="32" t="s">
        <v>6</v>
      </c>
      <c r="J1309" s="32" t="s">
        <v>6</v>
      </c>
      <c r="K1309" s="26" t="s">
        <v>6</v>
      </c>
      <c r="L1309" s="26" t="s">
        <v>6</v>
      </c>
      <c r="M1309" s="26" t="s">
        <v>6</v>
      </c>
      <c r="N1309" s="26" t="s">
        <v>6</v>
      </c>
    </row>
    <row r="1310" spans="1:14" x14ac:dyDescent="0.25">
      <c r="A1310" s="37" t="s">
        <v>2539</v>
      </c>
      <c r="B1310" s="22">
        <v>11.072399000000001</v>
      </c>
      <c r="C1310" s="22">
        <v>-74.217832000000001</v>
      </c>
      <c r="D1310" s="34" t="s">
        <v>1980</v>
      </c>
      <c r="E1310" s="34" t="s">
        <v>6</v>
      </c>
      <c r="F1310" s="37" t="s">
        <v>2540</v>
      </c>
      <c r="G1310" s="37" t="s">
        <v>6</v>
      </c>
      <c r="H1310" s="34" t="s">
        <v>1686</v>
      </c>
      <c r="I1310" s="37" t="s">
        <v>6</v>
      </c>
      <c r="J1310" s="32" t="s">
        <v>6</v>
      </c>
      <c r="K1310" s="26" t="s">
        <v>6</v>
      </c>
      <c r="L1310" s="26" t="s">
        <v>6</v>
      </c>
      <c r="M1310" s="26" t="s">
        <v>6</v>
      </c>
      <c r="N1310" s="26" t="s">
        <v>6</v>
      </c>
    </row>
    <row r="1311" spans="1:14" x14ac:dyDescent="0.25">
      <c r="A1311" s="36" t="s">
        <v>2550</v>
      </c>
      <c r="B1311" s="22">
        <v>30.003122999999999</v>
      </c>
      <c r="C1311" s="22">
        <v>-114.54803800000001</v>
      </c>
      <c r="D1311" t="s">
        <v>6</v>
      </c>
      <c r="E1311" s="13" t="s">
        <v>6</v>
      </c>
      <c r="F1311" s="36" t="s">
        <v>2551</v>
      </c>
      <c r="G1311" s="32" t="s">
        <v>6</v>
      </c>
      <c r="H1311" s="36" t="s">
        <v>421</v>
      </c>
      <c r="I1311" s="36" t="s">
        <v>2944</v>
      </c>
      <c r="J1311" s="36" t="s">
        <v>6</v>
      </c>
      <c r="K1311" s="36" t="s">
        <v>6</v>
      </c>
      <c r="L1311" s="36" t="s">
        <v>6</v>
      </c>
      <c r="M1311" s="36" t="s">
        <v>6</v>
      </c>
      <c r="N1311" s="36" t="s">
        <v>6</v>
      </c>
    </row>
    <row r="1312" spans="1:14" x14ac:dyDescent="0.25">
      <c r="A1312" s="31" t="s">
        <v>2552</v>
      </c>
      <c r="B1312" s="22">
        <v>25.689392000000002</v>
      </c>
      <c r="C1312" s="22">
        <v>-111.220237</v>
      </c>
      <c r="D1312" s="34" t="s">
        <v>6</v>
      </c>
      <c r="E1312" s="34" t="s">
        <v>6</v>
      </c>
      <c r="F1312" s="36" t="s">
        <v>2553</v>
      </c>
      <c r="G1312" s="37" t="s">
        <v>6</v>
      </c>
      <c r="H1312" s="36" t="s">
        <v>431</v>
      </c>
      <c r="I1312" s="36" t="s">
        <v>429</v>
      </c>
      <c r="J1312" s="36" t="s">
        <v>6</v>
      </c>
      <c r="K1312" s="36" t="s">
        <v>6</v>
      </c>
      <c r="L1312" s="36" t="s">
        <v>6</v>
      </c>
      <c r="M1312" s="36" t="s">
        <v>6</v>
      </c>
      <c r="N1312" s="36" t="s">
        <v>6</v>
      </c>
    </row>
    <row r="1313" spans="1:14" x14ac:dyDescent="0.25">
      <c r="A1313" s="31" t="s">
        <v>2555</v>
      </c>
      <c r="B1313" s="22">
        <v>26.005782</v>
      </c>
      <c r="C1313" s="22">
        <v>-112.209006</v>
      </c>
      <c r="D1313" s="30" t="s">
        <v>6</v>
      </c>
      <c r="E1313" s="30" t="s">
        <v>6</v>
      </c>
      <c r="F1313" s="36" t="s">
        <v>2556</v>
      </c>
      <c r="G1313" s="32" t="s">
        <v>6</v>
      </c>
      <c r="H1313" s="36" t="s">
        <v>431</v>
      </c>
      <c r="I1313" s="36" t="s">
        <v>6</v>
      </c>
      <c r="J1313" s="36" t="s">
        <v>6</v>
      </c>
      <c r="K1313" s="36" t="s">
        <v>6</v>
      </c>
      <c r="L1313" s="36" t="s">
        <v>6</v>
      </c>
      <c r="M1313" s="36" t="s">
        <v>6</v>
      </c>
      <c r="N1313" s="36" t="s">
        <v>6</v>
      </c>
    </row>
    <row r="1314" spans="1:14" x14ac:dyDescent="0.25">
      <c r="A1314" s="17" t="s">
        <v>2559</v>
      </c>
      <c r="B1314" s="21">
        <v>47.495182</v>
      </c>
      <c r="C1314" s="21">
        <v>-122.370574</v>
      </c>
      <c r="D1314" s="17" t="s">
        <v>6</v>
      </c>
      <c r="E1314" s="17" t="s">
        <v>6</v>
      </c>
      <c r="F1314" s="18" t="s">
        <v>2560</v>
      </c>
      <c r="G1314" s="18" t="s">
        <v>6</v>
      </c>
      <c r="H1314" s="17" t="s">
        <v>666</v>
      </c>
      <c r="I1314" s="18" t="s">
        <v>6</v>
      </c>
      <c r="J1314" s="18" t="s">
        <v>1409</v>
      </c>
      <c r="K1314" s="25" t="s">
        <v>6</v>
      </c>
      <c r="L1314" s="25" t="s">
        <v>6</v>
      </c>
      <c r="M1314" s="25" t="s">
        <v>6</v>
      </c>
      <c r="N1314" s="25" t="s">
        <v>6</v>
      </c>
    </row>
    <row r="1315" spans="1:14" x14ac:dyDescent="0.25">
      <c r="A1315" s="31" t="s">
        <v>2562</v>
      </c>
      <c r="B1315" s="22">
        <v>33.077624999999998</v>
      </c>
      <c r="C1315" s="22">
        <v>-117.310204</v>
      </c>
      <c r="D1315" s="30" t="s">
        <v>6</v>
      </c>
      <c r="E1315" s="30" t="s">
        <v>6</v>
      </c>
      <c r="F1315" s="37" t="s">
        <v>2566</v>
      </c>
      <c r="G1315" s="32" t="s">
        <v>6</v>
      </c>
      <c r="H1315" s="37" t="s">
        <v>420</v>
      </c>
      <c r="I1315" s="37" t="s">
        <v>6</v>
      </c>
      <c r="J1315" s="32" t="s">
        <v>6</v>
      </c>
      <c r="K1315" s="37" t="s">
        <v>6</v>
      </c>
      <c r="L1315" s="37" t="s">
        <v>6</v>
      </c>
      <c r="M1315" s="37" t="s">
        <v>6</v>
      </c>
      <c r="N1315" s="37" t="s">
        <v>6</v>
      </c>
    </row>
    <row r="1316" spans="1:14" x14ac:dyDescent="0.25">
      <c r="A1316" s="36" t="s">
        <v>2565</v>
      </c>
      <c r="B1316" s="22">
        <v>33.741959999999999</v>
      </c>
      <c r="C1316" s="22">
        <v>-118.40586500000001</v>
      </c>
      <c r="D1316" s="30" t="s">
        <v>6</v>
      </c>
      <c r="E1316" s="30" t="s">
        <v>6</v>
      </c>
      <c r="F1316" s="37" t="s">
        <v>2567</v>
      </c>
      <c r="G1316" s="32" t="s">
        <v>6</v>
      </c>
      <c r="H1316" s="37" t="s">
        <v>420</v>
      </c>
      <c r="I1316" s="37" t="s">
        <v>6</v>
      </c>
      <c r="J1316" s="32" t="s">
        <v>6</v>
      </c>
      <c r="K1316" s="37" t="s">
        <v>6</v>
      </c>
      <c r="L1316" s="37" t="s">
        <v>6</v>
      </c>
      <c r="M1316" s="37" t="s">
        <v>6</v>
      </c>
      <c r="N1316" s="37" t="s">
        <v>6</v>
      </c>
    </row>
    <row r="1317" spans="1:14" x14ac:dyDescent="0.25">
      <c r="A1317" s="36" t="s">
        <v>2877</v>
      </c>
      <c r="B1317" s="22">
        <v>33.59836</v>
      </c>
      <c r="C1317" s="22">
        <v>-117.894419</v>
      </c>
      <c r="D1317" s="30" t="s">
        <v>6</v>
      </c>
      <c r="E1317" s="30" t="s">
        <v>6</v>
      </c>
      <c r="F1317" s="37" t="s">
        <v>2860</v>
      </c>
      <c r="G1317" s="32" t="s">
        <v>6</v>
      </c>
      <c r="H1317" s="32" t="s">
        <v>420</v>
      </c>
      <c r="I1317" s="37" t="s">
        <v>6</v>
      </c>
      <c r="J1317" s="32" t="s">
        <v>6</v>
      </c>
      <c r="K1317" s="37" t="s">
        <v>6</v>
      </c>
      <c r="L1317" s="37" t="s">
        <v>6</v>
      </c>
      <c r="M1317" s="37" t="s">
        <v>6</v>
      </c>
      <c r="N1317" s="37" t="s">
        <v>6</v>
      </c>
    </row>
    <row r="1318" spans="1:14" x14ac:dyDescent="0.25">
      <c r="A1318" s="36" t="s">
        <v>2571</v>
      </c>
      <c r="B1318" s="22">
        <v>34.411254999999997</v>
      </c>
      <c r="C1318" s="22">
        <v>-119.88159899999999</v>
      </c>
      <c r="D1318" t="s">
        <v>6</v>
      </c>
      <c r="E1318" s="13" t="s">
        <v>6</v>
      </c>
      <c r="F1318" s="37" t="s">
        <v>2572</v>
      </c>
      <c r="G1318" s="32" t="s">
        <v>6</v>
      </c>
      <c r="H1318" s="37" t="s">
        <v>420</v>
      </c>
      <c r="I1318" s="37" t="s">
        <v>6</v>
      </c>
      <c r="J1318" s="32" t="s">
        <v>6</v>
      </c>
      <c r="K1318" s="37" t="s">
        <v>6</v>
      </c>
      <c r="L1318" s="37" t="s">
        <v>6</v>
      </c>
      <c r="M1318" s="37" t="s">
        <v>6</v>
      </c>
      <c r="N1318" s="37" t="s">
        <v>6</v>
      </c>
    </row>
    <row r="1319" spans="1:14" x14ac:dyDescent="0.25">
      <c r="A1319" s="15" t="s">
        <v>2575</v>
      </c>
      <c r="B1319" s="22">
        <v>42.948036999999999</v>
      </c>
      <c r="C1319" s="22">
        <v>-70.787300000000002</v>
      </c>
      <c r="D1319" t="s">
        <v>6</v>
      </c>
      <c r="E1319" s="13" t="s">
        <v>6</v>
      </c>
      <c r="F1319" s="37" t="s">
        <v>2576</v>
      </c>
      <c r="G1319" s="32" t="s">
        <v>6</v>
      </c>
      <c r="H1319" s="35" t="s">
        <v>1696</v>
      </c>
      <c r="I1319" s="35" t="s">
        <v>6</v>
      </c>
      <c r="J1319" s="32" t="s">
        <v>6</v>
      </c>
      <c r="K1319" s="26" t="s">
        <v>6</v>
      </c>
      <c r="L1319" s="26" t="s">
        <v>6</v>
      </c>
      <c r="M1319" s="26" t="s">
        <v>6</v>
      </c>
      <c r="N1319" s="26" t="s">
        <v>6</v>
      </c>
    </row>
    <row r="1320" spans="1:14" x14ac:dyDescent="0.25">
      <c r="A1320" s="36" t="s">
        <v>2580</v>
      </c>
      <c r="B1320" s="22">
        <v>42.332304000000001</v>
      </c>
      <c r="C1320" s="22">
        <v>-71.023966999999999</v>
      </c>
      <c r="D1320" t="s">
        <v>6</v>
      </c>
      <c r="E1320" s="13" t="s">
        <v>6</v>
      </c>
      <c r="F1320" s="37" t="s">
        <v>2858</v>
      </c>
      <c r="G1320" s="3" t="s">
        <v>6</v>
      </c>
      <c r="H1320" s="34" t="s">
        <v>443</v>
      </c>
      <c r="I1320" s="30" t="s">
        <v>6</v>
      </c>
      <c r="J1320" s="32" t="s">
        <v>6</v>
      </c>
      <c r="K1320" s="26" t="s">
        <v>6</v>
      </c>
      <c r="L1320" s="26" t="s">
        <v>6</v>
      </c>
      <c r="M1320" s="26" t="s">
        <v>6</v>
      </c>
      <c r="N1320" s="26" t="s">
        <v>6</v>
      </c>
    </row>
    <row r="1321" spans="1:14" x14ac:dyDescent="0.25">
      <c r="A1321" s="31" t="s">
        <v>2582</v>
      </c>
      <c r="B1321" s="22">
        <v>42.712094</v>
      </c>
      <c r="C1321" s="22">
        <v>-70.818016</v>
      </c>
      <c r="D1321" t="s">
        <v>6</v>
      </c>
      <c r="E1321" s="13" t="s">
        <v>6</v>
      </c>
      <c r="F1321" s="37" t="s">
        <v>2583</v>
      </c>
      <c r="G1321" s="37" t="s">
        <v>6</v>
      </c>
      <c r="H1321" s="34" t="s">
        <v>443</v>
      </c>
      <c r="I1321" s="34" t="s">
        <v>6</v>
      </c>
      <c r="J1321" s="32" t="s">
        <v>6</v>
      </c>
      <c r="K1321" s="26" t="s">
        <v>6</v>
      </c>
      <c r="L1321" s="26" t="s">
        <v>6</v>
      </c>
      <c r="M1321" s="26" t="s">
        <v>6</v>
      </c>
      <c r="N1321" s="26" t="s">
        <v>6</v>
      </c>
    </row>
    <row r="1322" spans="1:14" x14ac:dyDescent="0.25">
      <c r="A1322" s="31" t="s">
        <v>2585</v>
      </c>
      <c r="B1322" s="22">
        <v>41.646247000000002</v>
      </c>
      <c r="C1322" s="22">
        <v>-70.271602000000001</v>
      </c>
      <c r="D1322" s="34" t="s">
        <v>6</v>
      </c>
      <c r="E1322" s="34" t="s">
        <v>6</v>
      </c>
      <c r="F1322" s="37" t="s">
        <v>2586</v>
      </c>
      <c r="G1322" s="37" t="s">
        <v>1068</v>
      </c>
      <c r="H1322" s="34" t="s">
        <v>443</v>
      </c>
      <c r="I1322" s="34" t="s">
        <v>6</v>
      </c>
      <c r="J1322" s="32" t="s">
        <v>6</v>
      </c>
      <c r="K1322" s="26" t="s">
        <v>6</v>
      </c>
      <c r="L1322" s="26" t="s">
        <v>6</v>
      </c>
      <c r="M1322" s="26" t="s">
        <v>6</v>
      </c>
      <c r="N1322" s="26" t="s">
        <v>6</v>
      </c>
    </row>
    <row r="1323" spans="1:14" x14ac:dyDescent="0.25">
      <c r="A1323" s="36" t="s">
        <v>2590</v>
      </c>
      <c r="B1323" s="22">
        <v>41.664377000000002</v>
      </c>
      <c r="C1323" s="22">
        <v>-70.063147000000001</v>
      </c>
      <c r="D1323" s="30" t="s">
        <v>6</v>
      </c>
      <c r="E1323" s="30" t="s">
        <v>6</v>
      </c>
      <c r="F1323" s="32" t="s">
        <v>2592</v>
      </c>
      <c r="G1323" s="32" t="s">
        <v>6</v>
      </c>
      <c r="H1323" s="34" t="s">
        <v>2585</v>
      </c>
      <c r="I1323" s="34" t="s">
        <v>6</v>
      </c>
      <c r="J1323" s="37" t="s">
        <v>6</v>
      </c>
      <c r="K1323" s="26" t="s">
        <v>6</v>
      </c>
      <c r="L1323" s="26" t="s">
        <v>6</v>
      </c>
      <c r="M1323" s="26" t="s">
        <v>6</v>
      </c>
      <c r="N1323" s="26" t="s">
        <v>6</v>
      </c>
    </row>
    <row r="1324" spans="1:14" x14ac:dyDescent="0.25">
      <c r="A1324" s="36" t="s">
        <v>2593</v>
      </c>
      <c r="B1324" s="22">
        <v>41.442577999999997</v>
      </c>
      <c r="C1324" s="22">
        <v>-70.735793999999999</v>
      </c>
      <c r="D1324" s="30" t="s">
        <v>6</v>
      </c>
      <c r="E1324" s="30" t="s">
        <v>6</v>
      </c>
      <c r="F1324" s="37" t="s">
        <v>2594</v>
      </c>
      <c r="G1324" s="32" t="s">
        <v>6</v>
      </c>
      <c r="H1324" s="34" t="s">
        <v>443</v>
      </c>
      <c r="I1324" s="30" t="s">
        <v>6</v>
      </c>
      <c r="J1324" s="32" t="s">
        <v>6</v>
      </c>
      <c r="K1324" s="26" t="s">
        <v>6</v>
      </c>
      <c r="L1324" s="26" t="s">
        <v>6</v>
      </c>
      <c r="M1324" s="26" t="s">
        <v>6</v>
      </c>
      <c r="N1324" s="26" t="s">
        <v>6</v>
      </c>
    </row>
    <row r="1325" spans="1:14" x14ac:dyDescent="0.25">
      <c r="A1325" s="31" t="s">
        <v>2598</v>
      </c>
      <c r="B1325" s="22">
        <v>41.708038000000002</v>
      </c>
      <c r="C1325" s="22">
        <v>-70.617869999999996</v>
      </c>
      <c r="D1325" s="30" t="s">
        <v>6</v>
      </c>
      <c r="E1325" s="30" t="s">
        <v>6</v>
      </c>
      <c r="F1325" s="37" t="s">
        <v>2599</v>
      </c>
      <c r="G1325" s="32" t="s">
        <v>6</v>
      </c>
      <c r="H1325" s="34" t="s">
        <v>2585</v>
      </c>
      <c r="I1325" s="34" t="s">
        <v>6</v>
      </c>
      <c r="J1325" s="32" t="s">
        <v>6</v>
      </c>
      <c r="K1325" s="26" t="s">
        <v>6</v>
      </c>
      <c r="L1325" s="26" t="s">
        <v>6</v>
      </c>
      <c r="M1325" s="26" t="s">
        <v>6</v>
      </c>
      <c r="N1325" s="26" t="s">
        <v>6</v>
      </c>
    </row>
    <row r="1326" spans="1:14" x14ac:dyDescent="0.25">
      <c r="A1326" s="31" t="s">
        <v>2603</v>
      </c>
      <c r="B1326" s="22">
        <v>41.290342000000003</v>
      </c>
      <c r="C1326" s="22">
        <v>-72.920646000000005</v>
      </c>
      <c r="D1326" t="s">
        <v>6</v>
      </c>
      <c r="E1326" s="13" t="s">
        <v>6</v>
      </c>
      <c r="F1326" s="37" t="s">
        <v>2604</v>
      </c>
      <c r="G1326" s="32" t="s">
        <v>6</v>
      </c>
      <c r="H1326" s="30" t="s">
        <v>478</v>
      </c>
      <c r="I1326" s="30" t="s">
        <v>6</v>
      </c>
      <c r="J1326" s="32" t="s">
        <v>6</v>
      </c>
      <c r="K1326" s="26" t="s">
        <v>6</v>
      </c>
      <c r="L1326" s="26" t="s">
        <v>6</v>
      </c>
      <c r="M1326" s="26" t="s">
        <v>6</v>
      </c>
      <c r="N1326" s="26" t="s">
        <v>6</v>
      </c>
    </row>
    <row r="1327" spans="1:14" x14ac:dyDescent="0.25">
      <c r="A1327" s="31" t="s">
        <v>2609</v>
      </c>
      <c r="B1327" s="22">
        <v>41.325595999999997</v>
      </c>
      <c r="C1327" s="22">
        <v>-72.083939999999998</v>
      </c>
      <c r="D1327" s="34" t="s">
        <v>6</v>
      </c>
      <c r="E1327" s="34" t="s">
        <v>6</v>
      </c>
      <c r="F1327" s="37" t="s">
        <v>2610</v>
      </c>
      <c r="G1327" s="37" t="s">
        <v>6</v>
      </c>
      <c r="H1327" s="34" t="s">
        <v>478</v>
      </c>
      <c r="I1327" s="34" t="s">
        <v>6</v>
      </c>
      <c r="J1327" s="32" t="s">
        <v>6</v>
      </c>
      <c r="K1327" s="26" t="s">
        <v>6</v>
      </c>
      <c r="L1327" s="26" t="s">
        <v>6</v>
      </c>
      <c r="M1327" s="26" t="s">
        <v>6</v>
      </c>
      <c r="N1327" s="26" t="s">
        <v>6</v>
      </c>
    </row>
    <row r="1328" spans="1:14" x14ac:dyDescent="0.25">
      <c r="A1328" s="31" t="s">
        <v>2612</v>
      </c>
      <c r="B1328" s="22">
        <v>40.966589999999997</v>
      </c>
      <c r="C1328" s="22">
        <v>-73.009629000000004</v>
      </c>
      <c r="D1328" t="s">
        <v>6</v>
      </c>
      <c r="E1328" s="13" t="s">
        <v>6</v>
      </c>
      <c r="F1328" s="3" t="s">
        <v>2859</v>
      </c>
      <c r="G1328" s="3" t="s">
        <v>6</v>
      </c>
      <c r="H1328" s="30" t="s">
        <v>65</v>
      </c>
      <c r="I1328" s="36" t="s">
        <v>64</v>
      </c>
      <c r="J1328" s="32" t="s">
        <v>6</v>
      </c>
      <c r="K1328" s="26" t="s">
        <v>6</v>
      </c>
      <c r="L1328" s="26" t="s">
        <v>6</v>
      </c>
      <c r="M1328" s="26" t="s">
        <v>6</v>
      </c>
      <c r="N1328" s="26" t="s">
        <v>6</v>
      </c>
    </row>
    <row r="1329" spans="1:14" x14ac:dyDescent="0.25">
      <c r="A1329" s="31" t="s">
        <v>2616</v>
      </c>
      <c r="B1329" s="22">
        <v>40.967778000000003</v>
      </c>
      <c r="C1329" s="22">
        <v>-73.133172000000002</v>
      </c>
      <c r="D1329" t="s">
        <v>6</v>
      </c>
      <c r="E1329" s="13" t="s">
        <v>6</v>
      </c>
      <c r="F1329" s="3" t="s">
        <v>2617</v>
      </c>
      <c r="G1329" s="3" t="s">
        <v>6</v>
      </c>
      <c r="H1329" s="36" t="s">
        <v>2612</v>
      </c>
      <c r="I1329" s="34" t="s">
        <v>6</v>
      </c>
      <c r="J1329" s="34" t="s">
        <v>6</v>
      </c>
      <c r="K1329" s="34" t="s">
        <v>6</v>
      </c>
      <c r="L1329" s="34" t="s">
        <v>6</v>
      </c>
      <c r="M1329" s="34" t="s">
        <v>6</v>
      </c>
      <c r="N1329" s="34" t="s">
        <v>6</v>
      </c>
    </row>
    <row r="1330" spans="1:14" x14ac:dyDescent="0.25">
      <c r="A1330" s="31" t="s">
        <v>2619</v>
      </c>
      <c r="B1330" s="22">
        <v>40.906568999999998</v>
      </c>
      <c r="C1330" s="22">
        <v>-73.388868000000002</v>
      </c>
      <c r="D1330" s="30" t="s">
        <v>6</v>
      </c>
      <c r="E1330" s="30" t="s">
        <v>6</v>
      </c>
      <c r="F1330" s="37" t="s">
        <v>2621</v>
      </c>
      <c r="G1330" s="32" t="s">
        <v>6</v>
      </c>
      <c r="H1330" s="36" t="s">
        <v>2612</v>
      </c>
      <c r="I1330" s="34" t="s">
        <v>6</v>
      </c>
      <c r="J1330" s="34" t="s">
        <v>6</v>
      </c>
      <c r="K1330" s="34" t="s">
        <v>6</v>
      </c>
      <c r="L1330" s="34" t="s">
        <v>6</v>
      </c>
      <c r="M1330" s="34" t="s">
        <v>6</v>
      </c>
      <c r="N1330" s="34" t="s">
        <v>6</v>
      </c>
    </row>
    <row r="1331" spans="1:14" x14ac:dyDescent="0.25">
      <c r="A1331" s="31" t="s">
        <v>2622</v>
      </c>
      <c r="B1331" s="22">
        <v>39.378177999999998</v>
      </c>
      <c r="C1331" s="22">
        <v>-74.414327</v>
      </c>
      <c r="D1331" t="s">
        <v>6</v>
      </c>
      <c r="E1331" s="13" t="s">
        <v>6</v>
      </c>
      <c r="F1331" s="3" t="s">
        <v>2623</v>
      </c>
      <c r="G1331" s="3" t="s">
        <v>6</v>
      </c>
      <c r="H1331" s="37" t="s">
        <v>68</v>
      </c>
      <c r="I1331" s="37" t="s">
        <v>6</v>
      </c>
      <c r="J1331" s="32" t="s">
        <v>6</v>
      </c>
      <c r="K1331" s="37" t="s">
        <v>6</v>
      </c>
      <c r="L1331" s="37" t="s">
        <v>6</v>
      </c>
      <c r="M1331" s="37" t="s">
        <v>6</v>
      </c>
      <c r="N1331" s="37" t="s">
        <v>6</v>
      </c>
    </row>
    <row r="1332" spans="1:14" x14ac:dyDescent="0.25">
      <c r="A1332" s="31" t="s">
        <v>2625</v>
      </c>
      <c r="B1332" s="22">
        <v>39.813944999999997</v>
      </c>
      <c r="C1332" s="22">
        <v>-74.088990999999993</v>
      </c>
      <c r="D1332" s="34" t="s">
        <v>6</v>
      </c>
      <c r="E1332" s="34" t="s">
        <v>6</v>
      </c>
      <c r="F1332" s="37" t="s">
        <v>2626</v>
      </c>
      <c r="G1332" s="32" t="s">
        <v>6</v>
      </c>
      <c r="H1332" s="37" t="s">
        <v>68</v>
      </c>
      <c r="I1332" s="37" t="s">
        <v>6</v>
      </c>
      <c r="J1332" s="32" t="s">
        <v>6</v>
      </c>
      <c r="K1332" s="37" t="s">
        <v>6</v>
      </c>
      <c r="L1332" s="37" t="s">
        <v>6</v>
      </c>
      <c r="M1332" s="37" t="s">
        <v>6</v>
      </c>
      <c r="N1332" s="37" t="s">
        <v>6</v>
      </c>
    </row>
    <row r="1333" spans="1:14" x14ac:dyDescent="0.25">
      <c r="A1333" s="36" t="s">
        <v>2630</v>
      </c>
      <c r="B1333" s="22">
        <v>39.117727000000002</v>
      </c>
      <c r="C1333" s="22">
        <v>-74.716451000000006</v>
      </c>
      <c r="D1333" s="30" t="s">
        <v>6</v>
      </c>
      <c r="E1333" s="30" t="s">
        <v>6</v>
      </c>
      <c r="F1333" s="37" t="s">
        <v>2631</v>
      </c>
      <c r="G1333" s="32" t="s">
        <v>6</v>
      </c>
      <c r="H1333" s="37" t="s">
        <v>68</v>
      </c>
      <c r="I1333" s="37" t="s">
        <v>6</v>
      </c>
      <c r="J1333" s="37" t="s">
        <v>2951</v>
      </c>
      <c r="K1333" s="37" t="s">
        <v>6</v>
      </c>
      <c r="L1333" s="37" t="s">
        <v>6</v>
      </c>
      <c r="M1333" s="37" t="s">
        <v>6</v>
      </c>
      <c r="N1333" s="37" t="s">
        <v>6</v>
      </c>
    </row>
    <row r="1334" spans="1:14" x14ac:dyDescent="0.25">
      <c r="A1334" s="34" t="s">
        <v>2634</v>
      </c>
      <c r="B1334" s="22">
        <v>38.537512999999997</v>
      </c>
      <c r="C1334" s="22">
        <v>-76.518118999999999</v>
      </c>
      <c r="D1334" s="30" t="s">
        <v>6</v>
      </c>
      <c r="E1334" s="30" t="s">
        <v>6</v>
      </c>
      <c r="F1334" s="16" t="s">
        <v>2635</v>
      </c>
      <c r="G1334" s="32" t="s">
        <v>6</v>
      </c>
      <c r="H1334" s="34" t="s">
        <v>71</v>
      </c>
      <c r="I1334" s="34" t="s">
        <v>6</v>
      </c>
      <c r="J1334" s="32" t="s">
        <v>6</v>
      </c>
      <c r="K1334" s="26" t="s">
        <v>6</v>
      </c>
      <c r="L1334" s="26" t="s">
        <v>6</v>
      </c>
      <c r="M1334" s="26" t="s">
        <v>6</v>
      </c>
      <c r="N1334" s="26" t="s">
        <v>6</v>
      </c>
    </row>
    <row r="1335" spans="1:14" x14ac:dyDescent="0.25">
      <c r="A1335" s="34" t="s">
        <v>2637</v>
      </c>
      <c r="B1335" s="22">
        <v>38.230556</v>
      </c>
      <c r="C1335" s="22">
        <v>-75.243722000000005</v>
      </c>
      <c r="D1335" s="34" t="s">
        <v>6</v>
      </c>
      <c r="E1335" s="34" t="s">
        <v>6</v>
      </c>
      <c r="F1335" s="37" t="s">
        <v>2638</v>
      </c>
      <c r="G1335" s="32" t="s">
        <v>6</v>
      </c>
      <c r="H1335" s="34" t="s">
        <v>71</v>
      </c>
      <c r="I1335" s="30" t="s">
        <v>6</v>
      </c>
      <c r="J1335" s="32" t="s">
        <v>6</v>
      </c>
      <c r="K1335" s="26" t="s">
        <v>6</v>
      </c>
      <c r="L1335" s="26" t="s">
        <v>6</v>
      </c>
      <c r="M1335" s="26" t="s">
        <v>6</v>
      </c>
      <c r="N1335" s="26" t="s">
        <v>6</v>
      </c>
    </row>
    <row r="1336" spans="1:14" x14ac:dyDescent="0.25">
      <c r="A1336" s="34" t="s">
        <v>2641</v>
      </c>
      <c r="B1336" s="22">
        <v>37.666201999999998</v>
      </c>
      <c r="C1336" s="22">
        <v>-75.630054999999999</v>
      </c>
      <c r="D1336" t="s">
        <v>6</v>
      </c>
      <c r="E1336" s="13" t="s">
        <v>6</v>
      </c>
      <c r="F1336" s="37" t="s">
        <v>2642</v>
      </c>
      <c r="G1336" s="32" t="s">
        <v>6</v>
      </c>
      <c r="H1336" s="30" t="s">
        <v>79</v>
      </c>
      <c r="I1336" s="34" t="s">
        <v>6</v>
      </c>
      <c r="J1336" s="32" t="s">
        <v>6</v>
      </c>
      <c r="K1336" s="26" t="s">
        <v>6</v>
      </c>
      <c r="L1336" s="26" t="s">
        <v>6</v>
      </c>
      <c r="M1336" s="26" t="s">
        <v>6</v>
      </c>
      <c r="N1336" s="26" t="s">
        <v>6</v>
      </c>
    </row>
    <row r="1337" spans="1:14" x14ac:dyDescent="0.25">
      <c r="A1337" s="31" t="s">
        <v>2645</v>
      </c>
      <c r="B1337" s="22">
        <v>34.789054999999998</v>
      </c>
      <c r="C1337" s="22">
        <v>-76.504822000000004</v>
      </c>
      <c r="D1337" s="34" t="s">
        <v>6</v>
      </c>
      <c r="E1337" s="34" t="s">
        <v>6</v>
      </c>
      <c r="F1337" s="37" t="s">
        <v>2646</v>
      </c>
      <c r="G1337" s="37" t="s">
        <v>6</v>
      </c>
      <c r="H1337" s="36" t="s">
        <v>59</v>
      </c>
      <c r="I1337" s="36" t="s">
        <v>6</v>
      </c>
      <c r="J1337" s="32" t="s">
        <v>6</v>
      </c>
      <c r="K1337" s="26" t="s">
        <v>6</v>
      </c>
      <c r="L1337" s="26" t="s">
        <v>6</v>
      </c>
      <c r="M1337" s="26" t="s">
        <v>6</v>
      </c>
      <c r="N1337" s="26" t="s">
        <v>6</v>
      </c>
    </row>
    <row r="1338" spans="1:14" x14ac:dyDescent="0.25">
      <c r="A1338" s="31" t="s">
        <v>2650</v>
      </c>
      <c r="B1338" s="22">
        <v>34.542256000000002</v>
      </c>
      <c r="C1338" s="22">
        <v>-77.342200000000005</v>
      </c>
      <c r="D1338" s="30" t="s">
        <v>6</v>
      </c>
      <c r="E1338" s="30" t="s">
        <v>6</v>
      </c>
      <c r="F1338" s="37" t="s">
        <v>2651</v>
      </c>
      <c r="G1338" s="32" t="s">
        <v>6</v>
      </c>
      <c r="H1338" s="36" t="s">
        <v>59</v>
      </c>
      <c r="I1338" s="36" t="s">
        <v>6</v>
      </c>
      <c r="J1338" s="32" t="s">
        <v>6</v>
      </c>
      <c r="K1338" s="26" t="s">
        <v>6</v>
      </c>
      <c r="L1338" s="26" t="s">
        <v>6</v>
      </c>
      <c r="M1338" s="26" t="s">
        <v>6</v>
      </c>
      <c r="N1338" s="26" t="s">
        <v>6</v>
      </c>
    </row>
    <row r="1339" spans="1:14" x14ac:dyDescent="0.25">
      <c r="A1339" s="31" t="s">
        <v>2654</v>
      </c>
      <c r="B1339" s="22">
        <v>32.783904999999997</v>
      </c>
      <c r="C1339" s="22">
        <v>-79.786339999999996</v>
      </c>
      <c r="D1339" s="30" t="s">
        <v>6</v>
      </c>
      <c r="E1339" s="30" t="s">
        <v>6</v>
      </c>
      <c r="F1339" s="16" t="s">
        <v>2656</v>
      </c>
      <c r="G1339" s="32" t="s">
        <v>6</v>
      </c>
      <c r="H1339" s="37" t="s">
        <v>61</v>
      </c>
      <c r="I1339" s="37" t="s">
        <v>6</v>
      </c>
      <c r="J1339" s="32" t="s">
        <v>6</v>
      </c>
      <c r="K1339" s="26" t="s">
        <v>6</v>
      </c>
      <c r="L1339" s="26" t="s">
        <v>6</v>
      </c>
      <c r="M1339" s="26" t="s">
        <v>6</v>
      </c>
      <c r="N1339" s="26" t="s">
        <v>6</v>
      </c>
    </row>
    <row r="1340" spans="1:14" x14ac:dyDescent="0.25">
      <c r="A1340" s="36" t="s">
        <v>2657</v>
      </c>
      <c r="B1340" s="22">
        <v>33.409934</v>
      </c>
      <c r="C1340" s="22">
        <v>-79.13494</v>
      </c>
      <c r="D1340" s="34" t="s">
        <v>6</v>
      </c>
      <c r="E1340" s="34" t="s">
        <v>6</v>
      </c>
      <c r="F1340" s="16" t="s">
        <v>2658</v>
      </c>
      <c r="G1340" s="32" t="s">
        <v>6</v>
      </c>
      <c r="H1340" s="37" t="s">
        <v>61</v>
      </c>
      <c r="I1340" s="37" t="s">
        <v>6</v>
      </c>
      <c r="J1340" s="32" t="s">
        <v>6</v>
      </c>
      <c r="K1340" s="26" t="s">
        <v>6</v>
      </c>
      <c r="L1340" s="26" t="s">
        <v>6</v>
      </c>
      <c r="M1340" s="26" t="s">
        <v>6</v>
      </c>
      <c r="N1340" s="26" t="s">
        <v>6</v>
      </c>
    </row>
    <row r="1341" spans="1:14" x14ac:dyDescent="0.25">
      <c r="A1341" s="36" t="s">
        <v>2660</v>
      </c>
      <c r="B1341" s="22">
        <v>32.306415000000001</v>
      </c>
      <c r="C1341" s="22">
        <v>-80.735876000000005</v>
      </c>
      <c r="D1341" s="30" t="s">
        <v>6</v>
      </c>
      <c r="E1341" s="30" t="s">
        <v>6</v>
      </c>
      <c r="F1341" s="16" t="s">
        <v>2661</v>
      </c>
      <c r="G1341" s="32" t="s">
        <v>6</v>
      </c>
      <c r="H1341" s="37" t="s">
        <v>61</v>
      </c>
      <c r="I1341" s="37" t="s">
        <v>6</v>
      </c>
      <c r="J1341" s="32" t="s">
        <v>6</v>
      </c>
      <c r="K1341" s="26" t="s">
        <v>6</v>
      </c>
      <c r="L1341" s="26" t="s">
        <v>6</v>
      </c>
      <c r="M1341" s="26" t="s">
        <v>6</v>
      </c>
      <c r="N1341" s="26" t="s">
        <v>6</v>
      </c>
    </row>
    <row r="1342" spans="1:14" x14ac:dyDescent="0.25">
      <c r="A1342" s="36" t="s">
        <v>2671</v>
      </c>
      <c r="B1342" s="22">
        <v>31.477499999999999</v>
      </c>
      <c r="C1342" s="22">
        <v>-81.241666666666674</v>
      </c>
      <c r="D1342" s="34" t="s">
        <v>6</v>
      </c>
      <c r="E1342" s="34" t="s">
        <v>6</v>
      </c>
      <c r="F1342" s="37" t="s">
        <v>2672</v>
      </c>
      <c r="G1342" s="37" t="s">
        <v>6</v>
      </c>
      <c r="H1342" s="34" t="s">
        <v>81</v>
      </c>
      <c r="I1342" s="34" t="s">
        <v>6</v>
      </c>
      <c r="J1342" s="32" t="s">
        <v>6</v>
      </c>
      <c r="K1342" s="26" t="s">
        <v>6</v>
      </c>
      <c r="L1342" s="26" t="s">
        <v>6</v>
      </c>
      <c r="M1342" s="26" t="s">
        <v>6</v>
      </c>
      <c r="N1342" s="26" t="s">
        <v>6</v>
      </c>
    </row>
    <row r="1343" spans="1:14" x14ac:dyDescent="0.25">
      <c r="A1343" s="31" t="s">
        <v>2674</v>
      </c>
      <c r="B1343" s="22">
        <v>31.931117</v>
      </c>
      <c r="C1343" s="22">
        <v>-80.991230999999999</v>
      </c>
      <c r="D1343" s="30" t="s">
        <v>6</v>
      </c>
      <c r="E1343" s="30" t="s">
        <v>6</v>
      </c>
      <c r="F1343" s="37" t="s">
        <v>2675</v>
      </c>
      <c r="G1343" s="32" t="s">
        <v>6</v>
      </c>
      <c r="H1343" s="34" t="s">
        <v>81</v>
      </c>
      <c r="I1343" s="34" t="s">
        <v>6</v>
      </c>
      <c r="J1343" s="32" t="s">
        <v>6</v>
      </c>
      <c r="K1343" s="26" t="s">
        <v>6</v>
      </c>
      <c r="L1343" s="26" t="s">
        <v>6</v>
      </c>
      <c r="M1343" s="26" t="s">
        <v>6</v>
      </c>
      <c r="N1343" s="26" t="s">
        <v>6</v>
      </c>
    </row>
    <row r="1344" spans="1:14" x14ac:dyDescent="0.25">
      <c r="A1344" s="36" t="s">
        <v>2677</v>
      </c>
      <c r="B1344" s="22">
        <v>31.630555555555556</v>
      </c>
      <c r="C1344" s="22">
        <v>-81.160138888888895</v>
      </c>
      <c r="D1344" s="30" t="s">
        <v>6</v>
      </c>
      <c r="E1344" s="30" t="s">
        <v>6</v>
      </c>
      <c r="F1344" s="37" t="s">
        <v>2678</v>
      </c>
      <c r="G1344" s="32" t="s">
        <v>6</v>
      </c>
      <c r="H1344" s="34" t="s">
        <v>81</v>
      </c>
      <c r="I1344" s="34" t="s">
        <v>6</v>
      </c>
      <c r="J1344" s="32" t="s">
        <v>6</v>
      </c>
      <c r="K1344" s="26" t="s">
        <v>6</v>
      </c>
      <c r="L1344" s="26" t="s">
        <v>6</v>
      </c>
      <c r="M1344" s="26" t="s">
        <v>6</v>
      </c>
      <c r="N1344" s="26" t="s">
        <v>6</v>
      </c>
    </row>
    <row r="1345" spans="1:14" x14ac:dyDescent="0.25">
      <c r="A1345" s="36" t="s">
        <v>2683</v>
      </c>
      <c r="B1345" s="22">
        <v>30.366333999999998</v>
      </c>
      <c r="C1345" s="22">
        <v>-88.198597000000007</v>
      </c>
      <c r="D1345" s="30" t="s">
        <v>6</v>
      </c>
      <c r="E1345" s="30" t="s">
        <v>6</v>
      </c>
      <c r="F1345" s="37" t="s">
        <v>2684</v>
      </c>
      <c r="G1345" s="32" t="s">
        <v>6</v>
      </c>
      <c r="H1345" s="34" t="s">
        <v>12</v>
      </c>
      <c r="I1345" s="34" t="s">
        <v>6</v>
      </c>
      <c r="J1345" s="32" t="s">
        <v>6</v>
      </c>
      <c r="K1345" s="26" t="s">
        <v>6</v>
      </c>
      <c r="L1345" s="26" t="s">
        <v>6</v>
      </c>
      <c r="M1345" s="26" t="s">
        <v>6</v>
      </c>
      <c r="N1345" s="26" t="s">
        <v>6</v>
      </c>
    </row>
    <row r="1346" spans="1:14" x14ac:dyDescent="0.25">
      <c r="A1346" s="31" t="s">
        <v>2687</v>
      </c>
      <c r="B1346" s="22">
        <v>30.253231</v>
      </c>
      <c r="C1346" s="22">
        <v>-87.648414000000002</v>
      </c>
      <c r="D1346" s="30" t="s">
        <v>6</v>
      </c>
      <c r="E1346" s="30" t="s">
        <v>6</v>
      </c>
      <c r="F1346" s="37" t="s">
        <v>2688</v>
      </c>
      <c r="G1346" s="32" t="s">
        <v>6</v>
      </c>
      <c r="H1346" s="30" t="s">
        <v>12</v>
      </c>
      <c r="I1346" s="34" t="s">
        <v>6</v>
      </c>
      <c r="J1346" s="32" t="s">
        <v>6</v>
      </c>
      <c r="K1346" s="26" t="s">
        <v>6</v>
      </c>
      <c r="L1346" s="26" t="s">
        <v>6</v>
      </c>
      <c r="M1346" s="26" t="s">
        <v>6</v>
      </c>
      <c r="N1346" s="26" t="s">
        <v>6</v>
      </c>
    </row>
    <row r="1347" spans="1:14" x14ac:dyDescent="0.25">
      <c r="A1347" s="31" t="s">
        <v>2690</v>
      </c>
      <c r="B1347" s="22">
        <v>30.361045000000001</v>
      </c>
      <c r="C1347" s="22">
        <v>-88.638609000000002</v>
      </c>
      <c r="D1347" t="s">
        <v>6</v>
      </c>
      <c r="E1347" s="13" t="s">
        <v>6</v>
      </c>
      <c r="F1347" s="37" t="s">
        <v>2691</v>
      </c>
      <c r="G1347" s="32" t="s">
        <v>6</v>
      </c>
      <c r="H1347" s="34" t="s">
        <v>84</v>
      </c>
      <c r="I1347" s="34" t="s">
        <v>6</v>
      </c>
      <c r="J1347" s="32" t="s">
        <v>6</v>
      </c>
      <c r="K1347" s="26" t="s">
        <v>6</v>
      </c>
      <c r="L1347" s="26" t="s">
        <v>6</v>
      </c>
      <c r="M1347" s="26" t="s">
        <v>6</v>
      </c>
      <c r="N1347" s="26" t="s">
        <v>6</v>
      </c>
    </row>
    <row r="1348" spans="1:14" x14ac:dyDescent="0.25">
      <c r="A1348" s="31" t="s">
        <v>2694</v>
      </c>
      <c r="B1348" s="22">
        <v>30.072147999999999</v>
      </c>
      <c r="C1348" s="22">
        <v>-89.807038000000006</v>
      </c>
      <c r="D1348" t="s">
        <v>6</v>
      </c>
      <c r="E1348" s="13" t="s">
        <v>6</v>
      </c>
      <c r="F1348" s="37" t="s">
        <v>2695</v>
      </c>
      <c r="G1348" s="32" t="s">
        <v>6</v>
      </c>
      <c r="H1348" s="36" t="s">
        <v>567</v>
      </c>
      <c r="I1348" s="36" t="s">
        <v>6</v>
      </c>
      <c r="J1348" s="32" t="s">
        <v>6</v>
      </c>
      <c r="K1348" s="26" t="s">
        <v>6</v>
      </c>
      <c r="L1348" s="26" t="s">
        <v>6</v>
      </c>
      <c r="M1348" s="26" t="s">
        <v>6</v>
      </c>
      <c r="N1348" s="26" t="s">
        <v>6</v>
      </c>
    </row>
    <row r="1349" spans="1:14" x14ac:dyDescent="0.25">
      <c r="A1349" s="31" t="s">
        <v>2698</v>
      </c>
      <c r="B1349" s="22">
        <v>29.130227999999999</v>
      </c>
      <c r="C1349" s="22">
        <v>-90.144439000000006</v>
      </c>
      <c r="D1349" t="s">
        <v>6</v>
      </c>
      <c r="E1349" s="13" t="s">
        <v>6</v>
      </c>
      <c r="F1349" s="37" t="s">
        <v>2697</v>
      </c>
      <c r="G1349" s="32" t="s">
        <v>6</v>
      </c>
      <c r="H1349" s="36" t="s">
        <v>567</v>
      </c>
      <c r="I1349" s="36" t="s">
        <v>6</v>
      </c>
      <c r="J1349" s="32" t="s">
        <v>6</v>
      </c>
      <c r="K1349" s="26" t="s">
        <v>6</v>
      </c>
      <c r="L1349" s="26" t="s">
        <v>6</v>
      </c>
      <c r="M1349" s="26" t="s">
        <v>6</v>
      </c>
      <c r="N1349" s="26" t="s">
        <v>6</v>
      </c>
    </row>
    <row r="1350" spans="1:14" x14ac:dyDescent="0.25">
      <c r="A1350" s="31" t="s">
        <v>2700</v>
      </c>
      <c r="B1350" s="22">
        <v>29.494425</v>
      </c>
      <c r="C1350" s="22">
        <v>-90.036444000000003</v>
      </c>
      <c r="D1350" s="34" t="s">
        <v>6</v>
      </c>
      <c r="E1350" s="34" t="s">
        <v>6</v>
      </c>
      <c r="F1350" s="37" t="s">
        <v>2701</v>
      </c>
      <c r="G1350" s="32" t="s">
        <v>6</v>
      </c>
      <c r="H1350" s="36" t="s">
        <v>567</v>
      </c>
      <c r="I1350" s="36" t="s">
        <v>6</v>
      </c>
      <c r="J1350" s="32" t="s">
        <v>6</v>
      </c>
      <c r="K1350" s="26" t="s">
        <v>6</v>
      </c>
      <c r="L1350" s="26" t="s">
        <v>6</v>
      </c>
      <c r="M1350" s="26" t="s">
        <v>6</v>
      </c>
      <c r="N1350" s="26" t="s">
        <v>6</v>
      </c>
    </row>
    <row r="1351" spans="1:14" x14ac:dyDescent="0.25">
      <c r="A1351" s="31" t="s">
        <v>2703</v>
      </c>
      <c r="B1351" s="22">
        <v>29.764555000000001</v>
      </c>
      <c r="C1351" s="22">
        <v>-93.153362999999999</v>
      </c>
      <c r="D1351" s="30" t="s">
        <v>6</v>
      </c>
      <c r="E1351" s="30" t="s">
        <v>6</v>
      </c>
      <c r="F1351" s="37" t="s">
        <v>2704</v>
      </c>
      <c r="G1351" s="32" t="s">
        <v>6</v>
      </c>
      <c r="H1351" s="31" t="s">
        <v>567</v>
      </c>
      <c r="I1351" s="31" t="s">
        <v>6</v>
      </c>
      <c r="J1351" s="32" t="s">
        <v>6</v>
      </c>
      <c r="K1351" s="26" t="s">
        <v>6</v>
      </c>
      <c r="L1351" s="26" t="s">
        <v>6</v>
      </c>
      <c r="M1351" s="26" t="s">
        <v>6</v>
      </c>
      <c r="N1351" s="26" t="s">
        <v>6</v>
      </c>
    </row>
    <row r="1352" spans="1:14" x14ac:dyDescent="0.25">
      <c r="A1352" s="31" t="s">
        <v>2707</v>
      </c>
      <c r="B1352" s="22">
        <v>29.654494</v>
      </c>
      <c r="C1352" s="22">
        <v>-94.113258000000002</v>
      </c>
      <c r="D1352" s="30" t="s">
        <v>6</v>
      </c>
      <c r="E1352" s="30" t="s">
        <v>6</v>
      </c>
      <c r="F1352" s="37" t="s">
        <v>2708</v>
      </c>
      <c r="G1352" s="32" t="s">
        <v>6</v>
      </c>
      <c r="H1352" s="37" t="s">
        <v>445</v>
      </c>
      <c r="I1352" s="37" t="s">
        <v>6</v>
      </c>
      <c r="J1352" s="32" t="s">
        <v>6</v>
      </c>
      <c r="K1352" s="37" t="s">
        <v>6</v>
      </c>
      <c r="L1352" s="37" t="s">
        <v>6</v>
      </c>
      <c r="M1352" s="37" t="s">
        <v>6</v>
      </c>
      <c r="N1352" s="37" t="s">
        <v>6</v>
      </c>
    </row>
    <row r="1353" spans="1:14" x14ac:dyDescent="0.25">
      <c r="A1353" s="31" t="s">
        <v>2710</v>
      </c>
      <c r="B1353" s="22">
        <v>27.642979</v>
      </c>
      <c r="C1353" s="22">
        <v>-97.281961999999993</v>
      </c>
      <c r="D1353" t="s">
        <v>6</v>
      </c>
      <c r="E1353" s="13" t="s">
        <v>6</v>
      </c>
      <c r="F1353" s="37" t="s">
        <v>2711</v>
      </c>
      <c r="G1353" s="32" t="s">
        <v>6</v>
      </c>
      <c r="H1353" s="37" t="s">
        <v>445</v>
      </c>
      <c r="I1353" s="37" t="s">
        <v>449</v>
      </c>
      <c r="J1353" s="32" t="s">
        <v>6</v>
      </c>
      <c r="K1353" s="37" t="s">
        <v>6</v>
      </c>
      <c r="L1353" s="37" t="s">
        <v>6</v>
      </c>
      <c r="M1353" s="37" t="s">
        <v>6</v>
      </c>
      <c r="N1353" s="37" t="s">
        <v>6</v>
      </c>
    </row>
    <row r="1354" spans="1:14" x14ac:dyDescent="0.25">
      <c r="A1354" s="31" t="s">
        <v>2718</v>
      </c>
      <c r="B1354" s="22">
        <v>29.287693999999998</v>
      </c>
      <c r="C1354" s="22">
        <v>-94.809340000000006</v>
      </c>
      <c r="D1354" s="30" t="s">
        <v>6</v>
      </c>
      <c r="E1354" s="30" t="s">
        <v>6</v>
      </c>
      <c r="F1354" s="37" t="s">
        <v>2719</v>
      </c>
      <c r="G1354" s="32" t="s">
        <v>6</v>
      </c>
      <c r="H1354" s="37" t="s">
        <v>445</v>
      </c>
      <c r="I1354" s="37" t="s">
        <v>6</v>
      </c>
      <c r="J1354" s="32" t="s">
        <v>6</v>
      </c>
      <c r="K1354" s="37" t="s">
        <v>6</v>
      </c>
      <c r="L1354" s="37" t="s">
        <v>6</v>
      </c>
      <c r="M1354" s="37" t="s">
        <v>6</v>
      </c>
      <c r="N1354" s="37" t="s">
        <v>6</v>
      </c>
    </row>
    <row r="1355" spans="1:14" x14ac:dyDescent="0.25">
      <c r="A1355" s="31" t="s">
        <v>2721</v>
      </c>
      <c r="B1355" s="22">
        <v>30.046883999999999</v>
      </c>
      <c r="C1355" s="22">
        <v>-93.927143000000001</v>
      </c>
      <c r="D1355" s="30" t="s">
        <v>6</v>
      </c>
      <c r="E1355" s="30" t="s">
        <v>6</v>
      </c>
      <c r="F1355" s="37" t="s">
        <v>2861</v>
      </c>
      <c r="G1355" s="32" t="s">
        <v>6</v>
      </c>
      <c r="H1355" s="37" t="s">
        <v>445</v>
      </c>
      <c r="I1355" s="37" t="s">
        <v>6</v>
      </c>
      <c r="J1355" s="32" t="s">
        <v>6</v>
      </c>
      <c r="K1355" s="37" t="s">
        <v>6</v>
      </c>
      <c r="L1355" s="37" t="s">
        <v>6</v>
      </c>
      <c r="M1355" s="37" t="s">
        <v>6</v>
      </c>
      <c r="N1355" s="37" t="s">
        <v>6</v>
      </c>
    </row>
    <row r="1356" spans="1:14" x14ac:dyDescent="0.25">
      <c r="A1356" s="31" t="s">
        <v>2726</v>
      </c>
      <c r="B1356" s="22">
        <v>27.365696</v>
      </c>
      <c r="C1356" s="22">
        <v>-97.691418999999996</v>
      </c>
      <c r="D1356" s="30" t="s">
        <v>6</v>
      </c>
      <c r="E1356" s="30" t="s">
        <v>6</v>
      </c>
      <c r="F1356" s="37" t="s">
        <v>2727</v>
      </c>
      <c r="G1356" s="32" t="s">
        <v>6</v>
      </c>
      <c r="H1356" s="37" t="s">
        <v>445</v>
      </c>
      <c r="I1356" s="37" t="s">
        <v>449</v>
      </c>
      <c r="J1356" s="32" t="s">
        <v>6</v>
      </c>
      <c r="K1356" s="37" t="s">
        <v>6</v>
      </c>
      <c r="L1356" s="37" t="s">
        <v>6</v>
      </c>
      <c r="M1356" s="37" t="s">
        <v>6</v>
      </c>
      <c r="N1356" s="37" t="s">
        <v>6</v>
      </c>
    </row>
    <row r="1357" spans="1:14" x14ac:dyDescent="0.25">
      <c r="A1357" s="31" t="s">
        <v>2730</v>
      </c>
      <c r="B1357" s="22">
        <v>28.928079</v>
      </c>
      <c r="C1357" s="22">
        <v>-95.310103999999995</v>
      </c>
      <c r="D1357" s="30" t="s">
        <v>6</v>
      </c>
      <c r="E1357" s="30" t="s">
        <v>6</v>
      </c>
      <c r="F1357" s="37" t="s">
        <v>2731</v>
      </c>
      <c r="G1357" s="32" t="s">
        <v>6</v>
      </c>
      <c r="H1357" s="32" t="s">
        <v>445</v>
      </c>
      <c r="I1357" s="37" t="s">
        <v>6</v>
      </c>
      <c r="J1357" s="32" t="s">
        <v>6</v>
      </c>
      <c r="K1357" s="37" t="s">
        <v>6</v>
      </c>
      <c r="L1357" s="37" t="s">
        <v>6</v>
      </c>
      <c r="M1357" s="37" t="s">
        <v>6</v>
      </c>
      <c r="N1357" s="37" t="s">
        <v>6</v>
      </c>
    </row>
    <row r="1358" spans="1:14" x14ac:dyDescent="0.25">
      <c r="A1358" s="31" t="s">
        <v>2736</v>
      </c>
      <c r="B1358" s="22">
        <v>30.403562000000001</v>
      </c>
      <c r="C1358" s="22">
        <v>-81.420813999999993</v>
      </c>
      <c r="D1358" t="s">
        <v>6</v>
      </c>
      <c r="E1358" s="13" t="s">
        <v>6</v>
      </c>
      <c r="F1358" s="37" t="s">
        <v>2737</v>
      </c>
      <c r="G1358" s="32" t="s">
        <v>6</v>
      </c>
      <c r="H1358" s="37" t="s">
        <v>320</v>
      </c>
      <c r="I1358" s="34" t="s">
        <v>2831</v>
      </c>
      <c r="J1358" s="32" t="s">
        <v>6</v>
      </c>
      <c r="K1358" s="26">
        <v>31</v>
      </c>
      <c r="L1358" s="26">
        <v>-79.5</v>
      </c>
      <c r="M1358" s="26">
        <v>23.9</v>
      </c>
      <c r="N1358" s="26">
        <v>-88</v>
      </c>
    </row>
    <row r="1359" spans="1:14" x14ac:dyDescent="0.25">
      <c r="A1359" s="31" t="s">
        <v>2740</v>
      </c>
      <c r="B1359" s="22">
        <v>29.989366</v>
      </c>
      <c r="C1359" s="22">
        <v>-81.314218999999994</v>
      </c>
      <c r="D1359" t="s">
        <v>6</v>
      </c>
      <c r="E1359" s="13" t="s">
        <v>6</v>
      </c>
      <c r="F1359" s="37" t="s">
        <v>2739</v>
      </c>
      <c r="G1359" s="32" t="s">
        <v>6</v>
      </c>
      <c r="H1359" s="37" t="s">
        <v>320</v>
      </c>
      <c r="I1359" s="34" t="s">
        <v>2831</v>
      </c>
      <c r="J1359" s="32" t="s">
        <v>6</v>
      </c>
      <c r="K1359" s="26">
        <v>31</v>
      </c>
      <c r="L1359" s="26">
        <v>-79.5</v>
      </c>
      <c r="M1359" s="26">
        <v>23.9</v>
      </c>
      <c r="N1359" s="26">
        <v>-88</v>
      </c>
    </row>
    <row r="1360" spans="1:14" x14ac:dyDescent="0.25">
      <c r="A1360" s="36" t="s">
        <v>2743</v>
      </c>
      <c r="B1360" s="22">
        <v>26.675235000000001</v>
      </c>
      <c r="C1360" s="22">
        <v>-80.035454000000001</v>
      </c>
      <c r="D1360" s="30" t="s">
        <v>6</v>
      </c>
      <c r="E1360" s="30" t="s">
        <v>6</v>
      </c>
      <c r="F1360" s="37" t="s">
        <v>2744</v>
      </c>
      <c r="G1360" s="37" t="s">
        <v>6</v>
      </c>
      <c r="H1360" s="37" t="s">
        <v>320</v>
      </c>
      <c r="I1360" s="34" t="s">
        <v>318</v>
      </c>
      <c r="J1360" s="32" t="s">
        <v>6</v>
      </c>
      <c r="K1360" s="26">
        <v>31</v>
      </c>
      <c r="L1360" s="26">
        <v>-79.5</v>
      </c>
      <c r="M1360" s="26">
        <v>23.9</v>
      </c>
      <c r="N1360" s="26">
        <v>-88</v>
      </c>
    </row>
    <row r="1361" spans="1:14" x14ac:dyDescent="0.25">
      <c r="A1361" s="31" t="s">
        <v>2746</v>
      </c>
      <c r="B1361" s="22">
        <v>25.571785999999999</v>
      </c>
      <c r="C1361" s="22">
        <v>-80.303019000000006</v>
      </c>
      <c r="D1361" s="30" t="s">
        <v>6</v>
      </c>
      <c r="E1361" s="30" t="s">
        <v>6</v>
      </c>
      <c r="F1361" s="37" t="s">
        <v>2747</v>
      </c>
      <c r="G1361" s="32" t="s">
        <v>6</v>
      </c>
      <c r="H1361" s="37" t="s">
        <v>320</v>
      </c>
      <c r="I1361" s="34" t="s">
        <v>2827</v>
      </c>
      <c r="J1361" s="32" t="s">
        <v>6</v>
      </c>
      <c r="K1361" s="26">
        <v>31</v>
      </c>
      <c r="L1361" s="26">
        <v>-79.5</v>
      </c>
      <c r="M1361" s="26">
        <v>23.9</v>
      </c>
      <c r="N1361" s="26">
        <v>-88</v>
      </c>
    </row>
    <row r="1362" spans="1:14" x14ac:dyDescent="0.25">
      <c r="A1362" s="36" t="s">
        <v>2752</v>
      </c>
      <c r="B1362" s="22">
        <v>25.571785999999999</v>
      </c>
      <c r="C1362" s="22">
        <v>-80.303019000000006</v>
      </c>
      <c r="D1362" s="30" t="s">
        <v>6</v>
      </c>
      <c r="E1362" s="30" t="s">
        <v>6</v>
      </c>
      <c r="F1362" s="37" t="s">
        <v>2753</v>
      </c>
      <c r="G1362" s="32" t="s">
        <v>6</v>
      </c>
      <c r="H1362" s="37" t="s">
        <v>320</v>
      </c>
      <c r="I1362" s="34" t="s">
        <v>6</v>
      </c>
      <c r="J1362" s="32" t="s">
        <v>6</v>
      </c>
      <c r="K1362" s="26">
        <v>31</v>
      </c>
      <c r="L1362" s="26">
        <v>-79.5</v>
      </c>
      <c r="M1362" s="26">
        <v>23.9</v>
      </c>
      <c r="N1362" s="26">
        <v>-88</v>
      </c>
    </row>
    <row r="1363" spans="1:14" x14ac:dyDescent="0.25">
      <c r="A1363" s="36" t="s">
        <v>2756</v>
      </c>
      <c r="B1363" s="22">
        <v>25.898022000000001</v>
      </c>
      <c r="C1363" s="22">
        <v>-81.659685999999994</v>
      </c>
      <c r="D1363" s="30" t="s">
        <v>6</v>
      </c>
      <c r="E1363" s="30" t="s">
        <v>6</v>
      </c>
      <c r="F1363" s="37" t="s">
        <v>2757</v>
      </c>
      <c r="G1363" s="32" t="s">
        <v>6</v>
      </c>
      <c r="H1363" s="37" t="s">
        <v>320</v>
      </c>
      <c r="I1363" s="34" t="s">
        <v>328</v>
      </c>
      <c r="J1363" s="32" t="s">
        <v>6</v>
      </c>
      <c r="K1363" s="26">
        <v>31</v>
      </c>
      <c r="L1363" s="26">
        <v>-79.5</v>
      </c>
      <c r="M1363" s="26">
        <v>23.9</v>
      </c>
      <c r="N1363" s="26">
        <v>-88</v>
      </c>
    </row>
    <row r="1364" spans="1:14" x14ac:dyDescent="0.25">
      <c r="A1364" s="31" t="s">
        <v>2766</v>
      </c>
      <c r="B1364" s="22">
        <v>27.724782999999999</v>
      </c>
      <c r="C1364" s="22">
        <v>-80.407082000000003</v>
      </c>
      <c r="D1364" t="s">
        <v>6</v>
      </c>
      <c r="E1364" s="13" t="s">
        <v>6</v>
      </c>
      <c r="F1364" s="37" t="s">
        <v>2767</v>
      </c>
      <c r="G1364" s="32" t="s">
        <v>6</v>
      </c>
      <c r="H1364" s="37" t="s">
        <v>320</v>
      </c>
      <c r="I1364" s="34" t="s">
        <v>318</v>
      </c>
      <c r="J1364" s="32" t="s">
        <v>6</v>
      </c>
      <c r="K1364" s="26">
        <v>31</v>
      </c>
      <c r="L1364" s="26">
        <v>-79.5</v>
      </c>
      <c r="M1364" s="26">
        <v>23.9</v>
      </c>
      <c r="N1364" s="26">
        <v>-88</v>
      </c>
    </row>
    <row r="1365" spans="1:14" x14ac:dyDescent="0.25">
      <c r="A1365" s="31" t="s">
        <v>2769</v>
      </c>
      <c r="B1365" s="22">
        <v>28.352374999999999</v>
      </c>
      <c r="C1365" s="22">
        <v>-80.723260999999994</v>
      </c>
      <c r="D1365" t="s">
        <v>6</v>
      </c>
      <c r="E1365" s="13" t="s">
        <v>6</v>
      </c>
      <c r="F1365" s="37" t="s">
        <v>2770</v>
      </c>
      <c r="G1365" s="32" t="s">
        <v>6</v>
      </c>
      <c r="H1365" s="37" t="s">
        <v>320</v>
      </c>
      <c r="I1365" s="34" t="s">
        <v>318</v>
      </c>
      <c r="J1365" s="32" t="s">
        <v>6</v>
      </c>
      <c r="K1365" s="26">
        <v>31</v>
      </c>
      <c r="L1365" s="26">
        <v>-79.5</v>
      </c>
      <c r="M1365" s="26">
        <v>23.9</v>
      </c>
      <c r="N1365" s="26">
        <v>-88</v>
      </c>
    </row>
    <row r="1366" spans="1:14" x14ac:dyDescent="0.25">
      <c r="A1366" s="36" t="s">
        <v>2772</v>
      </c>
      <c r="B1366" s="22">
        <v>27.820709999999998</v>
      </c>
      <c r="C1366" s="22">
        <v>-82.805107000000007</v>
      </c>
      <c r="D1366" t="s">
        <v>6</v>
      </c>
      <c r="E1366" s="13" t="s">
        <v>6</v>
      </c>
      <c r="F1366" s="37" t="s">
        <v>2773</v>
      </c>
      <c r="G1366" s="32" t="s">
        <v>6</v>
      </c>
      <c r="H1366" s="37" t="s">
        <v>320</v>
      </c>
      <c r="I1366" s="34" t="s">
        <v>328</v>
      </c>
      <c r="J1366" s="32" t="s">
        <v>6</v>
      </c>
      <c r="K1366" s="26">
        <v>31</v>
      </c>
      <c r="L1366" s="26">
        <v>-79.5</v>
      </c>
      <c r="M1366" s="26">
        <v>23.9</v>
      </c>
      <c r="N1366" s="26">
        <v>-88</v>
      </c>
    </row>
    <row r="1367" spans="1:14" x14ac:dyDescent="0.25">
      <c r="A1367" s="36" t="s">
        <v>2776</v>
      </c>
      <c r="B1367" s="22">
        <v>27.109988000000001</v>
      </c>
      <c r="C1367" s="22">
        <v>-82.464743999999996</v>
      </c>
      <c r="D1367" s="30" t="s">
        <v>6</v>
      </c>
      <c r="E1367" s="30" t="s">
        <v>6</v>
      </c>
      <c r="F1367" s="37" t="s">
        <v>2777</v>
      </c>
      <c r="G1367" s="32" t="s">
        <v>6</v>
      </c>
      <c r="H1367" s="37" t="s">
        <v>320</v>
      </c>
      <c r="I1367" s="34" t="s">
        <v>328</v>
      </c>
      <c r="J1367" s="32" t="s">
        <v>6</v>
      </c>
      <c r="K1367" s="26">
        <v>31</v>
      </c>
      <c r="L1367" s="26">
        <v>-79.5</v>
      </c>
      <c r="M1367" s="26">
        <v>23.9</v>
      </c>
      <c r="N1367" s="26">
        <v>-88</v>
      </c>
    </row>
    <row r="1368" spans="1:14" x14ac:dyDescent="0.25">
      <c r="A1368" s="36" t="s">
        <v>2779</v>
      </c>
      <c r="B1368" s="22">
        <v>26.542995999999999</v>
      </c>
      <c r="C1368" s="22">
        <v>-81.945182000000003</v>
      </c>
      <c r="D1368" s="30" t="s">
        <v>6</v>
      </c>
      <c r="E1368" s="30" t="s">
        <v>6</v>
      </c>
      <c r="F1368" s="37" t="s">
        <v>2780</v>
      </c>
      <c r="G1368" s="32" t="s">
        <v>6</v>
      </c>
      <c r="H1368" s="37" t="s">
        <v>320</v>
      </c>
      <c r="I1368" s="34" t="s">
        <v>328</v>
      </c>
      <c r="J1368" s="32" t="s">
        <v>6</v>
      </c>
      <c r="K1368" s="26">
        <v>31</v>
      </c>
      <c r="L1368" s="26">
        <v>-79.5</v>
      </c>
      <c r="M1368" s="26">
        <v>23.9</v>
      </c>
      <c r="N1368" s="26">
        <v>-88</v>
      </c>
    </row>
    <row r="1369" spans="1:14" x14ac:dyDescent="0.25">
      <c r="A1369" s="36" t="s">
        <v>2784</v>
      </c>
      <c r="B1369" s="22">
        <v>26.961731</v>
      </c>
      <c r="C1369" s="22">
        <v>-82.106887</v>
      </c>
      <c r="D1369" s="34" t="s">
        <v>6</v>
      </c>
      <c r="E1369" s="30" t="s">
        <v>6</v>
      </c>
      <c r="F1369" s="37" t="s">
        <v>2785</v>
      </c>
      <c r="G1369" s="32" t="s">
        <v>6</v>
      </c>
      <c r="H1369" s="32" t="s">
        <v>320</v>
      </c>
      <c r="I1369" s="34" t="s">
        <v>328</v>
      </c>
      <c r="J1369" s="32" t="s">
        <v>6</v>
      </c>
      <c r="K1369" s="26">
        <v>31</v>
      </c>
      <c r="L1369" s="26">
        <v>-79.5</v>
      </c>
      <c r="M1369" s="26">
        <v>23.9</v>
      </c>
      <c r="N1369" s="26">
        <v>-88</v>
      </c>
    </row>
    <row r="1370" spans="1:14" x14ac:dyDescent="0.25">
      <c r="A1370" s="36" t="s">
        <v>2793</v>
      </c>
      <c r="B1370" s="22">
        <v>29.168942999999999</v>
      </c>
      <c r="C1370" s="22">
        <v>-82.909406000000004</v>
      </c>
      <c r="D1370" s="30" t="s">
        <v>6</v>
      </c>
      <c r="E1370" s="30" t="s">
        <v>6</v>
      </c>
      <c r="F1370" s="37" t="s">
        <v>2794</v>
      </c>
      <c r="G1370" s="32" t="s">
        <v>6</v>
      </c>
      <c r="H1370" s="37" t="s">
        <v>320</v>
      </c>
      <c r="I1370" s="34" t="s">
        <v>2830</v>
      </c>
      <c r="J1370" s="32" t="s">
        <v>6</v>
      </c>
      <c r="K1370" s="26">
        <v>31</v>
      </c>
      <c r="L1370" s="26">
        <v>-79.5</v>
      </c>
      <c r="M1370" s="26">
        <v>23.9</v>
      </c>
      <c r="N1370" s="26">
        <v>-88</v>
      </c>
    </row>
    <row r="1371" spans="1:14" x14ac:dyDescent="0.25">
      <c r="A1371" s="36" t="s">
        <v>2798</v>
      </c>
      <c r="B1371" s="22">
        <v>29.945557999999998</v>
      </c>
      <c r="C1371" s="22">
        <v>-83.732848000000004</v>
      </c>
      <c r="D1371" s="30" t="s">
        <v>6</v>
      </c>
      <c r="E1371" s="30" t="s">
        <v>6</v>
      </c>
      <c r="F1371" s="37" t="s">
        <v>2799</v>
      </c>
      <c r="G1371" s="32" t="s">
        <v>6</v>
      </c>
      <c r="H1371" s="37" t="s">
        <v>320</v>
      </c>
      <c r="I1371" s="34" t="s">
        <v>2830</v>
      </c>
      <c r="J1371" s="32" t="s">
        <v>6</v>
      </c>
      <c r="K1371" s="26">
        <v>31</v>
      </c>
      <c r="L1371" s="26">
        <v>-79.5</v>
      </c>
      <c r="M1371" s="26">
        <v>23.9</v>
      </c>
      <c r="N1371" s="26">
        <v>-88</v>
      </c>
    </row>
    <row r="1372" spans="1:14" x14ac:dyDescent="0.25">
      <c r="A1372" s="36" t="s">
        <v>2801</v>
      </c>
      <c r="B1372" s="22">
        <v>29.788948000000001</v>
      </c>
      <c r="C1372" s="22">
        <v>-84.767497000000006</v>
      </c>
      <c r="D1372" s="30" t="s">
        <v>6</v>
      </c>
      <c r="E1372" s="30" t="s">
        <v>6</v>
      </c>
      <c r="F1372" s="37" t="s">
        <v>2802</v>
      </c>
      <c r="G1372" s="32" t="s">
        <v>6</v>
      </c>
      <c r="H1372" s="37" t="s">
        <v>320</v>
      </c>
      <c r="I1372" s="34" t="s">
        <v>2830</v>
      </c>
      <c r="J1372" s="32" t="s">
        <v>6</v>
      </c>
      <c r="K1372" s="26">
        <v>31</v>
      </c>
      <c r="L1372" s="26">
        <v>-79.5</v>
      </c>
      <c r="M1372" s="26">
        <v>23.9</v>
      </c>
      <c r="N1372" s="26">
        <v>-88</v>
      </c>
    </row>
    <row r="1373" spans="1:14" x14ac:dyDescent="0.25">
      <c r="A1373" s="36" t="s">
        <v>2807</v>
      </c>
      <c r="B1373" s="22">
        <v>30.161842</v>
      </c>
      <c r="C1373" s="22">
        <v>-85.676879</v>
      </c>
      <c r="D1373" s="30" t="s">
        <v>6</v>
      </c>
      <c r="E1373" s="30" t="s">
        <v>6</v>
      </c>
      <c r="F1373" s="37" t="s">
        <v>2808</v>
      </c>
      <c r="G1373" s="32" t="s">
        <v>6</v>
      </c>
      <c r="H1373" s="32" t="s">
        <v>320</v>
      </c>
      <c r="I1373" s="34" t="s">
        <v>2830</v>
      </c>
      <c r="J1373" s="32" t="s">
        <v>6</v>
      </c>
      <c r="K1373" s="26">
        <v>31</v>
      </c>
      <c r="L1373" s="26">
        <v>-79.5</v>
      </c>
      <c r="M1373" s="26">
        <v>23.9</v>
      </c>
      <c r="N1373" s="26">
        <v>-88</v>
      </c>
    </row>
    <row r="1374" spans="1:14" x14ac:dyDescent="0.25">
      <c r="A1374" s="36" t="s">
        <v>2810</v>
      </c>
      <c r="B1374" s="22">
        <v>29.824998999999998</v>
      </c>
      <c r="C1374" s="22">
        <v>-85.314412000000004</v>
      </c>
      <c r="D1374" s="30" t="s">
        <v>6</v>
      </c>
      <c r="E1374" s="30" t="s">
        <v>6</v>
      </c>
      <c r="F1374" s="37" t="s">
        <v>2811</v>
      </c>
      <c r="G1374" s="37" t="s">
        <v>6</v>
      </c>
      <c r="H1374" s="37" t="s">
        <v>320</v>
      </c>
      <c r="I1374" s="34" t="s">
        <v>2830</v>
      </c>
      <c r="J1374" s="32" t="s">
        <v>6</v>
      </c>
      <c r="K1374" s="26">
        <v>31</v>
      </c>
      <c r="L1374" s="26">
        <v>-79.5</v>
      </c>
      <c r="M1374" s="26">
        <v>23.9</v>
      </c>
      <c r="N1374" s="26">
        <v>-88</v>
      </c>
    </row>
    <row r="1375" spans="1:14" x14ac:dyDescent="0.25">
      <c r="A1375" s="36" t="s">
        <v>2814</v>
      </c>
      <c r="B1375" s="22">
        <v>30.447963000000001</v>
      </c>
      <c r="C1375" s="22">
        <v>-87.076584999999994</v>
      </c>
      <c r="D1375" s="30" t="s">
        <v>6</v>
      </c>
      <c r="E1375" s="30" t="s">
        <v>6</v>
      </c>
      <c r="F1375" s="37" t="s">
        <v>2815</v>
      </c>
      <c r="G1375" s="37" t="s">
        <v>6</v>
      </c>
      <c r="H1375" s="37" t="s">
        <v>320</v>
      </c>
      <c r="I1375" s="30" t="s">
        <v>2830</v>
      </c>
      <c r="J1375" s="32" t="s">
        <v>6</v>
      </c>
      <c r="K1375" s="26">
        <v>31</v>
      </c>
      <c r="L1375" s="26">
        <v>-79.5</v>
      </c>
      <c r="M1375" s="26">
        <v>23.9</v>
      </c>
      <c r="N1375" s="26">
        <v>-88</v>
      </c>
    </row>
    <row r="1376" spans="1:14" x14ac:dyDescent="0.25">
      <c r="A1376" s="36" t="s">
        <v>2818</v>
      </c>
      <c r="B1376" s="22">
        <v>30.378495000000001</v>
      </c>
      <c r="C1376" s="22">
        <v>-87.270280999999997</v>
      </c>
      <c r="D1376" s="30" t="s">
        <v>6</v>
      </c>
      <c r="E1376" s="30" t="s">
        <v>6</v>
      </c>
      <c r="F1376" s="32" t="s">
        <v>2819</v>
      </c>
      <c r="G1376" s="32" t="s">
        <v>6</v>
      </c>
      <c r="H1376" s="37" t="s">
        <v>320</v>
      </c>
      <c r="I1376" s="34" t="s">
        <v>2830</v>
      </c>
      <c r="J1376" s="32" t="s">
        <v>6</v>
      </c>
      <c r="K1376" s="26">
        <v>31</v>
      </c>
      <c r="L1376" s="26">
        <v>-79.5</v>
      </c>
      <c r="M1376" s="26">
        <v>23.9</v>
      </c>
      <c r="N1376" s="26">
        <v>-88</v>
      </c>
    </row>
    <row r="1377" spans="1:14" x14ac:dyDescent="0.25">
      <c r="A1377" s="36" t="s">
        <v>2839</v>
      </c>
      <c r="B1377" s="22">
        <v>42.000751999999999</v>
      </c>
      <c r="C1377" s="22">
        <v>-70.709704000000002</v>
      </c>
      <c r="D1377" s="30" t="s">
        <v>6</v>
      </c>
      <c r="E1377" s="30" t="s">
        <v>6</v>
      </c>
      <c r="F1377" s="37" t="s">
        <v>2840</v>
      </c>
      <c r="G1377" s="32" t="s">
        <v>6</v>
      </c>
      <c r="H1377" s="34" t="s">
        <v>443</v>
      </c>
      <c r="I1377" s="34" t="s">
        <v>6</v>
      </c>
      <c r="J1377" s="32" t="s">
        <v>6</v>
      </c>
      <c r="K1377" s="26" t="s">
        <v>6</v>
      </c>
      <c r="L1377" s="26" t="s">
        <v>6</v>
      </c>
      <c r="M1377" s="26" t="s">
        <v>6</v>
      </c>
      <c r="N1377" s="26" t="s">
        <v>6</v>
      </c>
    </row>
    <row r="1378" spans="1:14" x14ac:dyDescent="0.25">
      <c r="A1378" s="36" t="s">
        <v>2842</v>
      </c>
      <c r="B1378" s="22">
        <v>42.199171999999997</v>
      </c>
      <c r="C1378" s="22">
        <v>-70.725905999999995</v>
      </c>
      <c r="D1378" t="s">
        <v>6</v>
      </c>
      <c r="E1378" s="13" t="s">
        <v>6</v>
      </c>
      <c r="F1378" s="37" t="s">
        <v>2841</v>
      </c>
      <c r="G1378" s="37" t="s">
        <v>6</v>
      </c>
      <c r="H1378" s="36" t="s">
        <v>2839</v>
      </c>
      <c r="I1378" s="37" t="s">
        <v>6</v>
      </c>
      <c r="J1378" s="32" t="s">
        <v>6</v>
      </c>
      <c r="K1378" s="37" t="s">
        <v>6</v>
      </c>
      <c r="L1378" s="37" t="s">
        <v>6</v>
      </c>
      <c r="M1378" s="37" t="s">
        <v>6</v>
      </c>
      <c r="N1378" s="37" t="s">
        <v>6</v>
      </c>
    </row>
    <row r="1379" spans="1:14" x14ac:dyDescent="0.25">
      <c r="A1379" s="36" t="s">
        <v>2869</v>
      </c>
      <c r="B1379" s="22">
        <v>41.485908999999999</v>
      </c>
      <c r="C1379" s="22">
        <v>2.030027</v>
      </c>
      <c r="D1379" t="s">
        <v>6</v>
      </c>
      <c r="E1379" s="13" t="s">
        <v>6</v>
      </c>
      <c r="F1379" s="36" t="s">
        <v>2868</v>
      </c>
      <c r="G1379" s="3" t="s">
        <v>6</v>
      </c>
      <c r="H1379" s="34" t="s">
        <v>2866</v>
      </c>
      <c r="I1379" s="34" t="s">
        <v>6</v>
      </c>
      <c r="J1379" s="32" t="s">
        <v>2951</v>
      </c>
      <c r="K1379" s="26">
        <v>45</v>
      </c>
      <c r="L1379" s="26">
        <v>4</v>
      </c>
      <c r="M1379" s="26">
        <v>35</v>
      </c>
      <c r="N1379" s="26">
        <v>-11</v>
      </c>
    </row>
    <row r="1380" spans="1:14" x14ac:dyDescent="0.25">
      <c r="A1380" s="34" t="s">
        <v>2864</v>
      </c>
      <c r="B1380" s="22">
        <v>41.335081000000002</v>
      </c>
      <c r="C1380" s="22">
        <v>2.1577820000000001</v>
      </c>
      <c r="D1380" s="30" t="s">
        <v>2251</v>
      </c>
      <c r="E1380" s="30" t="s">
        <v>6</v>
      </c>
      <c r="F1380" s="16" t="s">
        <v>2865</v>
      </c>
      <c r="G1380" s="32" t="s">
        <v>6</v>
      </c>
      <c r="H1380" s="34" t="s">
        <v>93</v>
      </c>
      <c r="I1380" s="34" t="s">
        <v>6</v>
      </c>
      <c r="J1380" s="37" t="s">
        <v>2951</v>
      </c>
      <c r="K1380" s="26">
        <v>45</v>
      </c>
      <c r="L1380" s="26">
        <v>4</v>
      </c>
      <c r="M1380" s="26">
        <v>35</v>
      </c>
      <c r="N1380" s="26">
        <v>-11</v>
      </c>
    </row>
    <row r="1381" spans="1:14" x14ac:dyDescent="0.25">
      <c r="A1381" s="34" t="s">
        <v>2866</v>
      </c>
      <c r="B1381" s="22">
        <v>41.375798000000003</v>
      </c>
      <c r="C1381" s="22">
        <v>2.1917710000000001</v>
      </c>
      <c r="D1381" t="s">
        <v>1972</v>
      </c>
      <c r="E1381" s="13" t="s">
        <v>6</v>
      </c>
      <c r="F1381" s="37" t="s">
        <v>2867</v>
      </c>
      <c r="G1381" s="3" t="s">
        <v>6</v>
      </c>
      <c r="H1381" s="34" t="s">
        <v>2864</v>
      </c>
      <c r="I1381" s="34" t="s">
        <v>6</v>
      </c>
      <c r="J1381" s="37" t="s">
        <v>2951</v>
      </c>
      <c r="K1381" s="26">
        <v>45</v>
      </c>
      <c r="L1381" s="26">
        <v>4</v>
      </c>
      <c r="M1381" s="26">
        <v>35</v>
      </c>
      <c r="N1381" s="26">
        <v>-11</v>
      </c>
    </row>
    <row r="1382" spans="1:14" x14ac:dyDescent="0.25">
      <c r="A1382" s="36" t="s">
        <v>2870</v>
      </c>
      <c r="B1382" s="22">
        <v>-7.7745980000000001</v>
      </c>
      <c r="C1382" s="22">
        <v>109.4285</v>
      </c>
      <c r="D1382" t="s">
        <v>6</v>
      </c>
      <c r="E1382" s="13" t="s">
        <v>6</v>
      </c>
      <c r="F1382" s="36" t="s">
        <v>2871</v>
      </c>
      <c r="G1382" s="3" t="s">
        <v>6</v>
      </c>
      <c r="H1382" s="36" t="s">
        <v>2426</v>
      </c>
      <c r="I1382" s="37" t="s">
        <v>6</v>
      </c>
      <c r="J1382" s="32" t="s">
        <v>6</v>
      </c>
      <c r="K1382" s="37" t="s">
        <v>6</v>
      </c>
      <c r="L1382" s="37" t="s">
        <v>6</v>
      </c>
      <c r="M1382" s="37" t="s">
        <v>6</v>
      </c>
      <c r="N1382" s="37" t="s">
        <v>6</v>
      </c>
    </row>
    <row r="1383" spans="1:14" x14ac:dyDescent="0.25">
      <c r="A1383" s="36" t="s">
        <v>2879</v>
      </c>
      <c r="B1383" s="22">
        <v>24.407776999999999</v>
      </c>
      <c r="C1383" s="22">
        <v>124.192294</v>
      </c>
      <c r="D1383" s="30" t="s">
        <v>6</v>
      </c>
      <c r="E1383" s="30" t="s">
        <v>6</v>
      </c>
      <c r="F1383" s="32" t="s">
        <v>2880</v>
      </c>
      <c r="G1383" s="32" t="s">
        <v>6</v>
      </c>
      <c r="H1383" s="36" t="s">
        <v>1925</v>
      </c>
      <c r="I1383" s="36" t="s">
        <v>6</v>
      </c>
      <c r="J1383" s="32" t="s">
        <v>6</v>
      </c>
      <c r="K1383" s="26" t="s">
        <v>6</v>
      </c>
      <c r="L1383" s="26" t="s">
        <v>6</v>
      </c>
      <c r="M1383" s="26" t="s">
        <v>6</v>
      </c>
      <c r="N1383" s="26" t="s">
        <v>6</v>
      </c>
    </row>
    <row r="1384" spans="1:14" x14ac:dyDescent="0.25">
      <c r="A1384" s="36" t="s">
        <v>2881</v>
      </c>
      <c r="B1384" s="22">
        <v>24.400324000000001</v>
      </c>
      <c r="C1384" s="22">
        <v>124.144706</v>
      </c>
      <c r="D1384" t="s">
        <v>6</v>
      </c>
      <c r="E1384" s="13" t="s">
        <v>6</v>
      </c>
      <c r="F1384" s="3" t="s">
        <v>2882</v>
      </c>
      <c r="G1384" s="3" t="s">
        <v>6</v>
      </c>
      <c r="H1384" s="36" t="s">
        <v>2879</v>
      </c>
      <c r="I1384" s="37" t="s">
        <v>6</v>
      </c>
      <c r="J1384" s="32" t="s">
        <v>6</v>
      </c>
      <c r="K1384" s="26" t="s">
        <v>6</v>
      </c>
      <c r="L1384" s="26" t="s">
        <v>6</v>
      </c>
      <c r="M1384" s="26" t="s">
        <v>6</v>
      </c>
      <c r="N1384" s="26" t="s">
        <v>6</v>
      </c>
    </row>
    <row r="1385" spans="1:14" x14ac:dyDescent="0.25">
      <c r="A1385" s="36" t="s">
        <v>2883</v>
      </c>
      <c r="B1385" s="22">
        <v>24.287683999999999</v>
      </c>
      <c r="C1385" s="22">
        <v>123.871855</v>
      </c>
      <c r="D1385" s="30" t="s">
        <v>6</v>
      </c>
      <c r="E1385" s="30" t="s">
        <v>6</v>
      </c>
      <c r="F1385" s="37" t="s">
        <v>2884</v>
      </c>
      <c r="G1385" s="32" t="s">
        <v>6</v>
      </c>
      <c r="H1385" s="34" t="s">
        <v>1927</v>
      </c>
      <c r="I1385" s="34" t="s">
        <v>6</v>
      </c>
      <c r="J1385" s="32" t="s">
        <v>6</v>
      </c>
      <c r="K1385" s="26" t="s">
        <v>6</v>
      </c>
      <c r="L1385" s="26" t="s">
        <v>6</v>
      </c>
      <c r="M1385" s="26" t="s">
        <v>6</v>
      </c>
      <c r="N1385" s="26" t="s">
        <v>6</v>
      </c>
    </row>
    <row r="1386" spans="1:14" x14ac:dyDescent="0.25">
      <c r="A1386" s="36" t="s">
        <v>2885</v>
      </c>
      <c r="B1386" s="22">
        <v>24.271895000000001</v>
      </c>
      <c r="C1386" s="22">
        <v>123.828957</v>
      </c>
      <c r="D1386" s="30" t="s">
        <v>6</v>
      </c>
      <c r="E1386" s="30" t="s">
        <v>6</v>
      </c>
      <c r="F1386" s="37" t="s">
        <v>2886</v>
      </c>
      <c r="G1386" s="37" t="s">
        <v>6</v>
      </c>
      <c r="H1386" s="34" t="s">
        <v>1927</v>
      </c>
      <c r="I1386" s="34" t="s">
        <v>6</v>
      </c>
      <c r="J1386" s="32" t="s">
        <v>6</v>
      </c>
      <c r="K1386" s="26" t="s">
        <v>6</v>
      </c>
      <c r="L1386" s="26" t="s">
        <v>6</v>
      </c>
      <c r="M1386" s="26" t="s">
        <v>6</v>
      </c>
      <c r="N1386" s="26" t="s">
        <v>6</v>
      </c>
    </row>
    <row r="1387" spans="1:14" x14ac:dyDescent="0.25">
      <c r="A1387" s="36" t="s">
        <v>2888</v>
      </c>
      <c r="B1387" s="22">
        <v>24.265557999999999</v>
      </c>
      <c r="C1387" s="22">
        <v>123.88087299999999</v>
      </c>
      <c r="D1387" t="s">
        <v>6</v>
      </c>
      <c r="E1387" s="13" t="s">
        <v>6</v>
      </c>
      <c r="F1387" s="3" t="s">
        <v>2887</v>
      </c>
      <c r="G1387" s="3" t="s">
        <v>6</v>
      </c>
      <c r="H1387" s="36" t="s">
        <v>2885</v>
      </c>
      <c r="I1387" s="34" t="s">
        <v>6</v>
      </c>
      <c r="J1387" s="34" t="s">
        <v>6</v>
      </c>
      <c r="K1387" s="34" t="s">
        <v>6</v>
      </c>
      <c r="L1387" s="34" t="s">
        <v>6</v>
      </c>
      <c r="M1387" s="34" t="s">
        <v>6</v>
      </c>
      <c r="N1387" s="34" t="s">
        <v>6</v>
      </c>
    </row>
    <row r="1388" spans="1:14" x14ac:dyDescent="0.25">
      <c r="A1388" s="36" t="s">
        <v>2889</v>
      </c>
      <c r="B1388" s="22">
        <v>24.274135000000001</v>
      </c>
      <c r="C1388" s="22">
        <v>123.902495</v>
      </c>
      <c r="D1388" s="30" t="s">
        <v>6</v>
      </c>
      <c r="E1388" s="30" t="s">
        <v>6</v>
      </c>
      <c r="F1388" s="37" t="s">
        <v>2890</v>
      </c>
      <c r="G1388" s="37" t="s">
        <v>6</v>
      </c>
      <c r="H1388" s="34" t="s">
        <v>1927</v>
      </c>
      <c r="I1388" s="30" t="s">
        <v>6</v>
      </c>
      <c r="J1388" s="32" t="s">
        <v>6</v>
      </c>
      <c r="K1388" s="26" t="s">
        <v>6</v>
      </c>
      <c r="L1388" s="26" t="s">
        <v>6</v>
      </c>
      <c r="M1388" s="26" t="s">
        <v>6</v>
      </c>
      <c r="N1388" s="26" t="s">
        <v>6</v>
      </c>
    </row>
    <row r="1389" spans="1:14" x14ac:dyDescent="0.25">
      <c r="A1389" s="36" t="s">
        <v>2891</v>
      </c>
      <c r="B1389" s="22">
        <v>24.359615000000002</v>
      </c>
      <c r="C1389" s="22">
        <v>123.746559</v>
      </c>
      <c r="D1389" s="30" t="s">
        <v>6</v>
      </c>
      <c r="E1389" s="30" t="s">
        <v>6</v>
      </c>
      <c r="F1389" s="37" t="s">
        <v>2892</v>
      </c>
      <c r="G1389" s="32" t="s">
        <v>6</v>
      </c>
      <c r="H1389" s="34" t="s">
        <v>1927</v>
      </c>
      <c r="I1389" s="34" t="s">
        <v>6</v>
      </c>
      <c r="J1389" s="32" t="s">
        <v>6</v>
      </c>
      <c r="K1389" s="26" t="s">
        <v>6</v>
      </c>
      <c r="L1389" s="26" t="s">
        <v>6</v>
      </c>
      <c r="M1389" s="26" t="s">
        <v>6</v>
      </c>
      <c r="N1389" s="26" t="s">
        <v>6</v>
      </c>
    </row>
    <row r="1390" spans="1:14" x14ac:dyDescent="0.25">
      <c r="A1390" s="36" t="s">
        <v>2893</v>
      </c>
      <c r="B1390" s="22">
        <v>24.272199000000001</v>
      </c>
      <c r="C1390" s="22">
        <v>123.88336</v>
      </c>
      <c r="D1390" s="34" t="s">
        <v>6</v>
      </c>
      <c r="E1390" s="34" t="s">
        <v>6</v>
      </c>
      <c r="F1390" s="37" t="s">
        <v>2894</v>
      </c>
      <c r="G1390" s="37" t="s">
        <v>6</v>
      </c>
      <c r="H1390" s="36" t="s">
        <v>2885</v>
      </c>
      <c r="I1390" s="34" t="s">
        <v>6</v>
      </c>
      <c r="J1390" s="34" t="s">
        <v>6</v>
      </c>
      <c r="K1390" s="34" t="s">
        <v>6</v>
      </c>
      <c r="L1390" s="34" t="s">
        <v>6</v>
      </c>
      <c r="M1390" s="34" t="s">
        <v>6</v>
      </c>
      <c r="N1390" s="34" t="s">
        <v>6</v>
      </c>
    </row>
    <row r="1391" spans="1:14" x14ac:dyDescent="0.25">
      <c r="A1391" s="36" t="s">
        <v>2895</v>
      </c>
      <c r="B1391" s="22">
        <v>24.272199000000001</v>
      </c>
      <c r="C1391" s="22">
        <v>123.88336</v>
      </c>
      <c r="D1391" s="34" t="s">
        <v>2897</v>
      </c>
      <c r="E1391" s="34" t="s">
        <v>6</v>
      </c>
      <c r="F1391" s="37" t="s">
        <v>2896</v>
      </c>
      <c r="G1391" s="37" t="s">
        <v>6</v>
      </c>
      <c r="H1391" s="36" t="s">
        <v>2893</v>
      </c>
      <c r="I1391" s="34" t="s">
        <v>6</v>
      </c>
      <c r="J1391" s="34" t="s">
        <v>6</v>
      </c>
      <c r="K1391" s="34" t="s">
        <v>6</v>
      </c>
      <c r="L1391" s="34" t="s">
        <v>6</v>
      </c>
      <c r="M1391" s="34" t="s">
        <v>6</v>
      </c>
      <c r="N1391" s="34" t="s">
        <v>6</v>
      </c>
    </row>
    <row r="1392" spans="1:14" x14ac:dyDescent="0.25">
      <c r="A1392" s="36" t="s">
        <v>2902</v>
      </c>
      <c r="B1392" s="22">
        <v>24.326426000000001</v>
      </c>
      <c r="C1392" s="22">
        <v>120.565224</v>
      </c>
      <c r="D1392" s="34" t="s">
        <v>6</v>
      </c>
      <c r="E1392" s="34" t="s">
        <v>6</v>
      </c>
      <c r="F1392" s="37" t="s">
        <v>2898</v>
      </c>
      <c r="G1392" s="37" t="s">
        <v>2899</v>
      </c>
      <c r="H1392" s="36" t="s">
        <v>2901</v>
      </c>
      <c r="I1392" s="34" t="s">
        <v>6</v>
      </c>
      <c r="J1392" s="34" t="s">
        <v>6</v>
      </c>
      <c r="K1392" s="34" t="s">
        <v>6</v>
      </c>
      <c r="L1392" s="34" t="s">
        <v>6</v>
      </c>
      <c r="M1392" s="34" t="s">
        <v>6</v>
      </c>
      <c r="N1392" s="34" t="s">
        <v>6</v>
      </c>
    </row>
    <row r="1393" spans="1:14" x14ac:dyDescent="0.25">
      <c r="A1393" s="36" t="s">
        <v>2901</v>
      </c>
      <c r="B1393" s="22">
        <v>24.326256000000001</v>
      </c>
      <c r="C1393" s="22">
        <v>120.553476</v>
      </c>
      <c r="D1393" s="34" t="s">
        <v>6</v>
      </c>
      <c r="E1393" s="34" t="s">
        <v>6</v>
      </c>
      <c r="F1393" s="37" t="s">
        <v>2900</v>
      </c>
      <c r="G1393" s="37" t="s">
        <v>6</v>
      </c>
      <c r="H1393" s="37" t="s">
        <v>236</v>
      </c>
      <c r="I1393" s="37" t="s">
        <v>6</v>
      </c>
      <c r="J1393" s="37" t="s">
        <v>6</v>
      </c>
      <c r="K1393" s="26" t="s">
        <v>6</v>
      </c>
      <c r="L1393" s="26" t="s">
        <v>6</v>
      </c>
      <c r="M1393" s="26" t="s">
        <v>6</v>
      </c>
      <c r="N1393" s="26" t="s">
        <v>6</v>
      </c>
    </row>
    <row r="1394" spans="1:14" x14ac:dyDescent="0.25">
      <c r="A1394" s="36" t="s">
        <v>2903</v>
      </c>
      <c r="B1394" s="22">
        <v>24.311903999999998</v>
      </c>
      <c r="C1394" s="22">
        <v>120.54974300000001</v>
      </c>
      <c r="D1394" s="34" t="s">
        <v>6</v>
      </c>
      <c r="E1394" s="34" t="s">
        <v>6</v>
      </c>
      <c r="F1394" s="37" t="s">
        <v>2905</v>
      </c>
      <c r="G1394" s="37" t="s">
        <v>2904</v>
      </c>
      <c r="H1394" s="36" t="s">
        <v>2901</v>
      </c>
      <c r="I1394" s="37" t="s">
        <v>6</v>
      </c>
      <c r="J1394" s="37" t="s">
        <v>6</v>
      </c>
      <c r="K1394" s="37" t="s">
        <v>6</v>
      </c>
      <c r="L1394" s="37" t="s">
        <v>6</v>
      </c>
      <c r="M1394" s="37" t="s">
        <v>6</v>
      </c>
      <c r="N1394" s="37" t="s">
        <v>6</v>
      </c>
    </row>
    <row r="1395" spans="1:14" x14ac:dyDescent="0.25">
      <c r="A1395" s="36" t="s">
        <v>2907</v>
      </c>
      <c r="B1395" s="22">
        <v>17.962233000000001</v>
      </c>
      <c r="C1395" s="22">
        <v>-67.183820999999995</v>
      </c>
      <c r="D1395" s="34" t="s">
        <v>6</v>
      </c>
      <c r="E1395" s="34" t="s">
        <v>6</v>
      </c>
      <c r="F1395" s="36" t="s">
        <v>2906</v>
      </c>
      <c r="G1395" s="37" t="s">
        <v>6</v>
      </c>
      <c r="H1395" s="37" t="s">
        <v>306</v>
      </c>
      <c r="I1395" s="37" t="s">
        <v>6</v>
      </c>
      <c r="J1395" s="37" t="s">
        <v>6</v>
      </c>
      <c r="K1395" s="37" t="s">
        <v>6</v>
      </c>
      <c r="L1395" s="37" t="s">
        <v>6</v>
      </c>
      <c r="M1395" s="37" t="s">
        <v>6</v>
      </c>
      <c r="N1395" s="37" t="s">
        <v>6</v>
      </c>
    </row>
    <row r="1396" spans="1:14" x14ac:dyDescent="0.25">
      <c r="A1396" s="34" t="s">
        <v>2908</v>
      </c>
      <c r="B1396" s="22">
        <v>-22.903687000000001</v>
      </c>
      <c r="C1396" s="22">
        <v>-43.863487999999997</v>
      </c>
      <c r="D1396" s="37" t="s">
        <v>6</v>
      </c>
      <c r="E1396" s="37" t="s">
        <v>6</v>
      </c>
      <c r="F1396" s="37" t="s">
        <v>2909</v>
      </c>
      <c r="G1396" s="37" t="s">
        <v>6</v>
      </c>
      <c r="H1396" s="34" t="s">
        <v>343</v>
      </c>
      <c r="I1396" s="37" t="s">
        <v>6</v>
      </c>
      <c r="J1396" s="37" t="s">
        <v>6</v>
      </c>
      <c r="K1396" s="37" t="s">
        <v>6</v>
      </c>
      <c r="L1396" s="37" t="s">
        <v>6</v>
      </c>
      <c r="M1396" s="37" t="s">
        <v>6</v>
      </c>
      <c r="N1396" s="37" t="s">
        <v>6</v>
      </c>
    </row>
    <row r="1397" spans="1:14" x14ac:dyDescent="0.25">
      <c r="A1397" s="36" t="s">
        <v>2910</v>
      </c>
      <c r="B1397" s="22">
        <v>8.0057799999999997</v>
      </c>
      <c r="C1397" s="22">
        <v>98.593380999999994</v>
      </c>
      <c r="D1397" s="34" t="s">
        <v>6</v>
      </c>
      <c r="E1397" s="34" t="s">
        <v>6</v>
      </c>
      <c r="F1397" s="16" t="s">
        <v>2911</v>
      </c>
      <c r="G1397" s="37" t="s">
        <v>6</v>
      </c>
      <c r="H1397" s="36" t="s">
        <v>1663</v>
      </c>
      <c r="I1397" s="36" t="s">
        <v>6</v>
      </c>
      <c r="J1397" s="37" t="s">
        <v>6</v>
      </c>
      <c r="K1397" s="26" t="s">
        <v>6</v>
      </c>
      <c r="L1397" s="26" t="s">
        <v>6</v>
      </c>
      <c r="M1397" s="26" t="s">
        <v>6</v>
      </c>
      <c r="N1397" s="26" t="s">
        <v>6</v>
      </c>
    </row>
    <row r="1398" spans="1:14" x14ac:dyDescent="0.25">
      <c r="A1398" s="36" t="s">
        <v>2913</v>
      </c>
      <c r="B1398" s="22">
        <v>8.0059629999999995</v>
      </c>
      <c r="C1398" s="22">
        <v>98.948590999999993</v>
      </c>
      <c r="D1398" s="34" t="s">
        <v>6</v>
      </c>
      <c r="E1398" s="34" t="s">
        <v>6</v>
      </c>
      <c r="F1398" s="37" t="s">
        <v>2912</v>
      </c>
      <c r="G1398" s="37" t="s">
        <v>6</v>
      </c>
      <c r="H1398" s="35" t="s">
        <v>2418</v>
      </c>
      <c r="I1398" s="34" t="s">
        <v>6</v>
      </c>
      <c r="J1398" s="37" t="s">
        <v>6</v>
      </c>
      <c r="K1398" s="37" t="s">
        <v>6</v>
      </c>
      <c r="L1398" s="37" t="s">
        <v>6</v>
      </c>
      <c r="M1398" s="37" t="s">
        <v>6</v>
      </c>
      <c r="N1398" s="37" t="s">
        <v>6</v>
      </c>
    </row>
    <row r="1399" spans="1:14" x14ac:dyDescent="0.25">
      <c r="A1399" s="36" t="s">
        <v>2915</v>
      </c>
      <c r="B1399" s="22">
        <v>6.7213710000000004</v>
      </c>
      <c r="C1399" s="22">
        <v>99.905745999999994</v>
      </c>
      <c r="D1399" s="34" t="s">
        <v>6</v>
      </c>
      <c r="E1399" s="34" t="s">
        <v>6</v>
      </c>
      <c r="F1399" s="37" t="s">
        <v>2914</v>
      </c>
      <c r="G1399" s="37" t="s">
        <v>6</v>
      </c>
      <c r="H1399" s="35" t="s">
        <v>2418</v>
      </c>
      <c r="I1399" s="34" t="s">
        <v>6</v>
      </c>
      <c r="J1399" s="37" t="s">
        <v>6</v>
      </c>
      <c r="K1399" s="37" t="s">
        <v>6</v>
      </c>
      <c r="L1399" s="37" t="s">
        <v>6</v>
      </c>
      <c r="M1399" s="37" t="s">
        <v>6</v>
      </c>
      <c r="N1399" s="37" t="s">
        <v>6</v>
      </c>
    </row>
    <row r="1400" spans="1:14" x14ac:dyDescent="0.25">
      <c r="A1400" s="34" t="s">
        <v>2916</v>
      </c>
      <c r="B1400" s="22">
        <v>13.163854000000001</v>
      </c>
      <c r="C1400" s="22">
        <v>100.917452</v>
      </c>
      <c r="D1400" s="34" t="s">
        <v>6</v>
      </c>
      <c r="E1400" s="34" t="s">
        <v>6</v>
      </c>
      <c r="F1400" s="16" t="s">
        <v>2917</v>
      </c>
      <c r="G1400" s="37" t="s">
        <v>6</v>
      </c>
      <c r="H1400" s="36" t="s">
        <v>2419</v>
      </c>
      <c r="I1400" s="36" t="s">
        <v>6</v>
      </c>
      <c r="J1400" s="37" t="s">
        <v>6</v>
      </c>
      <c r="K1400" s="26" t="s">
        <v>6</v>
      </c>
      <c r="L1400" s="26" t="s">
        <v>6</v>
      </c>
      <c r="M1400" s="26" t="s">
        <v>6</v>
      </c>
      <c r="N1400" s="26" t="s">
        <v>6</v>
      </c>
    </row>
    <row r="1401" spans="1:14" x14ac:dyDescent="0.25">
      <c r="A1401" s="34" t="s">
        <v>2918</v>
      </c>
      <c r="B1401" s="22">
        <v>12.586899000000001</v>
      </c>
      <c r="C1401" s="22">
        <v>101.420317</v>
      </c>
      <c r="D1401" s="34" t="s">
        <v>6</v>
      </c>
      <c r="E1401" s="34" t="s">
        <v>6</v>
      </c>
      <c r="F1401" s="16" t="s">
        <v>2919</v>
      </c>
      <c r="G1401" s="37" t="s">
        <v>6</v>
      </c>
      <c r="H1401" s="36" t="s">
        <v>2419</v>
      </c>
      <c r="I1401" s="36" t="s">
        <v>6</v>
      </c>
      <c r="J1401" s="37" t="s">
        <v>6</v>
      </c>
      <c r="K1401" s="26" t="s">
        <v>6</v>
      </c>
      <c r="L1401" s="26" t="s">
        <v>6</v>
      </c>
      <c r="M1401" s="26" t="s">
        <v>6</v>
      </c>
      <c r="N1401" s="26" t="s">
        <v>6</v>
      </c>
    </row>
    <row r="1402" spans="1:14" x14ac:dyDescent="0.25">
      <c r="A1402" s="34" t="s">
        <v>2920</v>
      </c>
      <c r="B1402" s="22">
        <v>13.556298999999999</v>
      </c>
      <c r="C1402" s="22">
        <v>100.577839</v>
      </c>
      <c r="D1402" s="34" t="s">
        <v>6</v>
      </c>
      <c r="E1402" s="34" t="s">
        <v>6</v>
      </c>
      <c r="F1402" s="16" t="s">
        <v>2921</v>
      </c>
      <c r="G1402" s="37" t="s">
        <v>6</v>
      </c>
      <c r="H1402" s="36" t="s">
        <v>2419</v>
      </c>
      <c r="I1402" s="36" t="s">
        <v>6</v>
      </c>
      <c r="J1402" s="37" t="s">
        <v>6</v>
      </c>
      <c r="K1402" s="26" t="s">
        <v>6</v>
      </c>
      <c r="L1402" s="26" t="s">
        <v>6</v>
      </c>
      <c r="M1402" s="26" t="s">
        <v>6</v>
      </c>
      <c r="N1402" s="26" t="s">
        <v>6</v>
      </c>
    </row>
    <row r="1403" spans="1:14" x14ac:dyDescent="0.25">
      <c r="A1403" s="34" t="s">
        <v>2923</v>
      </c>
      <c r="B1403" s="22">
        <v>10.340699000000001</v>
      </c>
      <c r="C1403" s="22">
        <v>99.149124</v>
      </c>
      <c r="D1403" s="34" t="s">
        <v>6</v>
      </c>
      <c r="E1403" s="34" t="s">
        <v>6</v>
      </c>
      <c r="F1403" s="16" t="s">
        <v>2922</v>
      </c>
      <c r="G1403" s="37" t="s">
        <v>6</v>
      </c>
      <c r="H1403" s="36" t="s">
        <v>2419</v>
      </c>
      <c r="I1403" s="36" t="s">
        <v>6</v>
      </c>
      <c r="J1403" s="37" t="s">
        <v>6</v>
      </c>
      <c r="K1403" s="26" t="s">
        <v>6</v>
      </c>
      <c r="L1403" s="26" t="s">
        <v>6</v>
      </c>
      <c r="M1403" s="26" t="s">
        <v>6</v>
      </c>
      <c r="N1403" s="26" t="s">
        <v>6</v>
      </c>
    </row>
    <row r="1404" spans="1:14" x14ac:dyDescent="0.25">
      <c r="A1404" s="34" t="s">
        <v>2924</v>
      </c>
      <c r="B1404" s="22">
        <v>6.8865879999999997</v>
      </c>
      <c r="C1404" s="22">
        <v>101.307793</v>
      </c>
      <c r="D1404" s="34" t="s">
        <v>6</v>
      </c>
      <c r="E1404" s="34" t="s">
        <v>6</v>
      </c>
      <c r="F1404" s="16" t="s">
        <v>2925</v>
      </c>
      <c r="G1404" s="37" t="s">
        <v>6</v>
      </c>
      <c r="H1404" s="36" t="s">
        <v>2419</v>
      </c>
      <c r="I1404" s="36" t="s">
        <v>6</v>
      </c>
      <c r="J1404" s="37" t="s">
        <v>6</v>
      </c>
      <c r="K1404" s="26" t="s">
        <v>6</v>
      </c>
      <c r="L1404" s="26" t="s">
        <v>6</v>
      </c>
      <c r="M1404" s="26" t="s">
        <v>6</v>
      </c>
      <c r="N1404" s="26" t="s">
        <v>6</v>
      </c>
    </row>
    <row r="1405" spans="1:14" x14ac:dyDescent="0.25">
      <c r="A1405" s="34" t="s">
        <v>2927</v>
      </c>
      <c r="B1405" s="22">
        <v>6.3715380000000001</v>
      </c>
      <c r="C1405" s="22">
        <v>101.917599</v>
      </c>
      <c r="D1405" s="34" t="s">
        <v>6</v>
      </c>
      <c r="E1405" s="34" t="s">
        <v>6</v>
      </c>
      <c r="F1405" s="37" t="s">
        <v>2926</v>
      </c>
      <c r="G1405" s="37" t="s">
        <v>6</v>
      </c>
      <c r="H1405" s="36" t="s">
        <v>2419</v>
      </c>
      <c r="I1405" s="36" t="s">
        <v>6</v>
      </c>
      <c r="J1405" s="37" t="s">
        <v>6</v>
      </c>
      <c r="K1405" s="26" t="s">
        <v>6</v>
      </c>
      <c r="L1405" s="26" t="s">
        <v>6</v>
      </c>
      <c r="M1405" s="26" t="s">
        <v>6</v>
      </c>
      <c r="N1405" s="26" t="s">
        <v>6</v>
      </c>
    </row>
    <row r="1406" spans="1:14" x14ac:dyDescent="0.25">
      <c r="A1406" s="34" t="s">
        <v>2928</v>
      </c>
      <c r="B1406" s="22">
        <v>12.527203</v>
      </c>
      <c r="C1406" s="22">
        <v>102.0117</v>
      </c>
      <c r="D1406" s="34" t="s">
        <v>6</v>
      </c>
      <c r="E1406" s="34" t="s">
        <v>6</v>
      </c>
      <c r="F1406" s="37" t="s">
        <v>2929</v>
      </c>
      <c r="G1406" s="37" t="s">
        <v>6</v>
      </c>
      <c r="H1406" s="36" t="s">
        <v>2419</v>
      </c>
      <c r="I1406" s="36" t="s">
        <v>6</v>
      </c>
      <c r="J1406" s="37" t="s">
        <v>6</v>
      </c>
      <c r="K1406" s="26" t="s">
        <v>6</v>
      </c>
      <c r="L1406" s="26" t="s">
        <v>6</v>
      </c>
      <c r="M1406" s="26" t="s">
        <v>6</v>
      </c>
      <c r="N1406" s="26" t="s">
        <v>6</v>
      </c>
    </row>
    <row r="1407" spans="1:14" x14ac:dyDescent="0.25">
      <c r="A1407" s="34" t="s">
        <v>2930</v>
      </c>
      <c r="B1407" s="22">
        <v>12.949738999999999</v>
      </c>
      <c r="C1407" s="22">
        <v>100.033761</v>
      </c>
      <c r="D1407" s="34" t="s">
        <v>6</v>
      </c>
      <c r="E1407" s="34" t="s">
        <v>6</v>
      </c>
      <c r="F1407" s="37" t="s">
        <v>2931</v>
      </c>
      <c r="G1407" s="37" t="s">
        <v>6</v>
      </c>
      <c r="H1407" s="36" t="s">
        <v>2419</v>
      </c>
      <c r="I1407" s="36" t="s">
        <v>6</v>
      </c>
      <c r="J1407" s="37" t="s">
        <v>6</v>
      </c>
      <c r="K1407" s="26" t="s">
        <v>6</v>
      </c>
      <c r="L1407" s="26" t="s">
        <v>6</v>
      </c>
      <c r="M1407" s="26" t="s">
        <v>6</v>
      </c>
      <c r="N1407" s="26" t="s">
        <v>6</v>
      </c>
    </row>
    <row r="1408" spans="1:14" s="34" customFormat="1" x14ac:dyDescent="0.25">
      <c r="A1408" s="34" t="s">
        <v>2933</v>
      </c>
      <c r="B1408" s="22">
        <v>8.5812430000000006</v>
      </c>
      <c r="C1408" s="22">
        <v>100.009213</v>
      </c>
      <c r="D1408" s="34" t="s">
        <v>6</v>
      </c>
      <c r="E1408" s="34" t="s">
        <v>6</v>
      </c>
      <c r="F1408" s="37" t="s">
        <v>2932</v>
      </c>
      <c r="G1408" s="37" t="s">
        <v>6</v>
      </c>
      <c r="H1408" s="36" t="s">
        <v>2419</v>
      </c>
      <c r="I1408" s="36" t="s">
        <v>6</v>
      </c>
      <c r="J1408" s="37" t="s">
        <v>6</v>
      </c>
      <c r="K1408" s="26" t="s">
        <v>6</v>
      </c>
      <c r="L1408" s="26" t="s">
        <v>6</v>
      </c>
      <c r="M1408" s="26" t="s">
        <v>6</v>
      </c>
      <c r="N1408" s="26" t="s">
        <v>6</v>
      </c>
    </row>
    <row r="1409" spans="1:14" s="34" customFormat="1" x14ac:dyDescent="0.25">
      <c r="A1409" s="34" t="s">
        <v>2953</v>
      </c>
      <c r="B1409" s="22">
        <v>-14.784317</v>
      </c>
      <c r="C1409" s="22">
        <v>-39.028326999999997</v>
      </c>
      <c r="D1409" s="34" t="s">
        <v>6</v>
      </c>
      <c r="E1409" s="34" t="s">
        <v>6</v>
      </c>
      <c r="F1409" s="16" t="s">
        <v>2952</v>
      </c>
      <c r="G1409" s="37" t="s">
        <v>6</v>
      </c>
      <c r="H1409" s="34" t="s">
        <v>334</v>
      </c>
      <c r="I1409" s="34" t="s">
        <v>6</v>
      </c>
      <c r="J1409" s="37" t="s">
        <v>6</v>
      </c>
      <c r="K1409" s="26" t="s">
        <v>6</v>
      </c>
      <c r="L1409" s="26" t="s">
        <v>6</v>
      </c>
      <c r="M1409" s="26" t="s">
        <v>6</v>
      </c>
      <c r="N1409" s="26" t="s">
        <v>6</v>
      </c>
    </row>
    <row r="1410" spans="1:14" s="34" customFormat="1" x14ac:dyDescent="0.25">
      <c r="A1410" s="36" t="s">
        <v>2954</v>
      </c>
      <c r="B1410" s="22">
        <v>-0.98490500000000003</v>
      </c>
      <c r="C1410" s="22">
        <v>100.359747</v>
      </c>
      <c r="D1410" s="34" t="s">
        <v>1972</v>
      </c>
      <c r="E1410" s="34" t="s">
        <v>6</v>
      </c>
      <c r="F1410" s="37" t="s">
        <v>2955</v>
      </c>
      <c r="G1410" s="37" t="s">
        <v>6</v>
      </c>
      <c r="H1410" s="34" t="s">
        <v>195</v>
      </c>
      <c r="I1410" s="34" t="s">
        <v>6</v>
      </c>
      <c r="J1410" s="37" t="s">
        <v>6</v>
      </c>
      <c r="K1410" s="26" t="s">
        <v>6</v>
      </c>
      <c r="L1410" s="26" t="s">
        <v>6</v>
      </c>
      <c r="M1410" s="26" t="s">
        <v>6</v>
      </c>
      <c r="N1410" s="26" t="s">
        <v>6</v>
      </c>
    </row>
    <row r="1411" spans="1:14" x14ac:dyDescent="0.25">
      <c r="A1411" s="36" t="s">
        <v>2956</v>
      </c>
      <c r="B1411" s="22">
        <v>-0.90337100000000004</v>
      </c>
      <c r="C1411" s="22">
        <v>100.34927999999999</v>
      </c>
      <c r="D1411" t="s">
        <v>6</v>
      </c>
      <c r="E1411" s="13" t="s">
        <v>6</v>
      </c>
      <c r="F1411" s="3" t="s">
        <v>2957</v>
      </c>
      <c r="G1411" s="3" t="s">
        <v>6</v>
      </c>
      <c r="H1411" s="36" t="s">
        <v>2954</v>
      </c>
      <c r="I1411" s="34" t="s">
        <v>6</v>
      </c>
      <c r="J1411" s="34" t="s">
        <v>6</v>
      </c>
      <c r="K1411" s="34" t="s">
        <v>6</v>
      </c>
      <c r="L1411" s="34" t="s">
        <v>6</v>
      </c>
      <c r="M1411" s="34" t="s">
        <v>6</v>
      </c>
      <c r="N1411" s="34" t="s">
        <v>6</v>
      </c>
    </row>
    <row r="1412" spans="1:14" x14ac:dyDescent="0.25">
      <c r="A1412" s="36" t="s">
        <v>2958</v>
      </c>
      <c r="B1412" s="22">
        <v>-13.315833</v>
      </c>
      <c r="C1412" s="22">
        <v>48.259784000000003</v>
      </c>
      <c r="D1412" t="s">
        <v>6</v>
      </c>
      <c r="E1412" s="13" t="s">
        <v>6</v>
      </c>
      <c r="F1412" s="3" t="s">
        <v>2959</v>
      </c>
      <c r="G1412" s="3" t="s">
        <v>6</v>
      </c>
      <c r="H1412" s="34" t="s">
        <v>173</v>
      </c>
      <c r="I1412" s="34" t="s">
        <v>6</v>
      </c>
      <c r="J1412" s="37" t="s">
        <v>6</v>
      </c>
      <c r="K1412" s="26" t="s">
        <v>6</v>
      </c>
      <c r="L1412" s="26" t="s">
        <v>6</v>
      </c>
      <c r="M1412" s="26" t="s">
        <v>6</v>
      </c>
      <c r="N1412" s="26" t="s">
        <v>6</v>
      </c>
    </row>
    <row r="1413" spans="1:14" x14ac:dyDescent="0.25">
      <c r="A1413" t="s">
        <v>2960</v>
      </c>
      <c r="B1413" s="22">
        <v>5.8704729999999996</v>
      </c>
      <c r="C1413" s="22">
        <v>-55.098979</v>
      </c>
      <c r="D1413" t="s">
        <v>6</v>
      </c>
      <c r="E1413" s="13" t="s">
        <v>6</v>
      </c>
      <c r="F1413" s="3" t="s">
        <v>2961</v>
      </c>
      <c r="G1413" s="3" t="s">
        <v>6</v>
      </c>
      <c r="H1413" s="34" t="s">
        <v>490</v>
      </c>
      <c r="I1413" s="37" t="s">
        <v>6</v>
      </c>
      <c r="J1413" s="37" t="s">
        <v>6</v>
      </c>
      <c r="K1413" s="37" t="s">
        <v>6</v>
      </c>
      <c r="L1413" s="37" t="s">
        <v>6</v>
      </c>
      <c r="M1413" s="37" t="s">
        <v>6</v>
      </c>
      <c r="N1413" s="37" t="s">
        <v>6</v>
      </c>
    </row>
    <row r="1414" spans="1:14" s="34" customFormat="1" x14ac:dyDescent="0.25">
      <c r="A1414" s="34" t="s">
        <v>2962</v>
      </c>
      <c r="B1414" s="22">
        <v>11.690346999999999</v>
      </c>
      <c r="C1414" s="22">
        <v>98.462235000000007</v>
      </c>
      <c r="D1414" s="34" t="s">
        <v>6</v>
      </c>
      <c r="E1414" s="34" t="s">
        <v>6</v>
      </c>
      <c r="F1414" s="16" t="s">
        <v>2963</v>
      </c>
      <c r="G1414" s="37" t="s">
        <v>2964</v>
      </c>
      <c r="H1414" s="34" t="s">
        <v>230</v>
      </c>
      <c r="I1414" s="34" t="s">
        <v>6</v>
      </c>
      <c r="J1414" s="37" t="s">
        <v>6</v>
      </c>
      <c r="K1414" s="26" t="s">
        <v>6</v>
      </c>
      <c r="L1414" s="26" t="s">
        <v>6</v>
      </c>
      <c r="M1414" s="26" t="s">
        <v>6</v>
      </c>
      <c r="N1414" s="26" t="s">
        <v>6</v>
      </c>
    </row>
    <row r="1415" spans="1:14" x14ac:dyDescent="0.25">
      <c r="A1415" t="s">
        <v>2965</v>
      </c>
      <c r="B1415" s="22">
        <v>4.7876000000000003</v>
      </c>
      <c r="C1415" s="22">
        <v>-1.9489460000000001</v>
      </c>
      <c r="D1415" s="34" t="s">
        <v>6</v>
      </c>
      <c r="E1415" s="34" t="s">
        <v>6</v>
      </c>
      <c r="F1415" s="37" t="s">
        <v>2966</v>
      </c>
      <c r="G1415" s="37" t="s">
        <v>6</v>
      </c>
      <c r="H1415" s="37" t="s">
        <v>475</v>
      </c>
      <c r="I1415" s="37" t="s">
        <v>6</v>
      </c>
      <c r="J1415" s="37" t="s">
        <v>6</v>
      </c>
      <c r="K1415" s="26" t="s">
        <v>6</v>
      </c>
      <c r="L1415" s="26" t="s">
        <v>6</v>
      </c>
      <c r="M1415" s="26" t="s">
        <v>6</v>
      </c>
      <c r="N1415" s="26" t="s">
        <v>6</v>
      </c>
    </row>
    <row r="1416" spans="1:14" x14ac:dyDescent="0.25">
      <c r="A1416" s="36" t="s">
        <v>2967</v>
      </c>
      <c r="B1416" s="22">
        <v>-7.9047869999999998</v>
      </c>
      <c r="C1416" s="22">
        <v>112.89607100000001</v>
      </c>
      <c r="D1416" s="34" t="s">
        <v>1972</v>
      </c>
      <c r="E1416" s="34" t="s">
        <v>6</v>
      </c>
      <c r="F1416" s="37" t="s">
        <v>2968</v>
      </c>
      <c r="G1416" s="37" t="s">
        <v>6</v>
      </c>
      <c r="H1416" s="36" t="s">
        <v>192</v>
      </c>
      <c r="I1416" s="36" t="s">
        <v>6</v>
      </c>
      <c r="J1416" s="37" t="s">
        <v>6</v>
      </c>
      <c r="K1416" s="26" t="s">
        <v>6</v>
      </c>
      <c r="L1416" s="26" t="s">
        <v>6</v>
      </c>
      <c r="M1416" s="26" t="s">
        <v>6</v>
      </c>
      <c r="N1416" s="26" t="s">
        <v>6</v>
      </c>
    </row>
    <row r="1417" spans="1:14" x14ac:dyDescent="0.25">
      <c r="A1417" s="36" t="s">
        <v>2969</v>
      </c>
      <c r="B1417" s="22">
        <v>-7.038214</v>
      </c>
      <c r="C1417" s="22">
        <v>113.356604</v>
      </c>
      <c r="D1417" t="s">
        <v>6</v>
      </c>
      <c r="E1417" s="13" t="s">
        <v>6</v>
      </c>
      <c r="F1417" s="3" t="s">
        <v>2970</v>
      </c>
      <c r="G1417" s="3" t="s">
        <v>6</v>
      </c>
      <c r="H1417" s="36" t="s">
        <v>2967</v>
      </c>
      <c r="I1417" s="36" t="s">
        <v>6</v>
      </c>
      <c r="J1417" s="36" t="s">
        <v>6</v>
      </c>
      <c r="K1417" s="36" t="s">
        <v>6</v>
      </c>
      <c r="L1417" s="36" t="s">
        <v>6</v>
      </c>
      <c r="M1417" s="36" t="s">
        <v>6</v>
      </c>
      <c r="N1417" s="36" t="s">
        <v>6</v>
      </c>
    </row>
    <row r="1418" spans="1:14" x14ac:dyDescent="0.25">
      <c r="A1418" s="36" t="s">
        <v>2972</v>
      </c>
      <c r="B1418" s="22">
        <v>-7.2132300000000003</v>
      </c>
      <c r="C1418" s="22">
        <v>113.394166</v>
      </c>
      <c r="D1418" t="s">
        <v>6</v>
      </c>
      <c r="E1418" s="13" t="s">
        <v>6</v>
      </c>
      <c r="F1418" s="3" t="s">
        <v>2971</v>
      </c>
      <c r="G1418" s="3" t="s">
        <v>6</v>
      </c>
      <c r="H1418" s="36" t="s">
        <v>2969</v>
      </c>
      <c r="I1418" s="36" t="s">
        <v>6</v>
      </c>
      <c r="J1418" s="36" t="s">
        <v>6</v>
      </c>
      <c r="K1418" s="36" t="s">
        <v>6</v>
      </c>
      <c r="L1418" s="36" t="s">
        <v>6</v>
      </c>
      <c r="M1418" s="36" t="s">
        <v>6</v>
      </c>
      <c r="N1418" s="36" t="s">
        <v>6</v>
      </c>
    </row>
    <row r="1419" spans="1:14" s="34" customFormat="1" x14ac:dyDescent="0.25">
      <c r="A1419" s="36" t="s">
        <v>2973</v>
      </c>
      <c r="B1419" s="22">
        <v>3.8506740000000002</v>
      </c>
      <c r="C1419" s="22">
        <v>-77.062235000000001</v>
      </c>
      <c r="D1419" s="34" t="s">
        <v>6</v>
      </c>
      <c r="E1419" s="34" t="s">
        <v>6</v>
      </c>
      <c r="F1419" s="36" t="s">
        <v>2974</v>
      </c>
      <c r="G1419" s="37" t="s">
        <v>6</v>
      </c>
      <c r="H1419" s="36" t="s">
        <v>2532</v>
      </c>
      <c r="I1419" s="34" t="s">
        <v>6</v>
      </c>
      <c r="J1419" s="37" t="s">
        <v>6</v>
      </c>
      <c r="K1419" s="26">
        <v>4.0999999999999996</v>
      </c>
      <c r="L1419" s="26">
        <v>-76.900000000000006</v>
      </c>
      <c r="M1419" s="26">
        <v>3.6</v>
      </c>
      <c r="N1419" s="26">
        <v>-77.3</v>
      </c>
    </row>
    <row r="1420" spans="1:14" x14ac:dyDescent="0.25">
      <c r="A1420" s="34" t="s">
        <v>2975</v>
      </c>
      <c r="B1420" s="22">
        <f>12+22/60</f>
        <v>12.366666666666667</v>
      </c>
      <c r="C1420" s="22">
        <f>-(69+10/60)</f>
        <v>-69.166666666666671</v>
      </c>
      <c r="D1420" s="34" t="s">
        <v>6</v>
      </c>
      <c r="E1420" s="34" t="s">
        <v>6</v>
      </c>
      <c r="F1420" s="37" t="s">
        <v>2976</v>
      </c>
      <c r="G1420" s="37" t="s">
        <v>6</v>
      </c>
      <c r="H1420" s="34" t="s">
        <v>297</v>
      </c>
      <c r="I1420" s="34" t="s">
        <v>6</v>
      </c>
      <c r="J1420" s="37" t="s">
        <v>6</v>
      </c>
      <c r="K1420" s="26">
        <v>12.5</v>
      </c>
      <c r="L1420" s="26">
        <v>-68.7</v>
      </c>
      <c r="M1420" s="26">
        <v>12</v>
      </c>
      <c r="N1420" s="26">
        <v>-69.3</v>
      </c>
    </row>
    <row r="1421" spans="1:14" s="34" customFormat="1" x14ac:dyDescent="0.25">
      <c r="A1421" s="34" t="s">
        <v>2977</v>
      </c>
      <c r="B1421" s="22">
        <v>12.050924999999999</v>
      </c>
      <c r="C1421" s="22">
        <v>-68.831131999999997</v>
      </c>
      <c r="D1421" s="34" t="s">
        <v>6</v>
      </c>
      <c r="E1421" s="34" t="s">
        <v>6</v>
      </c>
      <c r="F1421" s="37" t="s">
        <v>2978</v>
      </c>
      <c r="G1421" s="37" t="s">
        <v>2979</v>
      </c>
      <c r="H1421" s="34" t="s">
        <v>297</v>
      </c>
      <c r="I1421" s="34" t="s">
        <v>6</v>
      </c>
      <c r="J1421" s="37" t="s">
        <v>6</v>
      </c>
      <c r="K1421" s="26">
        <v>12.5</v>
      </c>
      <c r="L1421" s="26">
        <v>-68.7</v>
      </c>
      <c r="M1421" s="26">
        <v>12</v>
      </c>
      <c r="N1421" s="26">
        <v>-69.3</v>
      </c>
    </row>
    <row r="1422" spans="1:14" s="34" customFormat="1" x14ac:dyDescent="0.25">
      <c r="A1422" s="34" t="s">
        <v>2980</v>
      </c>
      <c r="B1422" s="22">
        <v>12.276626</v>
      </c>
      <c r="C1422" s="22">
        <v>-69.124807000000004</v>
      </c>
      <c r="D1422" s="34" t="s">
        <v>6</v>
      </c>
      <c r="E1422" s="34" t="s">
        <v>6</v>
      </c>
      <c r="F1422" s="37" t="s">
        <v>2981</v>
      </c>
      <c r="G1422" s="37" t="s">
        <v>6</v>
      </c>
      <c r="H1422" s="34" t="s">
        <v>297</v>
      </c>
      <c r="I1422" s="34" t="s">
        <v>6</v>
      </c>
      <c r="J1422" s="37" t="s">
        <v>6</v>
      </c>
      <c r="K1422" s="26">
        <v>12.5</v>
      </c>
      <c r="L1422" s="26">
        <v>-68.7</v>
      </c>
      <c r="M1422" s="26">
        <v>12</v>
      </c>
      <c r="N1422" s="26">
        <v>-69.3</v>
      </c>
    </row>
    <row r="1423" spans="1:14" x14ac:dyDescent="0.25">
      <c r="A1423" t="s">
        <v>2982</v>
      </c>
      <c r="B1423" s="22">
        <v>12.513241000000001</v>
      </c>
      <c r="C1423" s="22">
        <v>-69.971439000000004</v>
      </c>
      <c r="D1423" t="s">
        <v>6</v>
      </c>
      <c r="E1423" s="13" t="s">
        <v>6</v>
      </c>
      <c r="F1423" s="3" t="s">
        <v>2982</v>
      </c>
      <c r="G1423" s="3" t="s">
        <v>6</v>
      </c>
      <c r="H1423" s="3" t="s">
        <v>6</v>
      </c>
      <c r="I1423" s="38" t="s">
        <v>3291</v>
      </c>
      <c r="J1423" s="3" t="s">
        <v>6</v>
      </c>
      <c r="K1423" s="26" t="s">
        <v>6</v>
      </c>
      <c r="L1423" s="26" t="s">
        <v>6</v>
      </c>
      <c r="M1423" s="26" t="s">
        <v>6</v>
      </c>
      <c r="N1423" s="26" t="s">
        <v>6</v>
      </c>
    </row>
    <row r="1424" spans="1:14" x14ac:dyDescent="0.25">
      <c r="A1424" t="s">
        <v>2983</v>
      </c>
      <c r="B1424" s="22">
        <v>12.537748000000001</v>
      </c>
      <c r="C1424" s="22">
        <v>-69.955845999999994</v>
      </c>
      <c r="D1424" t="s">
        <v>6</v>
      </c>
      <c r="E1424" s="13" t="s">
        <v>6</v>
      </c>
      <c r="F1424" s="3" t="s">
        <v>2984</v>
      </c>
      <c r="G1424" s="3" t="s">
        <v>6</v>
      </c>
      <c r="H1424" s="3" t="s">
        <v>2982</v>
      </c>
      <c r="I1424" s="34" t="s">
        <v>6</v>
      </c>
      <c r="J1424" s="34" t="s">
        <v>6</v>
      </c>
      <c r="K1424" s="34" t="s">
        <v>6</v>
      </c>
      <c r="L1424" s="34" t="s">
        <v>6</v>
      </c>
      <c r="M1424" s="34" t="s">
        <v>6</v>
      </c>
      <c r="N1424" s="34" t="s">
        <v>6</v>
      </c>
    </row>
    <row r="1425" spans="1:14" s="34" customFormat="1" x14ac:dyDescent="0.25">
      <c r="A1425" s="34" t="s">
        <v>2985</v>
      </c>
      <c r="B1425" s="22">
        <v>12.47653</v>
      </c>
      <c r="C1425" s="22">
        <v>-69.984938</v>
      </c>
      <c r="D1425" s="34" t="s">
        <v>6</v>
      </c>
      <c r="E1425" s="34" t="s">
        <v>6</v>
      </c>
      <c r="F1425" s="37" t="s">
        <v>2986</v>
      </c>
      <c r="G1425" s="37" t="s">
        <v>6</v>
      </c>
      <c r="H1425" s="37" t="s">
        <v>2982</v>
      </c>
      <c r="I1425" s="34" t="s">
        <v>6</v>
      </c>
      <c r="J1425" s="34" t="s">
        <v>6</v>
      </c>
      <c r="K1425" s="34" t="s">
        <v>6</v>
      </c>
      <c r="L1425" s="34" t="s">
        <v>6</v>
      </c>
      <c r="M1425" s="34" t="s">
        <v>6</v>
      </c>
      <c r="N1425" s="34" t="s">
        <v>6</v>
      </c>
    </row>
    <row r="1426" spans="1:14" s="34" customFormat="1" x14ac:dyDescent="0.25">
      <c r="A1426" s="34" t="s">
        <v>2987</v>
      </c>
      <c r="B1426" s="22">
        <v>12.517989</v>
      </c>
      <c r="C1426" s="22">
        <v>-69.927909</v>
      </c>
      <c r="D1426" s="34" t="s">
        <v>6</v>
      </c>
      <c r="E1426" s="34" t="s">
        <v>6</v>
      </c>
      <c r="F1426" s="37" t="s">
        <v>2988</v>
      </c>
      <c r="G1426" s="37" t="s">
        <v>6</v>
      </c>
      <c r="H1426" s="37" t="s">
        <v>2982</v>
      </c>
      <c r="I1426" s="34" t="s">
        <v>6</v>
      </c>
      <c r="J1426" s="34" t="s">
        <v>6</v>
      </c>
      <c r="K1426" s="34" t="s">
        <v>6</v>
      </c>
      <c r="L1426" s="34" t="s">
        <v>6</v>
      </c>
      <c r="M1426" s="34" t="s">
        <v>6</v>
      </c>
      <c r="N1426" s="34" t="s">
        <v>6</v>
      </c>
    </row>
    <row r="1427" spans="1:14" x14ac:dyDescent="0.25">
      <c r="A1427" t="s">
        <v>2989</v>
      </c>
      <c r="B1427" s="22">
        <v>12.530503</v>
      </c>
      <c r="C1427" s="22">
        <v>-69.939522999999994</v>
      </c>
      <c r="D1427" t="s">
        <v>6</v>
      </c>
      <c r="E1427" s="13" t="s">
        <v>6</v>
      </c>
      <c r="F1427" s="3" t="s">
        <v>2990</v>
      </c>
      <c r="G1427" s="3" t="s">
        <v>6</v>
      </c>
      <c r="H1427" s="34" t="s">
        <v>2987</v>
      </c>
      <c r="I1427" s="34" t="s">
        <v>6</v>
      </c>
      <c r="J1427" s="34" t="s">
        <v>6</v>
      </c>
      <c r="K1427" s="34" t="s">
        <v>6</v>
      </c>
      <c r="L1427" s="34" t="s">
        <v>6</v>
      </c>
      <c r="M1427" s="34" t="s">
        <v>6</v>
      </c>
      <c r="N1427" s="34" t="s">
        <v>6</v>
      </c>
    </row>
    <row r="1428" spans="1:14" x14ac:dyDescent="0.25">
      <c r="A1428" t="s">
        <v>2991</v>
      </c>
      <c r="B1428" s="22">
        <v>12.551401</v>
      </c>
      <c r="C1428" s="22">
        <v>-70.056982000000005</v>
      </c>
      <c r="D1428" s="34" t="s">
        <v>6</v>
      </c>
      <c r="E1428" s="34" t="s">
        <v>6</v>
      </c>
      <c r="F1428" s="37" t="s">
        <v>2992</v>
      </c>
      <c r="G1428" s="37" t="s">
        <v>6</v>
      </c>
      <c r="H1428" s="37" t="s">
        <v>2982</v>
      </c>
      <c r="I1428" s="34" t="s">
        <v>6</v>
      </c>
      <c r="J1428" s="34" t="s">
        <v>6</v>
      </c>
      <c r="K1428" s="34" t="s">
        <v>6</v>
      </c>
      <c r="L1428" s="34" t="s">
        <v>6</v>
      </c>
      <c r="M1428" s="34" t="s">
        <v>6</v>
      </c>
      <c r="N1428" s="34" t="s">
        <v>6</v>
      </c>
    </row>
    <row r="1429" spans="1:14" x14ac:dyDescent="0.25">
      <c r="A1429" t="s">
        <v>2993</v>
      </c>
      <c r="B1429" s="22">
        <v>10.515993999999999</v>
      </c>
      <c r="C1429" s="22">
        <v>-61.040044999999999</v>
      </c>
      <c r="D1429" t="s">
        <v>6</v>
      </c>
      <c r="E1429" s="13" t="s">
        <v>6</v>
      </c>
      <c r="F1429" s="3" t="s">
        <v>2994</v>
      </c>
      <c r="G1429" s="3" t="s">
        <v>6</v>
      </c>
      <c r="H1429" s="34" t="s">
        <v>298</v>
      </c>
      <c r="I1429" s="34" t="s">
        <v>6</v>
      </c>
      <c r="J1429" s="34" t="s">
        <v>6</v>
      </c>
      <c r="K1429" s="34" t="s">
        <v>6</v>
      </c>
      <c r="L1429" s="34" t="s">
        <v>6</v>
      </c>
      <c r="M1429" s="34" t="s">
        <v>6</v>
      </c>
      <c r="N1429" s="34" t="s">
        <v>6</v>
      </c>
    </row>
    <row r="1430" spans="1:14" s="34" customFormat="1" x14ac:dyDescent="0.25">
      <c r="A1430" s="36" t="s">
        <v>2996</v>
      </c>
      <c r="B1430" s="22">
        <v>18.151509000000001</v>
      </c>
      <c r="C1430" s="22">
        <v>-94.450029000000001</v>
      </c>
      <c r="D1430" s="34" t="s">
        <v>6</v>
      </c>
      <c r="E1430" s="34" t="s">
        <v>6</v>
      </c>
      <c r="F1430" s="16" t="s">
        <v>2995</v>
      </c>
      <c r="G1430" s="37" t="s">
        <v>6</v>
      </c>
      <c r="H1430" s="36" t="s">
        <v>461</v>
      </c>
      <c r="I1430" s="36" t="s">
        <v>6</v>
      </c>
      <c r="J1430" s="37" t="s">
        <v>6</v>
      </c>
      <c r="K1430" s="26" t="s">
        <v>6</v>
      </c>
      <c r="L1430" s="26" t="s">
        <v>6</v>
      </c>
      <c r="M1430" s="26" t="s">
        <v>6</v>
      </c>
      <c r="N1430" s="26" t="s">
        <v>6</v>
      </c>
    </row>
    <row r="1431" spans="1:14" s="34" customFormat="1" x14ac:dyDescent="0.25">
      <c r="A1431" s="34" t="s">
        <v>2998</v>
      </c>
      <c r="B1431" s="22">
        <v>17.130054999999999</v>
      </c>
      <c r="C1431" s="22">
        <v>-61.863906</v>
      </c>
      <c r="D1431" s="34" t="s">
        <v>6</v>
      </c>
      <c r="E1431" s="34" t="s">
        <v>6</v>
      </c>
      <c r="F1431" s="16" t="s">
        <v>2997</v>
      </c>
      <c r="G1431" s="37" t="s">
        <v>6</v>
      </c>
      <c r="H1431" s="34" t="s">
        <v>305</v>
      </c>
      <c r="I1431" s="34" t="s">
        <v>6</v>
      </c>
      <c r="J1431" s="37" t="s">
        <v>6</v>
      </c>
      <c r="K1431" s="26">
        <v>21</v>
      </c>
      <c r="L1431" s="26">
        <v>-59</v>
      </c>
      <c r="M1431" s="26">
        <v>10.4</v>
      </c>
      <c r="N1431" s="26">
        <v>-69</v>
      </c>
    </row>
    <row r="1432" spans="1:14" x14ac:dyDescent="0.25">
      <c r="A1432" t="s">
        <v>2999</v>
      </c>
      <c r="B1432" s="22">
        <v>11.169228</v>
      </c>
      <c r="C1432" s="22">
        <v>-60.753014999999998</v>
      </c>
      <c r="D1432" s="34" t="s">
        <v>6</v>
      </c>
      <c r="E1432" s="34" t="s">
        <v>6</v>
      </c>
      <c r="F1432" s="34" t="s">
        <v>3000</v>
      </c>
      <c r="G1432" s="37" t="s">
        <v>6</v>
      </c>
      <c r="H1432" s="34" t="s">
        <v>300</v>
      </c>
      <c r="I1432" s="34" t="s">
        <v>6</v>
      </c>
      <c r="J1432" s="37" t="s">
        <v>6</v>
      </c>
      <c r="K1432" s="26" t="s">
        <v>6</v>
      </c>
      <c r="L1432" s="26" t="s">
        <v>6</v>
      </c>
      <c r="M1432" s="26" t="s">
        <v>6</v>
      </c>
      <c r="N1432" s="26" t="s">
        <v>6</v>
      </c>
    </row>
    <row r="1433" spans="1:14" s="34" customFormat="1" x14ac:dyDescent="0.25">
      <c r="A1433" s="34" t="s">
        <v>3001</v>
      </c>
      <c r="B1433" s="22">
        <v>12.198373999999999</v>
      </c>
      <c r="C1433" s="22">
        <v>-68.262748999999999</v>
      </c>
      <c r="D1433" s="34" t="s">
        <v>6</v>
      </c>
      <c r="E1433" s="34" t="s">
        <v>6</v>
      </c>
      <c r="F1433" s="37" t="s">
        <v>3001</v>
      </c>
      <c r="G1433" s="37" t="s">
        <v>6</v>
      </c>
      <c r="H1433" s="37" t="s">
        <v>6</v>
      </c>
      <c r="I1433" s="38" t="s">
        <v>3291</v>
      </c>
      <c r="J1433" s="37" t="s">
        <v>6</v>
      </c>
      <c r="K1433" s="26" t="s">
        <v>6</v>
      </c>
      <c r="L1433" s="26" t="s">
        <v>6</v>
      </c>
      <c r="M1433" s="26" t="s">
        <v>6</v>
      </c>
      <c r="N1433" s="26" t="s">
        <v>6</v>
      </c>
    </row>
    <row r="1434" spans="1:14" x14ac:dyDescent="0.25">
      <c r="A1434" t="s">
        <v>3040</v>
      </c>
      <c r="B1434" s="22">
        <v>12.246725</v>
      </c>
      <c r="C1434" s="22">
        <v>-69.147341999999995</v>
      </c>
      <c r="D1434" t="s">
        <v>6</v>
      </c>
      <c r="E1434" s="13" t="s">
        <v>6</v>
      </c>
      <c r="F1434" s="3" t="s">
        <v>3002</v>
      </c>
      <c r="G1434" s="3" t="s">
        <v>6</v>
      </c>
      <c r="H1434" s="34" t="s">
        <v>2194</v>
      </c>
      <c r="I1434" s="32" t="s">
        <v>6</v>
      </c>
      <c r="J1434" s="26" t="s">
        <v>6</v>
      </c>
      <c r="K1434" s="26" t="s">
        <v>6</v>
      </c>
      <c r="L1434" s="26" t="s">
        <v>6</v>
      </c>
      <c r="M1434" s="26" t="s">
        <v>6</v>
      </c>
      <c r="N1434" s="26" t="s">
        <v>6</v>
      </c>
    </row>
    <row r="1435" spans="1:14" x14ac:dyDescent="0.25">
      <c r="A1435" t="s">
        <v>3011</v>
      </c>
      <c r="B1435" s="22">
        <v>18.031762000000001</v>
      </c>
      <c r="C1435" s="22">
        <v>-63.049757999999997</v>
      </c>
      <c r="D1435" t="s">
        <v>6</v>
      </c>
      <c r="E1435" s="13" t="s">
        <v>6</v>
      </c>
      <c r="F1435" s="3" t="s">
        <v>3003</v>
      </c>
      <c r="G1435" s="3" t="s">
        <v>6</v>
      </c>
      <c r="H1435" s="37" t="s">
        <v>3009</v>
      </c>
      <c r="I1435" s="37" t="s">
        <v>6</v>
      </c>
      <c r="J1435" s="37" t="s">
        <v>6</v>
      </c>
      <c r="K1435" s="37" t="s">
        <v>6</v>
      </c>
      <c r="L1435" s="37" t="s">
        <v>6</v>
      </c>
      <c r="M1435" s="37" t="s">
        <v>6</v>
      </c>
      <c r="N1435" s="37" t="s">
        <v>6</v>
      </c>
    </row>
    <row r="1436" spans="1:14" x14ac:dyDescent="0.25">
      <c r="A1436" t="s">
        <v>3004</v>
      </c>
      <c r="B1436" s="22">
        <v>18.005662999999998</v>
      </c>
      <c r="C1436" s="22">
        <v>-63.043985999999997</v>
      </c>
      <c r="D1436" s="34" t="s">
        <v>6</v>
      </c>
      <c r="E1436" s="34" t="s">
        <v>6</v>
      </c>
      <c r="F1436" s="37" t="s">
        <v>3005</v>
      </c>
      <c r="G1436" s="37" t="s">
        <v>6</v>
      </c>
      <c r="H1436" s="37" t="s">
        <v>382</v>
      </c>
      <c r="I1436" s="37" t="s">
        <v>6</v>
      </c>
      <c r="J1436" s="37" t="s">
        <v>6</v>
      </c>
      <c r="K1436" s="37" t="s">
        <v>6</v>
      </c>
      <c r="L1436" s="37" t="s">
        <v>6</v>
      </c>
      <c r="M1436" s="37" t="s">
        <v>6</v>
      </c>
      <c r="N1436" s="37" t="s">
        <v>6</v>
      </c>
    </row>
    <row r="1437" spans="1:14" x14ac:dyDescent="0.25">
      <c r="A1437" t="s">
        <v>3012</v>
      </c>
      <c r="B1437" s="22">
        <v>18.029741999999999</v>
      </c>
      <c r="C1437" s="22">
        <v>-63.038322000000001</v>
      </c>
      <c r="D1437" t="s">
        <v>6</v>
      </c>
      <c r="E1437" s="13" t="s">
        <v>6</v>
      </c>
      <c r="F1437" s="3" t="s">
        <v>3006</v>
      </c>
      <c r="G1437" s="3" t="s">
        <v>6</v>
      </c>
      <c r="H1437" s="34" t="s">
        <v>3011</v>
      </c>
      <c r="I1437" s="37" t="s">
        <v>6</v>
      </c>
      <c r="J1437" s="37" t="s">
        <v>6</v>
      </c>
      <c r="K1437" s="37" t="s">
        <v>6</v>
      </c>
      <c r="L1437" s="37" t="s">
        <v>6</v>
      </c>
      <c r="M1437" s="37" t="s">
        <v>6</v>
      </c>
      <c r="N1437" s="37" t="s">
        <v>6</v>
      </c>
    </row>
    <row r="1438" spans="1:14" x14ac:dyDescent="0.25">
      <c r="A1438" s="34" t="s">
        <v>3007</v>
      </c>
      <c r="B1438" s="22">
        <v>18.022243</v>
      </c>
      <c r="C1438" s="22">
        <v>-63.065165</v>
      </c>
      <c r="D1438" s="34" t="s">
        <v>6</v>
      </c>
      <c r="E1438" s="34" t="s">
        <v>6</v>
      </c>
      <c r="F1438" s="37" t="s">
        <v>3008</v>
      </c>
      <c r="G1438" s="37" t="s">
        <v>6</v>
      </c>
      <c r="H1438" s="37" t="s">
        <v>382</v>
      </c>
      <c r="I1438" s="37" t="s">
        <v>6</v>
      </c>
      <c r="J1438" s="37" t="s">
        <v>6</v>
      </c>
      <c r="K1438" s="37" t="s">
        <v>6</v>
      </c>
      <c r="L1438" s="37" t="s">
        <v>6</v>
      </c>
      <c r="M1438" s="37" t="s">
        <v>6</v>
      </c>
      <c r="N1438" s="37" t="s">
        <v>6</v>
      </c>
    </row>
    <row r="1439" spans="1:14" x14ac:dyDescent="0.25">
      <c r="A1439" t="s">
        <v>3009</v>
      </c>
      <c r="B1439" s="22">
        <v>18.027066999999999</v>
      </c>
      <c r="C1439" s="22">
        <v>-63.048397000000001</v>
      </c>
      <c r="D1439" s="34" t="s">
        <v>6</v>
      </c>
      <c r="E1439" s="34" t="s">
        <v>6</v>
      </c>
      <c r="F1439" s="37" t="s">
        <v>3010</v>
      </c>
      <c r="G1439" s="37" t="s">
        <v>6</v>
      </c>
      <c r="H1439" s="37" t="s">
        <v>382</v>
      </c>
      <c r="I1439" s="37" t="s">
        <v>6</v>
      </c>
      <c r="J1439" s="37" t="s">
        <v>6</v>
      </c>
      <c r="K1439" s="37" t="s">
        <v>6</v>
      </c>
      <c r="L1439" s="37" t="s">
        <v>6</v>
      </c>
      <c r="M1439" s="37" t="s">
        <v>6</v>
      </c>
      <c r="N1439" s="37" t="s">
        <v>6</v>
      </c>
    </row>
    <row r="1440" spans="1:14" s="34" customFormat="1" x14ac:dyDescent="0.25">
      <c r="A1440" s="34" t="s">
        <v>3013</v>
      </c>
      <c r="B1440" s="22">
        <v>18.017762000000001</v>
      </c>
      <c r="C1440" s="22">
        <v>-63.051315000000002</v>
      </c>
      <c r="D1440" s="34" t="s">
        <v>6</v>
      </c>
      <c r="E1440" s="34" t="s">
        <v>6</v>
      </c>
      <c r="F1440" s="37" t="s">
        <v>3288</v>
      </c>
      <c r="G1440" s="37" t="s">
        <v>6</v>
      </c>
      <c r="H1440" s="37" t="s">
        <v>382</v>
      </c>
      <c r="I1440" s="37" t="s">
        <v>6</v>
      </c>
      <c r="J1440" s="37" t="s">
        <v>6</v>
      </c>
      <c r="K1440" s="37" t="s">
        <v>6</v>
      </c>
      <c r="L1440" s="37" t="s">
        <v>6</v>
      </c>
      <c r="M1440" s="37" t="s">
        <v>6</v>
      </c>
      <c r="N1440" s="37" t="s">
        <v>6</v>
      </c>
    </row>
    <row r="1441" spans="1:14" x14ac:dyDescent="0.25">
      <c r="A1441" t="s">
        <v>3014</v>
      </c>
      <c r="B1441" s="22">
        <v>18.017212000000001</v>
      </c>
      <c r="C1441" s="22">
        <v>-63.044749000000003</v>
      </c>
      <c r="D1441" s="34" t="s">
        <v>6</v>
      </c>
      <c r="E1441" s="34" t="s">
        <v>6</v>
      </c>
      <c r="F1441" s="37" t="s">
        <v>3015</v>
      </c>
      <c r="G1441" s="37" t="s">
        <v>6</v>
      </c>
      <c r="H1441" s="34" t="s">
        <v>3013</v>
      </c>
      <c r="I1441" s="37" t="s">
        <v>6</v>
      </c>
      <c r="J1441" s="37" t="s">
        <v>6</v>
      </c>
      <c r="K1441" s="37" t="s">
        <v>6</v>
      </c>
      <c r="L1441" s="37" t="s">
        <v>6</v>
      </c>
      <c r="M1441" s="37" t="s">
        <v>6</v>
      </c>
      <c r="N1441" s="37" t="s">
        <v>6</v>
      </c>
    </row>
    <row r="1442" spans="1:14" s="34" customFormat="1" x14ac:dyDescent="0.25">
      <c r="A1442" s="34" t="s">
        <v>3016</v>
      </c>
      <c r="B1442" s="22">
        <v>18.033086000000001</v>
      </c>
      <c r="C1442" s="22">
        <v>-63.058224000000003</v>
      </c>
      <c r="D1442" s="34" t="s">
        <v>6</v>
      </c>
      <c r="E1442" s="34" t="s">
        <v>6</v>
      </c>
      <c r="F1442" s="37" t="s">
        <v>3017</v>
      </c>
      <c r="G1442" s="37" t="s">
        <v>6</v>
      </c>
      <c r="H1442" s="37" t="s">
        <v>382</v>
      </c>
      <c r="I1442" s="37" t="s">
        <v>6</v>
      </c>
      <c r="J1442" s="37" t="s">
        <v>6</v>
      </c>
      <c r="K1442" s="37" t="s">
        <v>6</v>
      </c>
      <c r="L1442" s="37" t="s">
        <v>6</v>
      </c>
      <c r="M1442" s="37" t="s">
        <v>6</v>
      </c>
      <c r="N1442" s="37" t="s">
        <v>6</v>
      </c>
    </row>
    <row r="1443" spans="1:14" s="34" customFormat="1" x14ac:dyDescent="0.25">
      <c r="A1443" s="34" t="s">
        <v>3018</v>
      </c>
      <c r="B1443" s="22">
        <v>18.102853</v>
      </c>
      <c r="C1443" s="22">
        <v>-63.056190999999998</v>
      </c>
      <c r="D1443" s="34" t="s">
        <v>6</v>
      </c>
      <c r="E1443" s="34" t="s">
        <v>6</v>
      </c>
      <c r="F1443" s="37" t="s">
        <v>3019</v>
      </c>
      <c r="G1443" s="37" t="s">
        <v>6</v>
      </c>
      <c r="H1443" s="37" t="s">
        <v>382</v>
      </c>
      <c r="I1443" s="37" t="s">
        <v>6</v>
      </c>
      <c r="J1443" s="37" t="s">
        <v>6</v>
      </c>
      <c r="K1443" s="37" t="s">
        <v>6</v>
      </c>
      <c r="L1443" s="37" t="s">
        <v>6</v>
      </c>
      <c r="M1443" s="37" t="s">
        <v>6</v>
      </c>
      <c r="N1443" s="37" t="s">
        <v>6</v>
      </c>
    </row>
    <row r="1444" spans="1:14" x14ac:dyDescent="0.25">
      <c r="A1444" t="s">
        <v>3020</v>
      </c>
      <c r="B1444" s="22">
        <v>18.102098000000002</v>
      </c>
      <c r="C1444" s="22">
        <v>-63.053401999999998</v>
      </c>
      <c r="D1444" s="34" t="s">
        <v>6</v>
      </c>
      <c r="E1444" s="34" t="s">
        <v>6</v>
      </c>
      <c r="F1444" s="37" t="s">
        <v>3021</v>
      </c>
      <c r="G1444" s="37" t="s">
        <v>6</v>
      </c>
      <c r="H1444" s="34" t="s">
        <v>3018</v>
      </c>
      <c r="I1444" s="37" t="s">
        <v>6</v>
      </c>
      <c r="J1444" s="37" t="s">
        <v>6</v>
      </c>
      <c r="K1444" s="37" t="s">
        <v>6</v>
      </c>
      <c r="L1444" s="37" t="s">
        <v>6</v>
      </c>
      <c r="M1444" s="37" t="s">
        <v>6</v>
      </c>
      <c r="N1444" s="37" t="s">
        <v>6</v>
      </c>
    </row>
    <row r="1445" spans="1:14" x14ac:dyDescent="0.25">
      <c r="A1445" s="34" t="s">
        <v>3023</v>
      </c>
      <c r="B1445" s="22">
        <v>18.022524000000001</v>
      </c>
      <c r="C1445" s="22">
        <v>-63.064343000000001</v>
      </c>
      <c r="D1445" s="34" t="s">
        <v>6</v>
      </c>
      <c r="E1445" s="34" t="s">
        <v>6</v>
      </c>
      <c r="F1445" s="37" t="s">
        <v>3022</v>
      </c>
      <c r="G1445" s="37" t="s">
        <v>6</v>
      </c>
      <c r="H1445" s="34" t="s">
        <v>3007</v>
      </c>
      <c r="I1445" s="37" t="s">
        <v>6</v>
      </c>
      <c r="J1445" s="37" t="s">
        <v>6</v>
      </c>
      <c r="K1445" s="37" t="s">
        <v>6</v>
      </c>
      <c r="L1445" s="37" t="s">
        <v>6</v>
      </c>
      <c r="M1445" s="37" t="s">
        <v>6</v>
      </c>
      <c r="N1445" s="37" t="s">
        <v>6</v>
      </c>
    </row>
    <row r="1446" spans="1:14" s="34" customFormat="1" x14ac:dyDescent="0.25">
      <c r="A1446" s="34" t="s">
        <v>3024</v>
      </c>
      <c r="B1446" s="22">
        <v>18.066666666666666</v>
      </c>
      <c r="C1446" s="22">
        <v>-63.05</v>
      </c>
      <c r="D1446" s="34" t="s">
        <v>3026</v>
      </c>
      <c r="E1446" s="34" t="s">
        <v>6</v>
      </c>
      <c r="F1446" s="37" t="s">
        <v>3025</v>
      </c>
      <c r="G1446" s="37" t="s">
        <v>6</v>
      </c>
      <c r="H1446" s="37" t="s">
        <v>382</v>
      </c>
      <c r="I1446" s="37" t="s">
        <v>6</v>
      </c>
      <c r="J1446" s="37" t="s">
        <v>6</v>
      </c>
      <c r="K1446" s="37" t="s">
        <v>6</v>
      </c>
      <c r="L1446" s="37" t="s">
        <v>6</v>
      </c>
      <c r="M1446" s="37" t="s">
        <v>6</v>
      </c>
      <c r="N1446" s="37" t="s">
        <v>6</v>
      </c>
    </row>
    <row r="1447" spans="1:14" s="34" customFormat="1" x14ac:dyDescent="0.25">
      <c r="A1447" s="34" t="s">
        <v>3027</v>
      </c>
      <c r="B1447" s="22">
        <v>18.066666666666666</v>
      </c>
      <c r="C1447" s="22">
        <v>-63.05</v>
      </c>
      <c r="D1447" s="34" t="s">
        <v>3026</v>
      </c>
      <c r="E1447" s="34" t="s">
        <v>6</v>
      </c>
      <c r="F1447" s="37" t="s">
        <v>3028</v>
      </c>
      <c r="G1447" s="37" t="s">
        <v>6</v>
      </c>
      <c r="H1447" s="37" t="s">
        <v>382</v>
      </c>
      <c r="I1447" s="37" t="s">
        <v>6</v>
      </c>
      <c r="J1447" s="37" t="s">
        <v>6</v>
      </c>
      <c r="K1447" s="37" t="s">
        <v>6</v>
      </c>
      <c r="L1447" s="37" t="s">
        <v>6</v>
      </c>
      <c r="M1447" s="37" t="s">
        <v>6</v>
      </c>
      <c r="N1447" s="37" t="s">
        <v>6</v>
      </c>
    </row>
    <row r="1448" spans="1:14" x14ac:dyDescent="0.25">
      <c r="A1448" t="s">
        <v>3029</v>
      </c>
      <c r="B1448" s="22">
        <v>17.264341000000002</v>
      </c>
      <c r="C1448" s="22">
        <v>-62.672226000000002</v>
      </c>
      <c r="D1448" s="34" t="s">
        <v>6</v>
      </c>
      <c r="E1448" s="34" t="s">
        <v>6</v>
      </c>
      <c r="F1448" s="34" t="s">
        <v>3029</v>
      </c>
      <c r="G1448" s="37" t="s">
        <v>6</v>
      </c>
      <c r="H1448" s="3" t="s">
        <v>6</v>
      </c>
      <c r="I1448" s="38" t="s">
        <v>3290</v>
      </c>
      <c r="J1448" s="37" t="s">
        <v>6</v>
      </c>
      <c r="K1448" s="37" t="s">
        <v>6</v>
      </c>
      <c r="L1448" s="37" t="s">
        <v>6</v>
      </c>
      <c r="M1448" s="37" t="s">
        <v>6</v>
      </c>
      <c r="N1448" s="37" t="s">
        <v>6</v>
      </c>
    </row>
    <row r="1449" spans="1:14" x14ac:dyDescent="0.25">
      <c r="A1449" t="s">
        <v>3030</v>
      </c>
      <c r="B1449" s="22">
        <v>17.152180999999999</v>
      </c>
      <c r="C1449" s="22">
        <v>-62.587082000000002</v>
      </c>
      <c r="D1449" s="34" t="s">
        <v>6</v>
      </c>
      <c r="E1449" s="34" t="s">
        <v>6</v>
      </c>
      <c r="F1449" s="34" t="s">
        <v>3030</v>
      </c>
      <c r="G1449" s="37" t="s">
        <v>6</v>
      </c>
      <c r="H1449" s="34" t="s">
        <v>3029</v>
      </c>
      <c r="I1449" s="32" t="s">
        <v>6</v>
      </c>
      <c r="J1449" s="37" t="s">
        <v>6</v>
      </c>
      <c r="K1449" s="37" t="s">
        <v>6</v>
      </c>
      <c r="L1449" s="37" t="s">
        <v>6</v>
      </c>
      <c r="M1449" s="37" t="s">
        <v>6</v>
      </c>
      <c r="N1449" s="37" t="s">
        <v>6</v>
      </c>
    </row>
    <row r="1450" spans="1:14" x14ac:dyDescent="0.25">
      <c r="A1450" t="s">
        <v>3031</v>
      </c>
      <c r="B1450" s="22">
        <v>17.168429</v>
      </c>
      <c r="C1450" s="22">
        <v>-62.628404000000003</v>
      </c>
      <c r="D1450" t="s">
        <v>6</v>
      </c>
      <c r="E1450" s="13" t="s">
        <v>6</v>
      </c>
      <c r="F1450" s="3" t="s">
        <v>3032</v>
      </c>
      <c r="G1450" s="3" t="s">
        <v>6</v>
      </c>
      <c r="H1450" s="3" t="s">
        <v>3030</v>
      </c>
      <c r="I1450" s="37" t="s">
        <v>6</v>
      </c>
      <c r="J1450" s="37" t="s">
        <v>6</v>
      </c>
      <c r="K1450" s="37" t="s">
        <v>6</v>
      </c>
      <c r="L1450" s="37" t="s">
        <v>6</v>
      </c>
      <c r="M1450" s="37" t="s">
        <v>6</v>
      </c>
      <c r="N1450" s="37" t="s">
        <v>6</v>
      </c>
    </row>
    <row r="1451" spans="1:14" x14ac:dyDescent="0.25">
      <c r="A1451" t="s">
        <v>3033</v>
      </c>
      <c r="B1451" s="22">
        <v>18.210051</v>
      </c>
      <c r="C1451" s="22">
        <v>-63.052183999999997</v>
      </c>
      <c r="D1451" t="s">
        <v>6</v>
      </c>
      <c r="E1451" s="13" t="s">
        <v>6</v>
      </c>
      <c r="F1451" s="3" t="s">
        <v>3033</v>
      </c>
      <c r="G1451" s="37" t="s">
        <v>6</v>
      </c>
      <c r="H1451" s="37" t="s">
        <v>6</v>
      </c>
      <c r="I1451" s="38" t="s">
        <v>3290</v>
      </c>
      <c r="J1451" s="37" t="s">
        <v>6</v>
      </c>
      <c r="K1451" s="37" t="s">
        <v>6</v>
      </c>
      <c r="L1451" s="37" t="s">
        <v>6</v>
      </c>
      <c r="M1451" s="37" t="s">
        <v>6</v>
      </c>
      <c r="N1451" s="37" t="s">
        <v>6</v>
      </c>
    </row>
    <row r="1452" spans="1:14" x14ac:dyDescent="0.25">
      <c r="A1452" t="s">
        <v>3038</v>
      </c>
      <c r="B1452" s="22">
        <v>17.023242</v>
      </c>
      <c r="C1452" s="22">
        <v>-62.488447999999998</v>
      </c>
      <c r="D1452" t="s">
        <v>6</v>
      </c>
      <c r="E1452" s="13" t="s">
        <v>6</v>
      </c>
      <c r="F1452" s="37" t="s">
        <v>3037</v>
      </c>
      <c r="G1452" s="3" t="s">
        <v>6</v>
      </c>
      <c r="H1452" s="36" t="s">
        <v>369</v>
      </c>
      <c r="I1452" s="37" t="s">
        <v>6</v>
      </c>
      <c r="J1452" s="37" t="s">
        <v>6</v>
      </c>
      <c r="K1452" s="26" t="s">
        <v>6</v>
      </c>
      <c r="L1452" s="26" t="s">
        <v>6</v>
      </c>
      <c r="M1452" s="26" t="s">
        <v>6</v>
      </c>
      <c r="N1452" s="26" t="s">
        <v>6</v>
      </c>
    </row>
    <row r="1453" spans="1:14" x14ac:dyDescent="0.25">
      <c r="A1453" t="s">
        <v>3039</v>
      </c>
      <c r="B1453" s="22">
        <v>13.569178000000001</v>
      </c>
      <c r="C1453" s="22">
        <v>-61.192061000000002</v>
      </c>
      <c r="D1453" t="s">
        <v>6</v>
      </c>
      <c r="E1453" s="13" t="s">
        <v>6</v>
      </c>
      <c r="F1453" s="3" t="s">
        <v>3035</v>
      </c>
      <c r="G1453" s="3" t="s">
        <v>6</v>
      </c>
      <c r="H1453" s="3" t="s">
        <v>369</v>
      </c>
      <c r="I1453" s="34" t="s">
        <v>6</v>
      </c>
      <c r="J1453" s="37" t="s">
        <v>6</v>
      </c>
      <c r="K1453" s="26" t="s">
        <v>6</v>
      </c>
      <c r="L1453" s="26" t="s">
        <v>6</v>
      </c>
      <c r="M1453" s="26" t="s">
        <v>6</v>
      </c>
      <c r="N1453" s="26" t="s">
        <v>6</v>
      </c>
    </row>
    <row r="1454" spans="1:14" x14ac:dyDescent="0.25">
      <c r="A1454" t="s">
        <v>3041</v>
      </c>
      <c r="B1454" s="22">
        <v>18.205015</v>
      </c>
      <c r="C1454" s="22">
        <v>-63.093935000000002</v>
      </c>
      <c r="D1454" t="s">
        <v>6</v>
      </c>
      <c r="E1454" s="13" t="s">
        <v>6</v>
      </c>
      <c r="F1454" s="3" t="s">
        <v>3042</v>
      </c>
      <c r="G1454" s="3" t="s">
        <v>6</v>
      </c>
      <c r="H1454" s="3" t="s">
        <v>3033</v>
      </c>
      <c r="I1454" s="34" t="s">
        <v>6</v>
      </c>
      <c r="J1454" s="37" t="s">
        <v>6</v>
      </c>
      <c r="K1454" s="26" t="s">
        <v>6</v>
      </c>
      <c r="L1454" s="26" t="s">
        <v>6</v>
      </c>
      <c r="M1454" s="26" t="s">
        <v>6</v>
      </c>
      <c r="N1454" s="26" t="s">
        <v>6</v>
      </c>
    </row>
    <row r="1455" spans="1:14" x14ac:dyDescent="0.25">
      <c r="A1455" t="s">
        <v>3043</v>
      </c>
      <c r="B1455" s="22">
        <v>18.201284999999999</v>
      </c>
      <c r="C1455" s="22">
        <v>-63.086919000000002</v>
      </c>
      <c r="D1455" t="s">
        <v>6</v>
      </c>
      <c r="E1455" s="13" t="s">
        <v>6</v>
      </c>
      <c r="F1455" s="3" t="s">
        <v>3044</v>
      </c>
      <c r="G1455" s="3" t="s">
        <v>6</v>
      </c>
      <c r="H1455" s="34" t="s">
        <v>3041</v>
      </c>
      <c r="I1455" s="34" t="s">
        <v>6</v>
      </c>
      <c r="J1455" s="34" t="s">
        <v>6</v>
      </c>
      <c r="K1455" s="34" t="s">
        <v>6</v>
      </c>
      <c r="L1455" s="34" t="s">
        <v>6</v>
      </c>
      <c r="M1455" s="34" t="s">
        <v>6</v>
      </c>
      <c r="N1455" s="34" t="s">
        <v>6</v>
      </c>
    </row>
    <row r="1456" spans="1:14" x14ac:dyDescent="0.25">
      <c r="A1456" s="34" t="s">
        <v>3045</v>
      </c>
      <c r="B1456" s="22">
        <v>18.326169</v>
      </c>
      <c r="C1456" s="22">
        <v>-64.849362999999997</v>
      </c>
      <c r="D1456" t="s">
        <v>6</v>
      </c>
      <c r="E1456" s="13" t="s">
        <v>6</v>
      </c>
      <c r="F1456" s="3" t="s">
        <v>3046</v>
      </c>
      <c r="G1456" s="3" t="s">
        <v>6</v>
      </c>
      <c r="H1456" s="34" t="s">
        <v>381</v>
      </c>
      <c r="I1456" s="34" t="s">
        <v>6</v>
      </c>
      <c r="J1456" s="34" t="s">
        <v>6</v>
      </c>
      <c r="K1456" s="34" t="s">
        <v>6</v>
      </c>
      <c r="L1456" s="34" t="s">
        <v>6</v>
      </c>
      <c r="M1456" s="34" t="s">
        <v>6</v>
      </c>
      <c r="N1456" s="34" t="s">
        <v>6</v>
      </c>
    </row>
    <row r="1457" spans="1:14" s="34" customFormat="1" x14ac:dyDescent="0.25">
      <c r="A1457" s="36" t="s">
        <v>3047</v>
      </c>
      <c r="B1457" s="22">
        <v>19.011713</v>
      </c>
      <c r="C1457" s="22">
        <v>-96.067102000000006</v>
      </c>
      <c r="D1457" s="34" t="s">
        <v>6</v>
      </c>
      <c r="E1457" s="34" t="s">
        <v>6</v>
      </c>
      <c r="F1457" s="16" t="s">
        <v>3048</v>
      </c>
      <c r="G1457" s="37" t="s">
        <v>6</v>
      </c>
      <c r="H1457" s="36" t="s">
        <v>461</v>
      </c>
      <c r="I1457" s="36" t="s">
        <v>6</v>
      </c>
      <c r="J1457" s="37" t="s">
        <v>6</v>
      </c>
      <c r="K1457" s="26" t="s">
        <v>6</v>
      </c>
      <c r="L1457" s="26" t="s">
        <v>6</v>
      </c>
      <c r="M1457" s="26" t="s">
        <v>6</v>
      </c>
      <c r="N1457" s="26" t="s">
        <v>6</v>
      </c>
    </row>
    <row r="1458" spans="1:14" s="34" customFormat="1" x14ac:dyDescent="0.25">
      <c r="A1458" s="36" t="s">
        <v>3049</v>
      </c>
      <c r="B1458" s="22">
        <v>22.229469000000002</v>
      </c>
      <c r="C1458" s="22">
        <v>-97.835166999999998</v>
      </c>
      <c r="D1458" s="34" t="s">
        <v>6</v>
      </c>
      <c r="E1458" s="34" t="s">
        <v>6</v>
      </c>
      <c r="F1458" s="16" t="s">
        <v>3050</v>
      </c>
      <c r="G1458" s="37" t="s">
        <v>6</v>
      </c>
      <c r="H1458" s="36" t="s">
        <v>461</v>
      </c>
      <c r="I1458" s="36" t="s">
        <v>6</v>
      </c>
      <c r="J1458" s="37" t="s">
        <v>6</v>
      </c>
      <c r="K1458" s="26" t="s">
        <v>6</v>
      </c>
      <c r="L1458" s="26" t="s">
        <v>6</v>
      </c>
      <c r="M1458" s="26" t="s">
        <v>6</v>
      </c>
      <c r="N1458" s="26" t="s">
        <v>6</v>
      </c>
    </row>
    <row r="1459" spans="1:14" s="34" customFormat="1" x14ac:dyDescent="0.25">
      <c r="A1459" s="36" t="s">
        <v>3051</v>
      </c>
      <c r="B1459" s="22">
        <f>19+5/60+45/3600</f>
        <v>19.095833333333331</v>
      </c>
      <c r="C1459" s="22">
        <f>-(96+6/60+48/3600)</f>
        <v>-96.11333333333333</v>
      </c>
      <c r="D1459" s="34" t="s">
        <v>6</v>
      </c>
      <c r="E1459" s="34" t="s">
        <v>6</v>
      </c>
      <c r="F1459" s="16" t="s">
        <v>3052</v>
      </c>
      <c r="G1459" s="37" t="s">
        <v>6</v>
      </c>
      <c r="H1459" s="36" t="s">
        <v>461</v>
      </c>
      <c r="I1459" s="36" t="s">
        <v>6</v>
      </c>
      <c r="J1459" s="37" t="s">
        <v>6</v>
      </c>
      <c r="K1459" s="26" t="s">
        <v>6</v>
      </c>
      <c r="L1459" s="26" t="s">
        <v>6</v>
      </c>
      <c r="M1459" s="26" t="s">
        <v>6</v>
      </c>
      <c r="N1459" s="26" t="s">
        <v>6</v>
      </c>
    </row>
    <row r="1460" spans="1:14" s="34" customFormat="1" x14ac:dyDescent="0.25">
      <c r="A1460" s="36" t="s">
        <v>3053</v>
      </c>
      <c r="B1460" s="22">
        <f>19+5/60+26/3600</f>
        <v>19.090555555555554</v>
      </c>
      <c r="C1460" s="22">
        <f>-(96+6/60+11/3600)</f>
        <v>-96.103055555555557</v>
      </c>
      <c r="D1460" s="34" t="s">
        <v>6</v>
      </c>
      <c r="E1460" s="34" t="s">
        <v>6</v>
      </c>
      <c r="F1460" s="16" t="s">
        <v>3054</v>
      </c>
      <c r="G1460" s="37" t="s">
        <v>6</v>
      </c>
      <c r="H1460" s="36" t="s">
        <v>461</v>
      </c>
      <c r="I1460" s="36" t="s">
        <v>6</v>
      </c>
      <c r="J1460" s="37" t="s">
        <v>6</v>
      </c>
      <c r="K1460" s="26" t="s">
        <v>6</v>
      </c>
      <c r="L1460" s="26" t="s">
        <v>6</v>
      </c>
      <c r="M1460" s="26" t="s">
        <v>6</v>
      </c>
      <c r="N1460" s="26" t="s">
        <v>6</v>
      </c>
    </row>
    <row r="1461" spans="1:14" x14ac:dyDescent="0.25">
      <c r="A1461" s="36" t="s">
        <v>3056</v>
      </c>
      <c r="B1461" s="22">
        <v>24.551606</v>
      </c>
      <c r="C1461" s="22">
        <v>58.570346000000001</v>
      </c>
      <c r="D1461" s="34" t="s">
        <v>6</v>
      </c>
      <c r="E1461" s="34" t="s">
        <v>6</v>
      </c>
      <c r="F1461" s="16" t="s">
        <v>3056</v>
      </c>
      <c r="G1461" s="37" t="s">
        <v>6</v>
      </c>
      <c r="H1461" s="36" t="s">
        <v>3057</v>
      </c>
      <c r="I1461" s="36" t="s">
        <v>6</v>
      </c>
      <c r="J1461" s="37" t="s">
        <v>6</v>
      </c>
      <c r="K1461" s="26" t="s">
        <v>6</v>
      </c>
      <c r="L1461" s="26" t="s">
        <v>6</v>
      </c>
      <c r="M1461" s="26" t="s">
        <v>6</v>
      </c>
      <c r="N1461" s="26" t="s">
        <v>6</v>
      </c>
    </row>
    <row r="1462" spans="1:14" x14ac:dyDescent="0.25">
      <c r="A1462" s="36" t="s">
        <v>3057</v>
      </c>
      <c r="B1462" s="22">
        <v>15.405480000000001</v>
      </c>
      <c r="C1462" s="22">
        <v>63.744906</v>
      </c>
      <c r="D1462" s="34" t="s">
        <v>6</v>
      </c>
      <c r="E1462" s="34" t="s">
        <v>6</v>
      </c>
      <c r="F1462" s="16" t="s">
        <v>3057</v>
      </c>
      <c r="G1462" s="37" t="s">
        <v>6</v>
      </c>
      <c r="H1462" s="36" t="s">
        <v>179</v>
      </c>
      <c r="I1462" s="36" t="s">
        <v>6</v>
      </c>
      <c r="J1462" s="37" t="s">
        <v>6</v>
      </c>
      <c r="K1462" s="26" t="s">
        <v>6</v>
      </c>
      <c r="L1462" s="26" t="s">
        <v>6</v>
      </c>
      <c r="M1462" s="26" t="s">
        <v>6</v>
      </c>
      <c r="N1462" s="26" t="s">
        <v>6</v>
      </c>
    </row>
    <row r="1463" spans="1:14" s="34" customFormat="1" x14ac:dyDescent="0.25">
      <c r="A1463" s="34" t="s">
        <v>3058</v>
      </c>
      <c r="B1463" s="22">
        <v>25.427091999999998</v>
      </c>
      <c r="C1463" s="22">
        <v>55.443382999999997</v>
      </c>
      <c r="D1463" s="34" t="s">
        <v>6</v>
      </c>
      <c r="E1463" s="34" t="s">
        <v>6</v>
      </c>
      <c r="F1463" s="16" t="s">
        <v>3059</v>
      </c>
      <c r="G1463" s="37" t="s">
        <v>6</v>
      </c>
      <c r="H1463" s="34" t="s">
        <v>607</v>
      </c>
      <c r="I1463" s="34" t="s">
        <v>3062</v>
      </c>
      <c r="J1463" s="37" t="s">
        <v>6</v>
      </c>
      <c r="K1463" s="26" t="s">
        <v>6</v>
      </c>
      <c r="L1463" s="26" t="s">
        <v>6</v>
      </c>
      <c r="M1463" s="26" t="s">
        <v>6</v>
      </c>
      <c r="N1463" s="26" t="s">
        <v>6</v>
      </c>
    </row>
    <row r="1464" spans="1:14" x14ac:dyDescent="0.25">
      <c r="A1464" t="s">
        <v>3061</v>
      </c>
      <c r="B1464" s="22">
        <v>25.533715000000001</v>
      </c>
      <c r="C1464" s="22">
        <v>55.602421999999997</v>
      </c>
      <c r="D1464" s="34" t="s">
        <v>6</v>
      </c>
      <c r="E1464" s="34" t="s">
        <v>6</v>
      </c>
      <c r="F1464" s="34" t="s">
        <v>3060</v>
      </c>
      <c r="G1464" s="37" t="s">
        <v>6</v>
      </c>
      <c r="H1464" s="35" t="s">
        <v>1517</v>
      </c>
      <c r="I1464" s="34" t="s">
        <v>3062</v>
      </c>
      <c r="J1464" s="37" t="s">
        <v>6</v>
      </c>
      <c r="K1464" s="26" t="s">
        <v>6</v>
      </c>
      <c r="L1464" s="26" t="s">
        <v>6</v>
      </c>
      <c r="M1464" s="26" t="s">
        <v>6</v>
      </c>
      <c r="N1464" s="26" t="s">
        <v>6</v>
      </c>
    </row>
    <row r="1465" spans="1:14" x14ac:dyDescent="0.25">
      <c r="A1465" t="s">
        <v>3062</v>
      </c>
      <c r="B1465" s="22">
        <v>24.277557999999999</v>
      </c>
      <c r="C1465" s="22">
        <v>54.391230999999998</v>
      </c>
      <c r="D1465" t="s">
        <v>6</v>
      </c>
      <c r="E1465" s="13" t="s">
        <v>6</v>
      </c>
      <c r="F1465" s="34" t="s">
        <v>3062</v>
      </c>
      <c r="G1465" s="37" t="s">
        <v>6</v>
      </c>
      <c r="H1465" s="34" t="s">
        <v>607</v>
      </c>
      <c r="I1465" s="34" t="s">
        <v>162</v>
      </c>
      <c r="J1465" s="37" t="s">
        <v>6</v>
      </c>
      <c r="K1465" s="26" t="s">
        <v>6</v>
      </c>
      <c r="L1465" s="26" t="s">
        <v>6</v>
      </c>
      <c r="M1465" s="26" t="s">
        <v>6</v>
      </c>
      <c r="N1465" s="26" t="s">
        <v>6</v>
      </c>
    </row>
    <row r="1466" spans="1:14" x14ac:dyDescent="0.25">
      <c r="A1466" t="s">
        <v>3063</v>
      </c>
      <c r="B1466" s="22">
        <v>25.252258000000001</v>
      </c>
      <c r="C1466" s="22">
        <v>56.367344000000003</v>
      </c>
      <c r="D1466" t="s">
        <v>6</v>
      </c>
      <c r="E1466" s="13" t="s">
        <v>6</v>
      </c>
      <c r="F1466" s="34" t="s">
        <v>3063</v>
      </c>
      <c r="G1466" s="37" t="s">
        <v>6</v>
      </c>
      <c r="H1466" s="34" t="s">
        <v>607</v>
      </c>
      <c r="I1466" s="34" t="s">
        <v>3056</v>
      </c>
      <c r="J1466" s="37" t="s">
        <v>6</v>
      </c>
      <c r="K1466" s="26" t="s">
        <v>6</v>
      </c>
      <c r="L1466" s="26" t="s">
        <v>6</v>
      </c>
      <c r="M1466" s="26" t="s">
        <v>6</v>
      </c>
      <c r="N1466" s="26" t="s">
        <v>6</v>
      </c>
    </row>
    <row r="1467" spans="1:14" x14ac:dyDescent="0.25">
      <c r="A1467" t="s">
        <v>3064</v>
      </c>
      <c r="B1467" s="22">
        <v>27.851799</v>
      </c>
      <c r="C1467" s="22">
        <v>51.869782000000001</v>
      </c>
      <c r="D1467" s="34" t="s">
        <v>6</v>
      </c>
      <c r="E1467" s="34" t="s">
        <v>6</v>
      </c>
      <c r="F1467" s="34" t="s">
        <v>3064</v>
      </c>
      <c r="G1467" s="37" t="s">
        <v>6</v>
      </c>
      <c r="H1467" s="37" t="s">
        <v>608</v>
      </c>
      <c r="I1467" s="37" t="s">
        <v>6</v>
      </c>
      <c r="J1467" s="37" t="s">
        <v>6</v>
      </c>
      <c r="K1467" s="37" t="s">
        <v>6</v>
      </c>
      <c r="L1467" s="37" t="s">
        <v>6</v>
      </c>
      <c r="M1467" s="37" t="s">
        <v>6</v>
      </c>
      <c r="N1467" s="37" t="s">
        <v>6</v>
      </c>
    </row>
    <row r="1468" spans="1:14" x14ac:dyDescent="0.25">
      <c r="A1468" t="s">
        <v>3065</v>
      </c>
      <c r="B1468" s="22">
        <v>25.436426000000001</v>
      </c>
      <c r="C1468" s="22">
        <v>59.247101999999998</v>
      </c>
      <c r="D1468" s="34" t="s">
        <v>6</v>
      </c>
      <c r="E1468" s="34" t="s">
        <v>6</v>
      </c>
      <c r="F1468" s="34" t="s">
        <v>3065</v>
      </c>
      <c r="G1468" s="37" t="s">
        <v>6</v>
      </c>
      <c r="H1468" s="37" t="s">
        <v>608</v>
      </c>
      <c r="I1468" s="37" t="s">
        <v>6</v>
      </c>
      <c r="J1468" s="37" t="s">
        <v>6</v>
      </c>
      <c r="K1468" s="37" t="s">
        <v>6</v>
      </c>
      <c r="L1468" s="37" t="s">
        <v>6</v>
      </c>
      <c r="M1468" s="37" t="s">
        <v>6</v>
      </c>
      <c r="N1468" s="37" t="s">
        <v>6</v>
      </c>
    </row>
    <row r="1469" spans="1:14" s="34" customFormat="1" x14ac:dyDescent="0.25">
      <c r="A1469" s="36" t="s">
        <v>3068</v>
      </c>
      <c r="B1469" s="22">
        <f>1+48/60</f>
        <v>1.8</v>
      </c>
      <c r="C1469" s="22">
        <f>109+47/60</f>
        <v>109.78333333333333</v>
      </c>
      <c r="D1469" s="34" t="s">
        <v>6</v>
      </c>
      <c r="E1469" s="34" t="s">
        <v>6</v>
      </c>
      <c r="F1469" s="16" t="s">
        <v>3069</v>
      </c>
      <c r="G1469" s="37" t="s">
        <v>6</v>
      </c>
      <c r="H1469" s="34" t="s">
        <v>212</v>
      </c>
      <c r="I1469" s="34" t="s">
        <v>6</v>
      </c>
      <c r="J1469" s="37" t="s">
        <v>6</v>
      </c>
      <c r="K1469" s="26" t="s">
        <v>6</v>
      </c>
      <c r="L1469" s="26" t="s">
        <v>6</v>
      </c>
      <c r="M1469" s="26" t="s">
        <v>6</v>
      </c>
      <c r="N1469" s="26" t="s">
        <v>6</v>
      </c>
    </row>
    <row r="1470" spans="1:14" s="34" customFormat="1" x14ac:dyDescent="0.25">
      <c r="A1470" s="36" t="s">
        <v>3070</v>
      </c>
      <c r="B1470" s="22">
        <f>24+28/60</f>
        <v>24.466666666666665</v>
      </c>
      <c r="C1470" s="22">
        <f>117+56/60</f>
        <v>117.93333333333334</v>
      </c>
      <c r="D1470" s="34" t="s">
        <v>6</v>
      </c>
      <c r="E1470" s="34" t="s">
        <v>6</v>
      </c>
      <c r="F1470" s="16" t="s">
        <v>3071</v>
      </c>
      <c r="G1470" s="34" t="s">
        <v>6</v>
      </c>
      <c r="H1470" s="36" t="s">
        <v>645</v>
      </c>
      <c r="I1470" s="36" t="s">
        <v>6</v>
      </c>
      <c r="J1470" s="37" t="s">
        <v>6</v>
      </c>
      <c r="K1470" s="37" t="s">
        <v>6</v>
      </c>
      <c r="L1470" s="37" t="s">
        <v>6</v>
      </c>
      <c r="M1470" s="37" t="s">
        <v>6</v>
      </c>
      <c r="N1470" s="37" t="s">
        <v>6</v>
      </c>
    </row>
    <row r="1471" spans="1:14" s="34" customFormat="1" x14ac:dyDescent="0.25">
      <c r="A1471" s="36" t="s">
        <v>3072</v>
      </c>
      <c r="B1471" s="22">
        <v>24.439064999999999</v>
      </c>
      <c r="C1471" s="22">
        <v>117.92708399999999</v>
      </c>
      <c r="D1471" s="34" t="s">
        <v>6</v>
      </c>
      <c r="E1471" s="34" t="s">
        <v>6</v>
      </c>
      <c r="F1471" s="16" t="s">
        <v>3073</v>
      </c>
      <c r="G1471" s="34" t="s">
        <v>6</v>
      </c>
      <c r="H1471" s="36" t="s">
        <v>645</v>
      </c>
      <c r="I1471" s="36" t="s">
        <v>6</v>
      </c>
      <c r="J1471" s="37" t="s">
        <v>6</v>
      </c>
      <c r="K1471" s="37" t="s">
        <v>6</v>
      </c>
      <c r="L1471" s="37" t="s">
        <v>6</v>
      </c>
      <c r="M1471" s="37" t="s">
        <v>6</v>
      </c>
      <c r="N1471" s="37" t="s">
        <v>6</v>
      </c>
    </row>
    <row r="1472" spans="1:14" s="34" customFormat="1" x14ac:dyDescent="0.25">
      <c r="A1472" s="34" t="s">
        <v>3075</v>
      </c>
      <c r="B1472" s="22">
        <v>-2.5210170000000001</v>
      </c>
      <c r="C1472" s="22">
        <v>-44.412103000000002</v>
      </c>
      <c r="D1472" s="34" t="s">
        <v>6</v>
      </c>
      <c r="E1472" s="34" t="s">
        <v>6</v>
      </c>
      <c r="F1472" s="3" t="s">
        <v>3074</v>
      </c>
      <c r="G1472" s="37" t="s">
        <v>6</v>
      </c>
      <c r="H1472" s="34" t="s">
        <v>360</v>
      </c>
      <c r="I1472" s="34" t="s">
        <v>6</v>
      </c>
      <c r="J1472" s="37" t="s">
        <v>6</v>
      </c>
      <c r="K1472" s="37" t="s">
        <v>6</v>
      </c>
      <c r="L1472" s="37" t="s">
        <v>6</v>
      </c>
      <c r="M1472" s="37" t="s">
        <v>6</v>
      </c>
      <c r="N1472" s="37" t="s">
        <v>6</v>
      </c>
    </row>
    <row r="1473" spans="1:14" x14ac:dyDescent="0.25">
      <c r="A1473" s="37" t="s">
        <v>3077</v>
      </c>
      <c r="B1473" s="22">
        <v>-2.8749609999999999</v>
      </c>
      <c r="C1473" s="22">
        <v>-44.545312000000003</v>
      </c>
      <c r="D1473" t="s">
        <v>6</v>
      </c>
      <c r="E1473" s="13" t="s">
        <v>6</v>
      </c>
      <c r="F1473" s="37" t="s">
        <v>3076</v>
      </c>
      <c r="G1473" s="3" t="s">
        <v>6</v>
      </c>
      <c r="H1473" s="3" t="s">
        <v>3075</v>
      </c>
      <c r="I1473" s="34" t="s">
        <v>6</v>
      </c>
      <c r="J1473" s="34" t="s">
        <v>6</v>
      </c>
      <c r="K1473" s="34" t="s">
        <v>6</v>
      </c>
      <c r="L1473" s="34" t="s">
        <v>6</v>
      </c>
      <c r="M1473" s="34" t="s">
        <v>6</v>
      </c>
      <c r="N1473" s="34" t="s">
        <v>6</v>
      </c>
    </row>
    <row r="1474" spans="1:14" x14ac:dyDescent="0.25">
      <c r="A1474" s="37" t="s">
        <v>3079</v>
      </c>
      <c r="B1474" s="22">
        <f>-(2+49/60+54.24/3600)</f>
        <v>-2.8317333333333332</v>
      </c>
      <c r="C1474" s="22">
        <f>-(44+29/60+41.92/3600)</f>
        <v>-44.494977777777777</v>
      </c>
      <c r="D1474" t="s">
        <v>6</v>
      </c>
      <c r="E1474" s="13" t="s">
        <v>6</v>
      </c>
      <c r="F1474" s="3" t="s">
        <v>3078</v>
      </c>
      <c r="G1474" s="3" t="s">
        <v>6</v>
      </c>
      <c r="H1474" s="37" t="s">
        <v>3077</v>
      </c>
      <c r="I1474" s="34" t="s">
        <v>6</v>
      </c>
      <c r="J1474" s="34" t="s">
        <v>6</v>
      </c>
      <c r="K1474" s="34" t="s">
        <v>6</v>
      </c>
      <c r="L1474" s="34" t="s">
        <v>6</v>
      </c>
      <c r="M1474" s="34" t="s">
        <v>6</v>
      </c>
      <c r="N1474" s="34" t="s">
        <v>6</v>
      </c>
    </row>
    <row r="1475" spans="1:14" s="34" customFormat="1" x14ac:dyDescent="0.25">
      <c r="A1475" s="34" t="s">
        <v>3080</v>
      </c>
      <c r="B1475" s="22">
        <v>-2.5777540000000001</v>
      </c>
      <c r="C1475" s="22">
        <v>-44.369674000000003</v>
      </c>
      <c r="D1475" s="34" t="s">
        <v>6</v>
      </c>
      <c r="E1475" s="34" t="s">
        <v>6</v>
      </c>
      <c r="F1475" s="37" t="s">
        <v>3081</v>
      </c>
      <c r="G1475" s="37" t="s">
        <v>6</v>
      </c>
      <c r="H1475" s="34" t="s">
        <v>360</v>
      </c>
      <c r="I1475" s="34" t="s">
        <v>6</v>
      </c>
      <c r="J1475" s="37" t="s">
        <v>6</v>
      </c>
      <c r="K1475" s="37" t="s">
        <v>6</v>
      </c>
      <c r="L1475" s="37" t="s">
        <v>6</v>
      </c>
      <c r="M1475" s="37" t="s">
        <v>6</v>
      </c>
      <c r="N1475" s="37" t="s">
        <v>6</v>
      </c>
    </row>
    <row r="1476" spans="1:14" x14ac:dyDescent="0.25">
      <c r="A1476" s="34" t="s">
        <v>3082</v>
      </c>
      <c r="B1476" s="22">
        <f>-(2+35/60+57.7/3600)</f>
        <v>-2.5993611111111115</v>
      </c>
      <c r="C1476" s="22">
        <f>-(44+21/60+9.4/3600)</f>
        <v>-44.352611111111109</v>
      </c>
      <c r="D1476" t="s">
        <v>6</v>
      </c>
      <c r="E1476" s="13" t="s">
        <v>6</v>
      </c>
      <c r="F1476" s="3" t="s">
        <v>3083</v>
      </c>
      <c r="G1476" s="3" t="s">
        <v>6</v>
      </c>
      <c r="H1476" s="34" t="s">
        <v>3080</v>
      </c>
      <c r="I1476" s="34" t="s">
        <v>6</v>
      </c>
      <c r="J1476" s="34" t="s">
        <v>6</v>
      </c>
      <c r="K1476" s="34" t="s">
        <v>6</v>
      </c>
      <c r="L1476" s="34" t="s">
        <v>6</v>
      </c>
      <c r="M1476" s="34" t="s">
        <v>6</v>
      </c>
      <c r="N1476" s="34" t="s">
        <v>6</v>
      </c>
    </row>
    <row r="1477" spans="1:14" s="34" customFormat="1" x14ac:dyDescent="0.25">
      <c r="A1477" s="34" t="s">
        <v>3084</v>
      </c>
      <c r="B1477" s="22">
        <v>-33.170459999999999</v>
      </c>
      <c r="C1477" s="22">
        <v>27.639140000000001</v>
      </c>
      <c r="D1477" s="34" t="s">
        <v>6</v>
      </c>
      <c r="E1477" s="34" t="s">
        <v>6</v>
      </c>
      <c r="F1477" s="16" t="s">
        <v>3085</v>
      </c>
      <c r="G1477" s="37" t="s">
        <v>6</v>
      </c>
      <c r="H1477" s="37" t="s">
        <v>374</v>
      </c>
      <c r="I1477" s="37" t="s">
        <v>6</v>
      </c>
      <c r="J1477" s="37" t="s">
        <v>6</v>
      </c>
      <c r="K1477" s="26" t="s">
        <v>6</v>
      </c>
      <c r="L1477" s="26" t="s">
        <v>6</v>
      </c>
      <c r="M1477" s="26" t="s">
        <v>6</v>
      </c>
      <c r="N1477" s="26" t="s">
        <v>6</v>
      </c>
    </row>
    <row r="1478" spans="1:14" x14ac:dyDescent="0.25">
      <c r="A1478" s="34" t="s">
        <v>3086</v>
      </c>
      <c r="B1478" s="22">
        <v>-33.670180999999999</v>
      </c>
      <c r="C1478" s="22">
        <v>26.670945</v>
      </c>
      <c r="D1478" t="s">
        <v>6</v>
      </c>
      <c r="E1478" s="13" t="s">
        <v>6</v>
      </c>
      <c r="F1478" s="3" t="s">
        <v>3087</v>
      </c>
      <c r="G1478" s="3" t="s">
        <v>6</v>
      </c>
      <c r="H1478" s="34" t="s">
        <v>3084</v>
      </c>
      <c r="I1478" s="37" t="s">
        <v>6</v>
      </c>
      <c r="J1478" s="37" t="s">
        <v>6</v>
      </c>
      <c r="K1478" s="37" t="s">
        <v>6</v>
      </c>
      <c r="L1478" s="37" t="s">
        <v>6</v>
      </c>
      <c r="M1478" s="37" t="s">
        <v>6</v>
      </c>
      <c r="N1478" s="37" t="s">
        <v>6</v>
      </c>
    </row>
    <row r="1479" spans="1:14" s="34" customFormat="1" x14ac:dyDescent="0.25">
      <c r="A1479" s="34" t="s">
        <v>3089</v>
      </c>
      <c r="B1479" s="22">
        <v>16.816994999999999</v>
      </c>
      <c r="C1479" s="22">
        <v>-88.098626999999993</v>
      </c>
      <c r="D1479" s="34" t="s">
        <v>6</v>
      </c>
      <c r="E1479" s="34" t="s">
        <v>6</v>
      </c>
      <c r="F1479" s="34" t="s">
        <v>3088</v>
      </c>
      <c r="G1479" s="37" t="s">
        <v>6</v>
      </c>
      <c r="H1479" s="34" t="s">
        <v>289</v>
      </c>
      <c r="I1479" s="34" t="s">
        <v>6</v>
      </c>
      <c r="J1479" s="37" t="s">
        <v>6</v>
      </c>
      <c r="K1479" s="26">
        <v>19.5</v>
      </c>
      <c r="L1479" s="26">
        <v>-86.6</v>
      </c>
      <c r="M1479" s="26">
        <v>15</v>
      </c>
      <c r="N1479" s="26">
        <v>-90.4</v>
      </c>
    </row>
    <row r="1480" spans="1:14" s="34" customFormat="1" x14ac:dyDescent="0.25">
      <c r="A1480" s="36" t="s">
        <v>3090</v>
      </c>
      <c r="B1480" s="22">
        <v>4.3354730000000004</v>
      </c>
      <c r="C1480" s="22">
        <v>100.559822</v>
      </c>
      <c r="D1480" s="34" t="s">
        <v>6</v>
      </c>
      <c r="E1480" s="34" t="s">
        <v>6</v>
      </c>
      <c r="F1480" s="16" t="s">
        <v>3091</v>
      </c>
      <c r="G1480" s="37" t="s">
        <v>6</v>
      </c>
      <c r="H1480" s="37" t="s">
        <v>209</v>
      </c>
      <c r="I1480" s="36" t="s">
        <v>222</v>
      </c>
      <c r="J1480" s="37" t="s">
        <v>6</v>
      </c>
      <c r="K1480" s="26" t="s">
        <v>6</v>
      </c>
      <c r="L1480" s="26" t="s">
        <v>6</v>
      </c>
      <c r="M1480" s="26" t="s">
        <v>6</v>
      </c>
      <c r="N1480" s="26" t="s">
        <v>6</v>
      </c>
    </row>
    <row r="1481" spans="1:14" x14ac:dyDescent="0.25">
      <c r="A1481" s="36" t="s">
        <v>3092</v>
      </c>
      <c r="B1481" s="22">
        <v>4.8349640000000003</v>
      </c>
      <c r="C1481" s="22">
        <v>100.626418</v>
      </c>
      <c r="D1481" t="s">
        <v>6</v>
      </c>
      <c r="E1481" s="13" t="s">
        <v>6</v>
      </c>
      <c r="F1481" s="3" t="s">
        <v>3093</v>
      </c>
      <c r="G1481" s="3" t="s">
        <v>6</v>
      </c>
      <c r="H1481" s="36" t="s">
        <v>3090</v>
      </c>
      <c r="I1481" s="34" t="s">
        <v>6</v>
      </c>
      <c r="J1481" s="34" t="s">
        <v>6</v>
      </c>
      <c r="K1481" s="34" t="s">
        <v>6</v>
      </c>
      <c r="L1481" s="34" t="s">
        <v>6</v>
      </c>
      <c r="M1481" s="34" t="s">
        <v>6</v>
      </c>
      <c r="N1481" s="34" t="s">
        <v>6</v>
      </c>
    </row>
    <row r="1482" spans="1:14" s="34" customFormat="1" x14ac:dyDescent="0.25">
      <c r="A1482" s="34" t="s">
        <v>3094</v>
      </c>
      <c r="B1482" s="22">
        <v>36.873108000000002</v>
      </c>
      <c r="C1482" s="22">
        <v>-6.3545199999999999</v>
      </c>
      <c r="D1482" s="34" t="s">
        <v>6</v>
      </c>
      <c r="E1482" s="34" t="s">
        <v>6</v>
      </c>
      <c r="F1482" s="16" t="s">
        <v>3095</v>
      </c>
      <c r="G1482" s="37" t="s">
        <v>6</v>
      </c>
      <c r="H1482" s="34" t="s">
        <v>2257</v>
      </c>
      <c r="I1482" s="34" t="s">
        <v>6</v>
      </c>
      <c r="J1482" s="37" t="s">
        <v>6</v>
      </c>
      <c r="K1482" s="26">
        <v>45</v>
      </c>
      <c r="L1482" s="26">
        <v>4</v>
      </c>
      <c r="M1482" s="26">
        <v>35</v>
      </c>
      <c r="N1482" s="26">
        <v>-11</v>
      </c>
    </row>
    <row r="1483" spans="1:14" s="34" customFormat="1" x14ac:dyDescent="0.25">
      <c r="A1483" s="34" t="s">
        <v>3096</v>
      </c>
      <c r="B1483" s="22">
        <v>36.908861000000002</v>
      </c>
      <c r="C1483" s="22">
        <v>-6.2778359999999997</v>
      </c>
      <c r="D1483" s="34" t="s">
        <v>6</v>
      </c>
      <c r="E1483" s="34" t="s">
        <v>6</v>
      </c>
      <c r="F1483" s="16" t="s">
        <v>3097</v>
      </c>
      <c r="G1483" s="37" t="s">
        <v>6</v>
      </c>
      <c r="H1483" s="34" t="s">
        <v>2257</v>
      </c>
      <c r="I1483" s="34" t="s">
        <v>6</v>
      </c>
      <c r="J1483" s="37" t="s">
        <v>6</v>
      </c>
      <c r="K1483" s="26">
        <v>45</v>
      </c>
      <c r="L1483" s="26">
        <v>4</v>
      </c>
      <c r="M1483" s="26">
        <v>35</v>
      </c>
      <c r="N1483" s="26">
        <v>-11</v>
      </c>
    </row>
    <row r="1484" spans="1:14" s="34" customFormat="1" x14ac:dyDescent="0.25">
      <c r="A1484" s="34" t="s">
        <v>3098</v>
      </c>
      <c r="B1484" s="22">
        <v>-7.9253790000000004</v>
      </c>
      <c r="C1484" s="22">
        <v>-34.820695000000001</v>
      </c>
      <c r="D1484" s="34" t="s">
        <v>6</v>
      </c>
      <c r="E1484" s="34" t="s">
        <v>6</v>
      </c>
      <c r="F1484" s="16" t="s">
        <v>3099</v>
      </c>
      <c r="G1484" s="37" t="s">
        <v>6</v>
      </c>
      <c r="H1484" s="34" t="s">
        <v>341</v>
      </c>
      <c r="I1484" s="34" t="s">
        <v>6</v>
      </c>
      <c r="J1484" s="37" t="s">
        <v>6</v>
      </c>
      <c r="K1484" s="26" t="s">
        <v>6</v>
      </c>
      <c r="L1484" s="26" t="s">
        <v>6</v>
      </c>
      <c r="M1484" s="26" t="s">
        <v>6</v>
      </c>
      <c r="N1484" s="26" t="s">
        <v>6</v>
      </c>
    </row>
    <row r="1485" spans="1:14" s="34" customFormat="1" x14ac:dyDescent="0.25">
      <c r="A1485" s="34" t="s">
        <v>3101</v>
      </c>
      <c r="B1485" s="22">
        <v>-7.885065</v>
      </c>
      <c r="C1485" s="22">
        <v>-34.858356999999998</v>
      </c>
      <c r="D1485" s="34" t="s">
        <v>6</v>
      </c>
      <c r="E1485" s="34" t="s">
        <v>6</v>
      </c>
      <c r="F1485" s="16" t="s">
        <v>3100</v>
      </c>
      <c r="G1485" s="37" t="s">
        <v>6</v>
      </c>
      <c r="H1485" s="34" t="s">
        <v>3098</v>
      </c>
      <c r="I1485" s="34" t="s">
        <v>6</v>
      </c>
      <c r="J1485" s="37" t="s">
        <v>6</v>
      </c>
      <c r="K1485" s="26" t="s">
        <v>6</v>
      </c>
      <c r="L1485" s="26" t="s">
        <v>6</v>
      </c>
      <c r="M1485" s="26" t="s">
        <v>6</v>
      </c>
      <c r="N1485" s="26" t="s">
        <v>6</v>
      </c>
    </row>
    <row r="1486" spans="1:14" s="34" customFormat="1" x14ac:dyDescent="0.25">
      <c r="A1486" s="34" t="s">
        <v>3102</v>
      </c>
      <c r="B1486" s="22">
        <v>3.592797</v>
      </c>
      <c r="C1486" s="22">
        <v>9.6447029999999998</v>
      </c>
      <c r="D1486" s="34" t="s">
        <v>3103</v>
      </c>
      <c r="E1486" s="34" t="s">
        <v>6</v>
      </c>
      <c r="F1486" s="16" t="s">
        <v>3113</v>
      </c>
      <c r="G1486" s="37" t="s">
        <v>6</v>
      </c>
      <c r="H1486" s="37" t="s">
        <v>130</v>
      </c>
      <c r="I1486" s="37" t="s">
        <v>6</v>
      </c>
      <c r="J1486" s="37" t="s">
        <v>6</v>
      </c>
      <c r="K1486" s="26">
        <v>7.6</v>
      </c>
      <c r="L1486" s="26">
        <v>12.2</v>
      </c>
      <c r="M1486" s="26">
        <v>0.8</v>
      </c>
      <c r="N1486" s="26">
        <v>7.1</v>
      </c>
    </row>
    <row r="1487" spans="1:14" x14ac:dyDescent="0.25">
      <c r="A1487" t="s">
        <v>3104</v>
      </c>
      <c r="B1487" s="22">
        <v>4.3661899999999996</v>
      </c>
      <c r="C1487" s="22">
        <v>8.8943180000000002</v>
      </c>
      <c r="D1487" t="s">
        <v>3103</v>
      </c>
      <c r="E1487" s="34" t="s">
        <v>6</v>
      </c>
      <c r="F1487" s="16" t="s">
        <v>3105</v>
      </c>
      <c r="G1487" s="37" t="s">
        <v>6</v>
      </c>
      <c r="H1487" s="37" t="s">
        <v>130</v>
      </c>
      <c r="I1487" s="37" t="s">
        <v>6</v>
      </c>
      <c r="J1487" s="37" t="s">
        <v>6</v>
      </c>
      <c r="K1487" s="26">
        <v>7.6</v>
      </c>
      <c r="L1487" s="26">
        <v>12.2</v>
      </c>
      <c r="M1487" s="26">
        <v>0.8</v>
      </c>
      <c r="N1487" s="26">
        <v>7.1</v>
      </c>
    </row>
    <row r="1488" spans="1:14" x14ac:dyDescent="0.25">
      <c r="A1488" s="34" t="s">
        <v>3106</v>
      </c>
      <c r="B1488" s="22">
        <v>4.0076390000000002</v>
      </c>
      <c r="C1488" s="22">
        <v>9.1670610000000003</v>
      </c>
      <c r="D1488" t="s">
        <v>6</v>
      </c>
      <c r="E1488" s="13" t="s">
        <v>6</v>
      </c>
      <c r="F1488" s="3" t="s">
        <v>3107</v>
      </c>
      <c r="G1488" s="3" t="s">
        <v>6</v>
      </c>
      <c r="H1488" s="34" t="s">
        <v>3104</v>
      </c>
      <c r="I1488" s="37" t="s">
        <v>6</v>
      </c>
      <c r="J1488" s="37" t="s">
        <v>6</v>
      </c>
      <c r="K1488" s="37" t="s">
        <v>6</v>
      </c>
      <c r="L1488" s="37" t="s">
        <v>6</v>
      </c>
      <c r="M1488" s="37" t="s">
        <v>6</v>
      </c>
      <c r="N1488" s="37" t="s">
        <v>6</v>
      </c>
    </row>
    <row r="1489" spans="1:14" s="34" customFormat="1" x14ac:dyDescent="0.25">
      <c r="A1489" s="34" t="s">
        <v>3108</v>
      </c>
      <c r="B1489" s="22">
        <v>4.0664579999999999</v>
      </c>
      <c r="C1489" s="22">
        <v>9.3765309999999999</v>
      </c>
      <c r="D1489" s="34" t="s">
        <v>6</v>
      </c>
      <c r="E1489" s="34" t="s">
        <v>6</v>
      </c>
      <c r="F1489" s="37" t="s">
        <v>3109</v>
      </c>
      <c r="G1489" s="37" t="s">
        <v>6</v>
      </c>
      <c r="H1489" s="34" t="s">
        <v>3104</v>
      </c>
      <c r="I1489" s="37" t="s">
        <v>6</v>
      </c>
      <c r="J1489" s="37" t="s">
        <v>6</v>
      </c>
      <c r="K1489" s="37" t="s">
        <v>6</v>
      </c>
      <c r="L1489" s="37" t="s">
        <v>6</v>
      </c>
      <c r="M1489" s="37" t="s">
        <v>6</v>
      </c>
      <c r="N1489" s="37" t="s">
        <v>6</v>
      </c>
    </row>
    <row r="1490" spans="1:14" s="34" customFormat="1" x14ac:dyDescent="0.25">
      <c r="A1490" s="34" t="s">
        <v>3110</v>
      </c>
      <c r="B1490" s="22">
        <v>4.0122309999999999</v>
      </c>
      <c r="C1490" s="22">
        <v>9.423705</v>
      </c>
      <c r="D1490" s="34" t="s">
        <v>6</v>
      </c>
      <c r="E1490" s="34" t="s">
        <v>6</v>
      </c>
      <c r="F1490" s="37" t="s">
        <v>3111</v>
      </c>
      <c r="G1490" s="37" t="s">
        <v>6</v>
      </c>
      <c r="H1490" s="34" t="s">
        <v>3104</v>
      </c>
      <c r="I1490" s="37" t="s">
        <v>6</v>
      </c>
      <c r="J1490" s="37" t="s">
        <v>6</v>
      </c>
      <c r="K1490" s="37" t="s">
        <v>6</v>
      </c>
      <c r="L1490" s="37" t="s">
        <v>6</v>
      </c>
      <c r="M1490" s="37" t="s">
        <v>6</v>
      </c>
      <c r="N1490" s="37" t="s">
        <v>6</v>
      </c>
    </row>
    <row r="1491" spans="1:14" x14ac:dyDescent="0.25">
      <c r="A1491" s="34" t="s">
        <v>3112</v>
      </c>
      <c r="B1491" s="22">
        <v>3.9455610000000001</v>
      </c>
      <c r="C1491" s="22">
        <v>9.6317409999999999</v>
      </c>
      <c r="D1491" s="34" t="s">
        <v>6</v>
      </c>
      <c r="E1491" s="34" t="s">
        <v>6</v>
      </c>
      <c r="F1491" s="16" t="s">
        <v>3114</v>
      </c>
      <c r="G1491" s="37" t="s">
        <v>6</v>
      </c>
      <c r="H1491" s="34" t="s">
        <v>3102</v>
      </c>
      <c r="I1491" s="37" t="s">
        <v>6</v>
      </c>
      <c r="J1491" s="37" t="s">
        <v>6</v>
      </c>
      <c r="K1491" s="26">
        <v>7.6</v>
      </c>
      <c r="L1491" s="26">
        <v>12.2</v>
      </c>
      <c r="M1491" s="26">
        <v>0.8</v>
      </c>
      <c r="N1491" s="26">
        <v>7.1</v>
      </c>
    </row>
    <row r="1492" spans="1:14" s="34" customFormat="1" x14ac:dyDescent="0.25">
      <c r="A1492" s="34" t="s">
        <v>3115</v>
      </c>
      <c r="B1492" s="22">
        <v>3.6010430000000002</v>
      </c>
      <c r="C1492" s="22">
        <v>9.7358740000000008</v>
      </c>
      <c r="D1492" s="34" t="s">
        <v>6</v>
      </c>
      <c r="E1492" s="34" t="s">
        <v>6</v>
      </c>
      <c r="F1492" s="16" t="s">
        <v>3116</v>
      </c>
      <c r="G1492" s="37" t="s">
        <v>6</v>
      </c>
      <c r="H1492" s="34" t="s">
        <v>3102</v>
      </c>
      <c r="I1492" s="37" t="s">
        <v>6</v>
      </c>
      <c r="J1492" s="37" t="s">
        <v>6</v>
      </c>
      <c r="K1492" s="26">
        <v>7.6</v>
      </c>
      <c r="L1492" s="26">
        <v>12.2</v>
      </c>
      <c r="M1492" s="26">
        <v>0.8</v>
      </c>
      <c r="N1492" s="26">
        <v>7.1</v>
      </c>
    </row>
    <row r="1493" spans="1:14" x14ac:dyDescent="0.25">
      <c r="A1493" t="s">
        <v>3117</v>
      </c>
      <c r="B1493" s="22">
        <v>4.0006370000000002</v>
      </c>
      <c r="C1493" s="22">
        <v>9.6452530000000003</v>
      </c>
      <c r="D1493" s="34" t="s">
        <v>6</v>
      </c>
      <c r="E1493" s="34" t="s">
        <v>6</v>
      </c>
      <c r="F1493" s="16" t="s">
        <v>3118</v>
      </c>
      <c r="G1493" s="37" t="s">
        <v>6</v>
      </c>
      <c r="H1493" s="34" t="s">
        <v>3112</v>
      </c>
      <c r="I1493" s="37" t="s">
        <v>6</v>
      </c>
      <c r="J1493" s="37" t="s">
        <v>6</v>
      </c>
      <c r="K1493" s="26">
        <v>7.6</v>
      </c>
      <c r="L1493" s="26">
        <v>12.2</v>
      </c>
      <c r="M1493" s="26">
        <v>0.8</v>
      </c>
      <c r="N1493" s="26">
        <v>7.1</v>
      </c>
    </row>
    <row r="1494" spans="1:14" x14ac:dyDescent="0.25">
      <c r="A1494" t="s">
        <v>3125</v>
      </c>
      <c r="B1494" s="22">
        <v>-25.916163999999998</v>
      </c>
      <c r="C1494" s="22">
        <v>32.647171999999998</v>
      </c>
      <c r="D1494" t="s">
        <v>6</v>
      </c>
      <c r="E1494" s="13" t="s">
        <v>6</v>
      </c>
      <c r="F1494" s="3" t="s">
        <v>3120</v>
      </c>
      <c r="G1494" s="3" t="s">
        <v>6</v>
      </c>
      <c r="H1494" s="36" t="s">
        <v>106</v>
      </c>
      <c r="I1494" s="36" t="s">
        <v>6</v>
      </c>
      <c r="J1494" s="36" t="s">
        <v>6</v>
      </c>
      <c r="K1494" s="36" t="s">
        <v>6</v>
      </c>
      <c r="L1494" s="36" t="s">
        <v>6</v>
      </c>
      <c r="M1494" s="36" t="s">
        <v>6</v>
      </c>
      <c r="N1494" s="36" t="s">
        <v>6</v>
      </c>
    </row>
    <row r="1495" spans="1:14" x14ac:dyDescent="0.25">
      <c r="A1495" s="34" t="s">
        <v>3121</v>
      </c>
      <c r="B1495" s="22">
        <v>-26.025044000000001</v>
      </c>
      <c r="C1495" s="22">
        <v>32.911059000000002</v>
      </c>
      <c r="D1495" s="36" t="s">
        <v>6</v>
      </c>
      <c r="E1495" s="36" t="s">
        <v>6</v>
      </c>
      <c r="F1495" s="3" t="s">
        <v>3122</v>
      </c>
      <c r="G1495" s="36" t="s">
        <v>6</v>
      </c>
      <c r="H1495" s="34" t="s">
        <v>105</v>
      </c>
      <c r="I1495" s="36" t="s">
        <v>6</v>
      </c>
      <c r="J1495" s="36" t="s">
        <v>6</v>
      </c>
      <c r="K1495" s="36" t="s">
        <v>6</v>
      </c>
      <c r="L1495" s="36" t="s">
        <v>6</v>
      </c>
      <c r="M1495" s="36" t="s">
        <v>6</v>
      </c>
      <c r="N1495" s="36" t="s">
        <v>6</v>
      </c>
    </row>
    <row r="1496" spans="1:14" x14ac:dyDescent="0.25">
      <c r="A1496" s="34" t="s">
        <v>3123</v>
      </c>
      <c r="B1496" s="22">
        <v>-26.046329</v>
      </c>
      <c r="C1496" s="22">
        <v>32.900523</v>
      </c>
      <c r="D1496" s="36" t="s">
        <v>6</v>
      </c>
      <c r="E1496" s="36" t="s">
        <v>6</v>
      </c>
      <c r="F1496" s="3" t="s">
        <v>3124</v>
      </c>
      <c r="G1496" s="36" t="s">
        <v>6</v>
      </c>
      <c r="H1496" s="34" t="s">
        <v>105</v>
      </c>
      <c r="I1496" s="36" t="s">
        <v>6</v>
      </c>
      <c r="J1496" s="36" t="s">
        <v>6</v>
      </c>
      <c r="K1496" s="36" t="s">
        <v>6</v>
      </c>
      <c r="L1496" s="36" t="s">
        <v>6</v>
      </c>
      <c r="M1496" s="36" t="s">
        <v>6</v>
      </c>
      <c r="N1496" s="36" t="s">
        <v>6</v>
      </c>
    </row>
    <row r="1497" spans="1:14" x14ac:dyDescent="0.25">
      <c r="A1497" t="s">
        <v>3126</v>
      </c>
      <c r="B1497" s="22">
        <v>21.854507999999999</v>
      </c>
      <c r="C1497" s="22">
        <v>90.090577999999994</v>
      </c>
      <c r="D1497" t="s">
        <v>6</v>
      </c>
      <c r="E1497" s="13" t="s">
        <v>6</v>
      </c>
      <c r="F1497" s="3" t="s">
        <v>3127</v>
      </c>
      <c r="G1497" s="3" t="s">
        <v>6</v>
      </c>
      <c r="H1497" s="37" t="s">
        <v>615</v>
      </c>
      <c r="I1497" s="37" t="s">
        <v>6</v>
      </c>
      <c r="J1497" s="37" t="s">
        <v>6</v>
      </c>
      <c r="K1497" s="26">
        <v>25.5</v>
      </c>
      <c r="L1497" s="26">
        <v>94.3</v>
      </c>
      <c r="M1497" s="26">
        <v>20.2</v>
      </c>
      <c r="N1497" s="26">
        <v>86.8</v>
      </c>
    </row>
    <row r="1498" spans="1:14" s="34" customFormat="1" x14ac:dyDescent="0.25">
      <c r="A1498" s="36" t="s">
        <v>3128</v>
      </c>
      <c r="B1498" s="22">
        <v>19.588564000000002</v>
      </c>
      <c r="C1498" s="22">
        <v>-96.386330000000001</v>
      </c>
      <c r="D1498" s="34" t="s">
        <v>6</v>
      </c>
      <c r="E1498" s="34" t="s">
        <v>6</v>
      </c>
      <c r="F1498" s="16" t="s">
        <v>3129</v>
      </c>
      <c r="G1498" s="37" t="s">
        <v>6</v>
      </c>
      <c r="H1498" s="36" t="s">
        <v>461</v>
      </c>
      <c r="I1498" s="36" t="s">
        <v>6</v>
      </c>
      <c r="J1498" s="37" t="s">
        <v>6</v>
      </c>
      <c r="K1498" s="26" t="s">
        <v>6</v>
      </c>
      <c r="L1498" s="26" t="s">
        <v>6</v>
      </c>
      <c r="M1498" s="26" t="s">
        <v>6</v>
      </c>
      <c r="N1498" s="26" t="s">
        <v>6</v>
      </c>
    </row>
    <row r="1499" spans="1:14" s="34" customFormat="1" x14ac:dyDescent="0.25">
      <c r="A1499" s="36" t="s">
        <v>3130</v>
      </c>
      <c r="B1499" s="22">
        <v>27.669426999999999</v>
      </c>
      <c r="C1499" s="22">
        <v>-114.870977</v>
      </c>
      <c r="D1499" s="34" t="s">
        <v>6</v>
      </c>
      <c r="E1499" s="34" t="s">
        <v>6</v>
      </c>
      <c r="F1499" s="36" t="s">
        <v>3131</v>
      </c>
      <c r="G1499" s="37" t="s">
        <v>6</v>
      </c>
      <c r="H1499" s="36" t="s">
        <v>2555</v>
      </c>
      <c r="I1499" s="37" t="s">
        <v>6</v>
      </c>
      <c r="J1499" s="37" t="s">
        <v>6</v>
      </c>
      <c r="K1499" s="26" t="s">
        <v>6</v>
      </c>
      <c r="L1499" s="26" t="s">
        <v>6</v>
      </c>
      <c r="M1499" s="26" t="s">
        <v>6</v>
      </c>
      <c r="N1499" s="26" t="s">
        <v>6</v>
      </c>
    </row>
    <row r="1500" spans="1:14" s="34" customFormat="1" x14ac:dyDescent="0.25">
      <c r="A1500" s="36" t="s">
        <v>3132</v>
      </c>
      <c r="B1500" s="22">
        <v>27.701763</v>
      </c>
      <c r="C1500" s="22">
        <v>-114.875092</v>
      </c>
      <c r="D1500" s="34" t="s">
        <v>6</v>
      </c>
      <c r="E1500" s="34" t="s">
        <v>6</v>
      </c>
      <c r="F1500" s="36" t="s">
        <v>3133</v>
      </c>
      <c r="G1500" s="37" t="s">
        <v>6</v>
      </c>
      <c r="H1500" s="36" t="s">
        <v>3130</v>
      </c>
      <c r="I1500" s="37" t="s">
        <v>6</v>
      </c>
      <c r="J1500" s="37" t="s">
        <v>6</v>
      </c>
      <c r="K1500" s="26" t="s">
        <v>6</v>
      </c>
      <c r="L1500" s="26" t="s">
        <v>6</v>
      </c>
      <c r="M1500" s="26" t="s">
        <v>6</v>
      </c>
      <c r="N1500" s="26" t="s">
        <v>6</v>
      </c>
    </row>
    <row r="1501" spans="1:14" s="34" customFormat="1" x14ac:dyDescent="0.25">
      <c r="A1501" s="36" t="s">
        <v>3134</v>
      </c>
      <c r="B1501" s="22">
        <v>30.356784999999999</v>
      </c>
      <c r="C1501" s="22">
        <v>-114.637238</v>
      </c>
      <c r="D1501" s="34" t="s">
        <v>6</v>
      </c>
      <c r="E1501" s="34" t="s">
        <v>6</v>
      </c>
      <c r="F1501" s="16" t="s">
        <v>3135</v>
      </c>
      <c r="G1501" s="37" t="s">
        <v>6</v>
      </c>
      <c r="H1501" s="36" t="s">
        <v>2550</v>
      </c>
      <c r="I1501" s="37" t="s">
        <v>6</v>
      </c>
      <c r="J1501" s="37" t="s">
        <v>6</v>
      </c>
      <c r="K1501" s="26" t="s">
        <v>6</v>
      </c>
      <c r="L1501" s="26" t="s">
        <v>6</v>
      </c>
      <c r="M1501" s="26" t="s">
        <v>6</v>
      </c>
      <c r="N1501" s="26" t="s">
        <v>6</v>
      </c>
    </row>
    <row r="1502" spans="1:14" x14ac:dyDescent="0.25">
      <c r="A1502" s="36" t="s">
        <v>3136</v>
      </c>
      <c r="B1502" s="22">
        <v>30.823521</v>
      </c>
      <c r="C1502" s="22">
        <v>-114.702077</v>
      </c>
      <c r="D1502" t="s">
        <v>6</v>
      </c>
      <c r="E1502" s="13" t="s">
        <v>6</v>
      </c>
      <c r="F1502" s="36" t="s">
        <v>3137</v>
      </c>
      <c r="G1502" s="3" t="s">
        <v>6</v>
      </c>
      <c r="H1502" s="36" t="s">
        <v>560</v>
      </c>
      <c r="I1502" s="37" t="s">
        <v>6</v>
      </c>
      <c r="J1502" s="37" t="s">
        <v>6</v>
      </c>
      <c r="K1502" s="37" t="s">
        <v>6</v>
      </c>
      <c r="L1502" s="37" t="s">
        <v>6</v>
      </c>
      <c r="M1502" s="37" t="s">
        <v>6</v>
      </c>
      <c r="N1502" s="37" t="s">
        <v>6</v>
      </c>
    </row>
    <row r="1503" spans="1:14" s="38" customFormat="1" x14ac:dyDescent="0.25">
      <c r="A1503" s="40" t="s">
        <v>3138</v>
      </c>
      <c r="B1503" s="22">
        <f>15+49/60+31/3600</f>
        <v>15.825277777777778</v>
      </c>
      <c r="C1503" s="22">
        <f>-(95+57/60+55/3600)</f>
        <v>-95.965277777777786</v>
      </c>
      <c r="D1503" s="38" t="s">
        <v>6</v>
      </c>
      <c r="E1503" s="38" t="s">
        <v>1583</v>
      </c>
      <c r="F1503" s="42" t="s">
        <v>3139</v>
      </c>
      <c r="G1503" s="41" t="s">
        <v>6</v>
      </c>
      <c r="H1503" s="38" t="s">
        <v>659</v>
      </c>
      <c r="I1503" s="38" t="s">
        <v>6</v>
      </c>
      <c r="J1503" s="41" t="s">
        <v>6</v>
      </c>
      <c r="K1503" s="26" t="s">
        <v>6</v>
      </c>
      <c r="L1503" s="26" t="s">
        <v>6</v>
      </c>
      <c r="M1503" s="26" t="s">
        <v>6</v>
      </c>
      <c r="N1503" s="26" t="s">
        <v>6</v>
      </c>
    </row>
    <row r="1504" spans="1:14" s="38" customFormat="1" x14ac:dyDescent="0.25">
      <c r="A1504" s="40" t="s">
        <v>3140</v>
      </c>
      <c r="B1504" s="22">
        <f>15+56/60+7/3600</f>
        <v>15.935277777777777</v>
      </c>
      <c r="C1504" s="22">
        <f>-(97+40/60+51/3600)</f>
        <v>-97.680833333333339</v>
      </c>
      <c r="D1504" s="38" t="s">
        <v>6</v>
      </c>
      <c r="E1504" s="38" t="s">
        <v>1583</v>
      </c>
      <c r="F1504" s="42" t="s">
        <v>3143</v>
      </c>
      <c r="G1504" s="41" t="s">
        <v>6</v>
      </c>
      <c r="H1504" s="38" t="s">
        <v>659</v>
      </c>
      <c r="I1504" s="38" t="s">
        <v>6</v>
      </c>
      <c r="J1504" s="41" t="s">
        <v>6</v>
      </c>
      <c r="K1504" s="26" t="s">
        <v>6</v>
      </c>
      <c r="L1504" s="26" t="s">
        <v>6</v>
      </c>
      <c r="M1504" s="26" t="s">
        <v>6</v>
      </c>
      <c r="N1504" s="26" t="s">
        <v>6</v>
      </c>
    </row>
    <row r="1505" spans="1:14" s="38" customFormat="1" x14ac:dyDescent="0.25">
      <c r="A1505" s="40" t="s">
        <v>3141</v>
      </c>
      <c r="B1505" s="23">
        <v>15.452553999999999</v>
      </c>
      <c r="C1505" s="23">
        <v>-93.189013000000003</v>
      </c>
      <c r="D1505" s="40" t="s">
        <v>2231</v>
      </c>
      <c r="E1505" s="40" t="s">
        <v>6</v>
      </c>
      <c r="F1505" s="42" t="s">
        <v>3142</v>
      </c>
      <c r="G1505" s="42" t="s">
        <v>6</v>
      </c>
      <c r="H1505" s="40" t="s">
        <v>464</v>
      </c>
      <c r="I1505" s="40" t="s">
        <v>2184</v>
      </c>
      <c r="J1505" s="41" t="s">
        <v>6</v>
      </c>
      <c r="K1505" s="26" t="s">
        <v>6</v>
      </c>
      <c r="L1505" s="26" t="s">
        <v>6</v>
      </c>
      <c r="M1505" s="26" t="s">
        <v>6</v>
      </c>
      <c r="N1505" s="26" t="s">
        <v>6</v>
      </c>
    </row>
    <row r="1506" spans="1:14" s="38" customFormat="1" x14ac:dyDescent="0.25">
      <c r="A1506" s="40" t="s">
        <v>3145</v>
      </c>
      <c r="B1506" s="22">
        <f>15+51/60+29.8/3600</f>
        <v>15.858277777777777</v>
      </c>
      <c r="C1506" s="22">
        <f>-(93+41/60+9/3600)</f>
        <v>-93.685833333333335</v>
      </c>
      <c r="D1506" s="38" t="s">
        <v>6</v>
      </c>
      <c r="E1506" s="38" t="s">
        <v>1583</v>
      </c>
      <c r="F1506" s="42" t="s">
        <v>3144</v>
      </c>
      <c r="G1506" s="41" t="s">
        <v>6</v>
      </c>
      <c r="H1506" s="40" t="s">
        <v>3141</v>
      </c>
      <c r="I1506" s="38" t="s">
        <v>6</v>
      </c>
      <c r="J1506" s="41" t="s">
        <v>6</v>
      </c>
      <c r="K1506" s="26" t="s">
        <v>6</v>
      </c>
      <c r="L1506" s="26" t="s">
        <v>6</v>
      </c>
      <c r="M1506" s="26" t="s">
        <v>6</v>
      </c>
      <c r="N1506" s="26" t="s">
        <v>6</v>
      </c>
    </row>
    <row r="1507" spans="1:14" s="38" customFormat="1" x14ac:dyDescent="0.25">
      <c r="A1507" s="40" t="s">
        <v>3146</v>
      </c>
      <c r="B1507" s="22">
        <f>15+11/60+36/3600</f>
        <v>15.193333333333333</v>
      </c>
      <c r="C1507" s="22">
        <f>-(92+52/60+59/3600)</f>
        <v>-92.883055555555543</v>
      </c>
      <c r="D1507" s="38" t="s">
        <v>6</v>
      </c>
      <c r="E1507" s="38" t="s">
        <v>1583</v>
      </c>
      <c r="F1507" s="39" t="s">
        <v>3147</v>
      </c>
      <c r="G1507" s="41" t="s">
        <v>6</v>
      </c>
      <c r="H1507" s="40" t="s">
        <v>3141</v>
      </c>
      <c r="I1507" s="38" t="s">
        <v>6</v>
      </c>
      <c r="J1507" s="41" t="s">
        <v>6</v>
      </c>
      <c r="K1507" s="26" t="s">
        <v>6</v>
      </c>
      <c r="L1507" s="26" t="s">
        <v>6</v>
      </c>
      <c r="M1507" s="26" t="s">
        <v>6</v>
      </c>
      <c r="N1507" s="26" t="s">
        <v>6</v>
      </c>
    </row>
    <row r="1508" spans="1:14" s="38" customFormat="1" x14ac:dyDescent="0.25">
      <c r="A1508" s="40" t="s">
        <v>3148</v>
      </c>
      <c r="B1508" s="22">
        <v>21.386023000000002</v>
      </c>
      <c r="C1508" s="22">
        <v>-88.946871000000002</v>
      </c>
      <c r="D1508" s="38" t="s">
        <v>2231</v>
      </c>
      <c r="E1508" s="38" t="s">
        <v>6</v>
      </c>
      <c r="F1508" s="41" t="s">
        <v>3151</v>
      </c>
      <c r="G1508" s="42" t="s">
        <v>6</v>
      </c>
      <c r="H1508" s="40" t="s">
        <v>2188</v>
      </c>
      <c r="I1508" s="40" t="s">
        <v>291</v>
      </c>
      <c r="J1508" s="41" t="s">
        <v>6</v>
      </c>
      <c r="K1508" s="26" t="s">
        <v>6</v>
      </c>
      <c r="L1508" s="26" t="s">
        <v>6</v>
      </c>
      <c r="M1508" s="26" t="s">
        <v>6</v>
      </c>
      <c r="N1508" s="26" t="s">
        <v>6</v>
      </c>
    </row>
    <row r="1509" spans="1:14" x14ac:dyDescent="0.25">
      <c r="A1509" s="39" t="s">
        <v>3149</v>
      </c>
      <c r="B1509" s="22">
        <v>21.264493000000002</v>
      </c>
      <c r="C1509" s="22">
        <v>-89.744753000000003</v>
      </c>
      <c r="D1509" t="s">
        <v>6</v>
      </c>
      <c r="E1509" s="13" t="s">
        <v>6</v>
      </c>
      <c r="F1509" s="3" t="s">
        <v>3150</v>
      </c>
      <c r="G1509" s="3" t="s">
        <v>6</v>
      </c>
      <c r="H1509" s="40" t="s">
        <v>3148</v>
      </c>
      <c r="I1509" s="40" t="s">
        <v>6</v>
      </c>
      <c r="J1509" s="41" t="s">
        <v>6</v>
      </c>
      <c r="K1509" s="41" t="s">
        <v>6</v>
      </c>
      <c r="L1509" s="41" t="s">
        <v>6</v>
      </c>
      <c r="M1509" s="41" t="s">
        <v>6</v>
      </c>
      <c r="N1509" s="41" t="s">
        <v>6</v>
      </c>
    </row>
    <row r="1510" spans="1:14" x14ac:dyDescent="0.25">
      <c r="A1510" s="39" t="s">
        <v>3152</v>
      </c>
      <c r="B1510" s="22">
        <v>21.959662000000002</v>
      </c>
      <c r="C1510" s="22">
        <v>120.764881</v>
      </c>
      <c r="D1510" s="38" t="s">
        <v>6</v>
      </c>
      <c r="E1510" s="38" t="s">
        <v>6</v>
      </c>
      <c r="F1510" s="41" t="s">
        <v>3153</v>
      </c>
      <c r="G1510" s="41" t="s">
        <v>6</v>
      </c>
      <c r="H1510" s="38" t="s">
        <v>1429</v>
      </c>
      <c r="I1510" s="38" t="s">
        <v>6</v>
      </c>
      <c r="J1510" s="41" t="s">
        <v>6</v>
      </c>
      <c r="K1510" s="26">
        <v>25.6</v>
      </c>
      <c r="L1510" s="26">
        <v>122.2</v>
      </c>
      <c r="M1510" s="26">
        <v>21.7</v>
      </c>
      <c r="N1510" s="26">
        <v>119</v>
      </c>
    </row>
    <row r="1511" spans="1:14" s="38" customFormat="1" x14ac:dyDescent="0.25">
      <c r="A1511" s="40" t="s">
        <v>3154</v>
      </c>
      <c r="B1511" s="22">
        <v>25.083307000000001</v>
      </c>
      <c r="C1511" s="22">
        <v>121.914075</v>
      </c>
      <c r="D1511" s="38" t="s">
        <v>6</v>
      </c>
      <c r="E1511" s="38" t="s">
        <v>6</v>
      </c>
      <c r="F1511" s="42" t="s">
        <v>3155</v>
      </c>
      <c r="G1511" s="41" t="s">
        <v>6</v>
      </c>
      <c r="H1511" s="38" t="s">
        <v>1426</v>
      </c>
      <c r="I1511" s="38" t="s">
        <v>6</v>
      </c>
      <c r="J1511" s="41" t="s">
        <v>6</v>
      </c>
      <c r="K1511" s="26">
        <v>25.6</v>
      </c>
      <c r="L1511" s="26">
        <v>122.2</v>
      </c>
      <c r="M1511" s="26">
        <v>21.7</v>
      </c>
      <c r="N1511" s="26">
        <v>119</v>
      </c>
    </row>
    <row r="1512" spans="1:14" s="38" customFormat="1" x14ac:dyDescent="0.25">
      <c r="A1512" s="39" t="s">
        <v>3156</v>
      </c>
      <c r="B1512" s="22">
        <v>21.995585999999999</v>
      </c>
      <c r="C1512" s="22">
        <v>120.70662900000001</v>
      </c>
      <c r="D1512" s="38" t="s">
        <v>6</v>
      </c>
      <c r="E1512" s="38" t="s">
        <v>6</v>
      </c>
      <c r="F1512" s="41" t="s">
        <v>3157</v>
      </c>
      <c r="G1512" s="41" t="s">
        <v>6</v>
      </c>
      <c r="H1512" s="38" t="s">
        <v>1429</v>
      </c>
      <c r="I1512" s="38" t="s">
        <v>6</v>
      </c>
      <c r="J1512" s="41" t="s">
        <v>6</v>
      </c>
      <c r="K1512" s="26">
        <v>25.6</v>
      </c>
      <c r="L1512" s="26">
        <v>122.2</v>
      </c>
      <c r="M1512" s="26">
        <v>21.7</v>
      </c>
      <c r="N1512" s="26">
        <v>119</v>
      </c>
    </row>
    <row r="1513" spans="1:14" s="38" customFormat="1" x14ac:dyDescent="0.25">
      <c r="A1513" s="39" t="s">
        <v>3158</v>
      </c>
      <c r="B1513" s="22">
        <v>22.041837000000001</v>
      </c>
      <c r="C1513" s="22">
        <v>120.697776</v>
      </c>
      <c r="D1513" s="38" t="s">
        <v>6</v>
      </c>
      <c r="E1513" s="38" t="s">
        <v>6</v>
      </c>
      <c r="F1513" s="41" t="s">
        <v>3159</v>
      </c>
      <c r="G1513" s="41" t="s">
        <v>6</v>
      </c>
      <c r="H1513" s="38" t="s">
        <v>1429</v>
      </c>
      <c r="I1513" s="38" t="s">
        <v>6</v>
      </c>
      <c r="J1513" s="41" t="s">
        <v>6</v>
      </c>
      <c r="K1513" s="26">
        <v>25.6</v>
      </c>
      <c r="L1513" s="26">
        <v>122.2</v>
      </c>
      <c r="M1513" s="26">
        <v>21.7</v>
      </c>
      <c r="N1513" s="26">
        <v>119</v>
      </c>
    </row>
    <row r="1514" spans="1:14" x14ac:dyDescent="0.25">
      <c r="A1514" s="40" t="s">
        <v>3160</v>
      </c>
      <c r="B1514" s="22">
        <v>22.258317999999999</v>
      </c>
      <c r="C1514" s="22">
        <v>113.859776</v>
      </c>
      <c r="D1514" t="s">
        <v>6</v>
      </c>
      <c r="E1514" s="13" t="s">
        <v>6</v>
      </c>
      <c r="F1514" s="3" t="s">
        <v>3161</v>
      </c>
      <c r="G1514" s="3" t="s">
        <v>6</v>
      </c>
      <c r="H1514" s="3" t="s">
        <v>248</v>
      </c>
      <c r="I1514" s="32" t="s">
        <v>6</v>
      </c>
      <c r="J1514" s="3" t="s">
        <v>6</v>
      </c>
      <c r="K1514" s="26" t="s">
        <v>6</v>
      </c>
      <c r="L1514" s="26" t="s">
        <v>6</v>
      </c>
      <c r="M1514" s="26" t="s">
        <v>6</v>
      </c>
      <c r="N1514" s="26" t="s">
        <v>6</v>
      </c>
    </row>
    <row r="1515" spans="1:14" x14ac:dyDescent="0.25">
      <c r="A1515" s="40" t="s">
        <v>3162</v>
      </c>
      <c r="B1515" s="22">
        <v>24.003516000000001</v>
      </c>
      <c r="C1515" s="22">
        <v>117.824592</v>
      </c>
      <c r="D1515" s="38" t="s">
        <v>6</v>
      </c>
      <c r="E1515" s="38" t="s">
        <v>6</v>
      </c>
      <c r="F1515" s="42" t="s">
        <v>3163</v>
      </c>
      <c r="G1515" s="38" t="s">
        <v>6</v>
      </c>
      <c r="H1515" s="40" t="s">
        <v>645</v>
      </c>
      <c r="I1515" s="40" t="s">
        <v>6</v>
      </c>
      <c r="J1515" s="41" t="s">
        <v>6</v>
      </c>
      <c r="K1515" s="41" t="s">
        <v>6</v>
      </c>
      <c r="L1515" s="41" t="s">
        <v>6</v>
      </c>
      <c r="M1515" s="41" t="s">
        <v>6</v>
      </c>
      <c r="N1515" s="41" t="s">
        <v>6</v>
      </c>
    </row>
    <row r="1516" spans="1:14" x14ac:dyDescent="0.25">
      <c r="A1516" s="40" t="s">
        <v>3165</v>
      </c>
      <c r="B1516" s="22">
        <v>24.426369999999999</v>
      </c>
      <c r="C1516" s="22">
        <v>117.891223</v>
      </c>
      <c r="D1516" t="s">
        <v>6</v>
      </c>
      <c r="E1516" s="13" t="s">
        <v>6</v>
      </c>
      <c r="F1516" s="3" t="s">
        <v>3164</v>
      </c>
      <c r="G1516" s="3" t="s">
        <v>6</v>
      </c>
      <c r="H1516" s="40" t="s">
        <v>3162</v>
      </c>
      <c r="I1516" s="40" t="s">
        <v>6</v>
      </c>
      <c r="J1516" s="40" t="s">
        <v>6</v>
      </c>
      <c r="K1516" s="40" t="s">
        <v>6</v>
      </c>
      <c r="L1516" s="40" t="s">
        <v>6</v>
      </c>
      <c r="M1516" s="40" t="s">
        <v>6</v>
      </c>
      <c r="N1516" s="40" t="s">
        <v>6</v>
      </c>
    </row>
    <row r="1517" spans="1:14" x14ac:dyDescent="0.25">
      <c r="A1517" s="40" t="s">
        <v>3166</v>
      </c>
      <c r="B1517" s="22">
        <v>23.930942000000002</v>
      </c>
      <c r="C1517" s="22">
        <v>117.41271399999999</v>
      </c>
      <c r="D1517" s="38" t="s">
        <v>6</v>
      </c>
      <c r="E1517" s="38" t="s">
        <v>6</v>
      </c>
      <c r="F1517" s="41" t="s">
        <v>3167</v>
      </c>
      <c r="G1517" s="41" t="s">
        <v>6</v>
      </c>
      <c r="H1517" s="40" t="s">
        <v>3162</v>
      </c>
      <c r="I1517" s="40" t="s">
        <v>6</v>
      </c>
      <c r="J1517" s="40" t="s">
        <v>6</v>
      </c>
      <c r="K1517" s="40" t="s">
        <v>6</v>
      </c>
      <c r="L1517" s="40" t="s">
        <v>6</v>
      </c>
      <c r="M1517" s="40" t="s">
        <v>6</v>
      </c>
      <c r="N1517" s="40" t="s">
        <v>6</v>
      </c>
    </row>
    <row r="1518" spans="1:14" x14ac:dyDescent="0.25">
      <c r="A1518" s="40" t="s">
        <v>3169</v>
      </c>
      <c r="B1518" s="22">
        <v>23.932131999999999</v>
      </c>
      <c r="C1518" s="22">
        <v>117.414271</v>
      </c>
      <c r="D1518" s="38" t="s">
        <v>6</v>
      </c>
      <c r="E1518" s="38" t="s">
        <v>6</v>
      </c>
      <c r="F1518" s="41" t="s">
        <v>3168</v>
      </c>
      <c r="G1518" s="41" t="s">
        <v>6</v>
      </c>
      <c r="H1518" s="40" t="s">
        <v>3166</v>
      </c>
      <c r="I1518" s="40" t="s">
        <v>6</v>
      </c>
      <c r="J1518" s="40" t="s">
        <v>6</v>
      </c>
      <c r="K1518" s="40" t="s">
        <v>6</v>
      </c>
      <c r="L1518" s="40" t="s">
        <v>6</v>
      </c>
      <c r="M1518" s="40" t="s">
        <v>6</v>
      </c>
      <c r="N1518" s="40" t="s">
        <v>6</v>
      </c>
    </row>
    <row r="1519" spans="1:14" s="38" customFormat="1" x14ac:dyDescent="0.25">
      <c r="A1519" s="40" t="s">
        <v>3170</v>
      </c>
      <c r="B1519" s="22">
        <v>24.859815999999999</v>
      </c>
      <c r="C1519" s="22">
        <v>118.680667</v>
      </c>
      <c r="D1519" s="38" t="s">
        <v>6</v>
      </c>
      <c r="E1519" s="38" t="s">
        <v>6</v>
      </c>
      <c r="F1519" s="42" t="s">
        <v>3171</v>
      </c>
      <c r="G1519" s="38" t="s">
        <v>6</v>
      </c>
      <c r="H1519" s="40" t="s">
        <v>645</v>
      </c>
      <c r="I1519" s="40" t="s">
        <v>6</v>
      </c>
      <c r="J1519" s="41" t="s">
        <v>6</v>
      </c>
      <c r="K1519" s="41" t="s">
        <v>6</v>
      </c>
      <c r="L1519" s="41" t="s">
        <v>6</v>
      </c>
      <c r="M1519" s="41" t="s">
        <v>6</v>
      </c>
      <c r="N1519" s="41" t="s">
        <v>6</v>
      </c>
    </row>
    <row r="1520" spans="1:14" x14ac:dyDescent="0.25">
      <c r="A1520" s="40" t="s">
        <v>3172</v>
      </c>
      <c r="B1520" s="22">
        <v>24.859192</v>
      </c>
      <c r="C1520" s="22">
        <v>118.651291</v>
      </c>
      <c r="D1520" t="s">
        <v>6</v>
      </c>
      <c r="E1520" s="13" t="s">
        <v>6</v>
      </c>
      <c r="F1520" s="3" t="s">
        <v>3173</v>
      </c>
      <c r="G1520" s="3" t="s">
        <v>6</v>
      </c>
      <c r="H1520" s="40" t="s">
        <v>3170</v>
      </c>
      <c r="I1520" s="40" t="s">
        <v>6</v>
      </c>
      <c r="J1520" s="40" t="s">
        <v>6</v>
      </c>
      <c r="K1520" s="40" t="s">
        <v>6</v>
      </c>
      <c r="L1520" s="40" t="s">
        <v>6</v>
      </c>
      <c r="M1520" s="40" t="s">
        <v>6</v>
      </c>
      <c r="N1520" s="40" t="s">
        <v>6</v>
      </c>
    </row>
    <row r="1521" spans="1:14" x14ac:dyDescent="0.25">
      <c r="A1521" s="40" t="s">
        <v>3174</v>
      </c>
      <c r="B1521" s="22">
        <v>36.213586999999997</v>
      </c>
      <c r="C1521" s="22">
        <v>120.19729100000001</v>
      </c>
      <c r="D1521" t="s">
        <v>6</v>
      </c>
      <c r="E1521" s="13" t="s">
        <v>6</v>
      </c>
      <c r="F1521" s="3" t="s">
        <v>3175</v>
      </c>
      <c r="G1521" s="38" t="s">
        <v>6</v>
      </c>
      <c r="H1521" s="38" t="s">
        <v>1645</v>
      </c>
      <c r="I1521" s="38" t="s">
        <v>6</v>
      </c>
      <c r="J1521" s="41" t="s">
        <v>6</v>
      </c>
      <c r="K1521" s="26">
        <v>42.4</v>
      </c>
      <c r="L1521" s="26">
        <v>126.4</v>
      </c>
      <c r="M1521" s="26">
        <v>17.399999999999999</v>
      </c>
      <c r="N1521" s="26">
        <v>104.6</v>
      </c>
    </row>
    <row r="1522" spans="1:14" x14ac:dyDescent="0.25">
      <c r="A1522" s="40" t="s">
        <v>3177</v>
      </c>
      <c r="B1522" s="22">
        <v>36.414357000000003</v>
      </c>
      <c r="C1522" s="22">
        <v>120.72613</v>
      </c>
      <c r="D1522" t="s">
        <v>6</v>
      </c>
      <c r="E1522" s="13" t="s">
        <v>6</v>
      </c>
      <c r="F1522" s="3" t="s">
        <v>3176</v>
      </c>
      <c r="G1522" s="3" t="s">
        <v>6</v>
      </c>
      <c r="H1522" s="40" t="s">
        <v>3174</v>
      </c>
      <c r="I1522" s="39" t="s">
        <v>6</v>
      </c>
      <c r="J1522" s="39" t="s">
        <v>6</v>
      </c>
      <c r="K1522" s="39" t="s">
        <v>6</v>
      </c>
      <c r="L1522" s="39" t="s">
        <v>6</v>
      </c>
      <c r="M1522" s="39" t="s">
        <v>6</v>
      </c>
      <c r="N1522" s="39" t="s">
        <v>6</v>
      </c>
    </row>
    <row r="1523" spans="1:14" x14ac:dyDescent="0.25">
      <c r="A1523" s="40" t="s">
        <v>3178</v>
      </c>
      <c r="B1523" s="22">
        <v>36.23265</v>
      </c>
      <c r="C1523" s="22">
        <v>120.320171</v>
      </c>
      <c r="D1523" t="s">
        <v>6</v>
      </c>
      <c r="E1523" s="13" t="s">
        <v>6</v>
      </c>
      <c r="F1523" s="3" t="s">
        <v>3179</v>
      </c>
      <c r="G1523" s="3" t="s">
        <v>6</v>
      </c>
      <c r="H1523" s="40" t="s">
        <v>3174</v>
      </c>
      <c r="I1523" s="39" t="s">
        <v>6</v>
      </c>
      <c r="J1523" s="39" t="s">
        <v>6</v>
      </c>
      <c r="K1523" s="39" t="s">
        <v>6</v>
      </c>
      <c r="L1523" s="39" t="s">
        <v>6</v>
      </c>
      <c r="M1523" s="39" t="s">
        <v>6</v>
      </c>
      <c r="N1523" s="39" t="s">
        <v>6</v>
      </c>
    </row>
    <row r="1524" spans="1:14" x14ac:dyDescent="0.25">
      <c r="A1524" s="40" t="s">
        <v>3180</v>
      </c>
      <c r="B1524" s="22">
        <v>36.565714999999997</v>
      </c>
      <c r="C1524" s="22">
        <v>120.905478</v>
      </c>
      <c r="D1524" t="s">
        <v>6</v>
      </c>
      <c r="E1524" s="13" t="s">
        <v>6</v>
      </c>
      <c r="F1524" s="3" t="s">
        <v>3181</v>
      </c>
      <c r="G1524" s="3" t="s">
        <v>6</v>
      </c>
      <c r="H1524" s="40" t="s">
        <v>3177</v>
      </c>
      <c r="I1524" s="39" t="s">
        <v>6</v>
      </c>
      <c r="J1524" s="39" t="s">
        <v>6</v>
      </c>
      <c r="K1524" s="39" t="s">
        <v>6</v>
      </c>
      <c r="L1524" s="39" t="s">
        <v>6</v>
      </c>
      <c r="M1524" s="39" t="s">
        <v>6</v>
      </c>
      <c r="N1524" s="39" t="s">
        <v>6</v>
      </c>
    </row>
    <row r="1525" spans="1:14" x14ac:dyDescent="0.25">
      <c r="A1525" s="40" t="s">
        <v>3183</v>
      </c>
      <c r="B1525" s="22">
        <v>36.051963999999998</v>
      </c>
      <c r="C1525" s="22">
        <v>120.293386</v>
      </c>
      <c r="D1525" s="38" t="s">
        <v>6</v>
      </c>
      <c r="E1525" s="38" t="s">
        <v>6</v>
      </c>
      <c r="F1525" s="41" t="s">
        <v>3182</v>
      </c>
      <c r="G1525" s="41" t="s">
        <v>6</v>
      </c>
      <c r="H1525" s="40" t="s">
        <v>3174</v>
      </c>
      <c r="I1525" s="39" t="s">
        <v>6</v>
      </c>
      <c r="J1525" s="39" t="s">
        <v>6</v>
      </c>
      <c r="K1525" s="39" t="s">
        <v>6</v>
      </c>
      <c r="L1525" s="39" t="s">
        <v>6</v>
      </c>
      <c r="M1525" s="39" t="s">
        <v>6</v>
      </c>
      <c r="N1525" s="39" t="s">
        <v>6</v>
      </c>
    </row>
    <row r="1526" spans="1:14" s="38" customFormat="1" x14ac:dyDescent="0.25">
      <c r="A1526" s="40" t="s">
        <v>3184</v>
      </c>
      <c r="B1526" s="22">
        <v>35.862741999999997</v>
      </c>
      <c r="C1526" s="22">
        <v>120.05868599999999</v>
      </c>
      <c r="D1526" s="38" t="s">
        <v>6</v>
      </c>
      <c r="E1526" s="38" t="s">
        <v>6</v>
      </c>
      <c r="F1526" s="41" t="s">
        <v>3185</v>
      </c>
      <c r="G1526" s="41" t="s">
        <v>6</v>
      </c>
      <c r="H1526" s="40" t="s">
        <v>3174</v>
      </c>
      <c r="I1526" s="39" t="s">
        <v>6</v>
      </c>
      <c r="J1526" s="39" t="s">
        <v>6</v>
      </c>
      <c r="K1526" s="39" t="s">
        <v>6</v>
      </c>
      <c r="L1526" s="39" t="s">
        <v>6</v>
      </c>
      <c r="M1526" s="39" t="s">
        <v>6</v>
      </c>
      <c r="N1526" s="39" t="s">
        <v>6</v>
      </c>
    </row>
    <row r="1527" spans="1:14" x14ac:dyDescent="0.25">
      <c r="A1527" s="40" t="s">
        <v>3186</v>
      </c>
      <c r="B1527" s="22">
        <v>35.972638000000003</v>
      </c>
      <c r="C1527" s="22">
        <v>120.21938</v>
      </c>
      <c r="D1527" t="s">
        <v>6</v>
      </c>
      <c r="E1527" s="13" t="s">
        <v>6</v>
      </c>
      <c r="F1527" s="3" t="s">
        <v>3187</v>
      </c>
      <c r="G1527" s="3" t="s">
        <v>6</v>
      </c>
      <c r="H1527" s="40" t="s">
        <v>3184</v>
      </c>
      <c r="I1527" s="39" t="s">
        <v>6</v>
      </c>
      <c r="J1527" s="39" t="s">
        <v>6</v>
      </c>
      <c r="K1527" s="39" t="s">
        <v>6</v>
      </c>
      <c r="L1527" s="39" t="s">
        <v>6</v>
      </c>
      <c r="M1527" s="39" t="s">
        <v>6</v>
      </c>
      <c r="N1527" s="39" t="s">
        <v>6</v>
      </c>
    </row>
    <row r="1528" spans="1:14" x14ac:dyDescent="0.25">
      <c r="A1528" s="39" t="s">
        <v>3188</v>
      </c>
      <c r="B1528" s="22">
        <v>34.753537999999999</v>
      </c>
      <c r="C1528" s="22">
        <v>119.412644</v>
      </c>
      <c r="D1528" s="38" t="s">
        <v>6</v>
      </c>
      <c r="E1528" s="38" t="s">
        <v>6</v>
      </c>
      <c r="F1528" s="41" t="s">
        <v>3189</v>
      </c>
      <c r="G1528" s="41" t="s">
        <v>6</v>
      </c>
      <c r="H1528" s="39" t="s">
        <v>1543</v>
      </c>
      <c r="I1528" s="39" t="s">
        <v>6</v>
      </c>
      <c r="J1528" s="41" t="s">
        <v>6</v>
      </c>
      <c r="K1528" s="41" t="s">
        <v>6</v>
      </c>
      <c r="L1528" s="41" t="s">
        <v>6</v>
      </c>
      <c r="M1528" s="41" t="s">
        <v>6</v>
      </c>
      <c r="N1528" s="41" t="s">
        <v>6</v>
      </c>
    </row>
    <row r="1529" spans="1:14" x14ac:dyDescent="0.25">
      <c r="A1529" s="40" t="s">
        <v>3190</v>
      </c>
      <c r="B1529" s="22">
        <v>31.328506000000001</v>
      </c>
      <c r="C1529" s="22">
        <v>121.670365</v>
      </c>
      <c r="D1529" t="s">
        <v>6</v>
      </c>
      <c r="E1529" s="13" t="s">
        <v>6</v>
      </c>
      <c r="F1529" s="3" t="s">
        <v>3191</v>
      </c>
      <c r="G1529" s="3" t="s">
        <v>6</v>
      </c>
      <c r="H1529" s="3" t="s">
        <v>243</v>
      </c>
      <c r="I1529" s="32" t="s">
        <v>6</v>
      </c>
      <c r="J1529" s="3" t="s">
        <v>6</v>
      </c>
      <c r="K1529" s="26" t="s">
        <v>6</v>
      </c>
      <c r="L1529" s="26" t="s">
        <v>6</v>
      </c>
      <c r="M1529" s="26" t="s">
        <v>6</v>
      </c>
      <c r="N1529" s="26" t="s">
        <v>6</v>
      </c>
    </row>
    <row r="1530" spans="1:14" x14ac:dyDescent="0.25">
      <c r="A1530" s="40" t="s">
        <v>3194</v>
      </c>
      <c r="B1530" s="22">
        <v>28.021397</v>
      </c>
      <c r="C1530" s="22">
        <v>120.67495</v>
      </c>
      <c r="D1530" s="39" t="s">
        <v>6</v>
      </c>
      <c r="E1530" s="39" t="s">
        <v>6</v>
      </c>
      <c r="F1530" s="42" t="s">
        <v>3192</v>
      </c>
      <c r="G1530" s="41" t="s">
        <v>3193</v>
      </c>
      <c r="H1530" s="40" t="s">
        <v>589</v>
      </c>
      <c r="I1530" s="38" t="s">
        <v>6</v>
      </c>
      <c r="J1530" s="41" t="s">
        <v>6</v>
      </c>
      <c r="K1530" s="26" t="s">
        <v>6</v>
      </c>
      <c r="L1530" s="26" t="s">
        <v>6</v>
      </c>
      <c r="M1530" s="26" t="s">
        <v>6</v>
      </c>
      <c r="N1530" s="26" t="s">
        <v>6</v>
      </c>
    </row>
    <row r="1531" spans="1:14" x14ac:dyDescent="0.25">
      <c r="A1531" s="40" t="s">
        <v>3196</v>
      </c>
      <c r="B1531" s="22">
        <v>28.341228999999998</v>
      </c>
      <c r="C1531" s="22">
        <v>121.200576</v>
      </c>
      <c r="D1531" t="s">
        <v>6</v>
      </c>
      <c r="E1531" s="13" t="s">
        <v>6</v>
      </c>
      <c r="F1531" s="3" t="s">
        <v>3195</v>
      </c>
      <c r="G1531" s="3" t="s">
        <v>6</v>
      </c>
      <c r="H1531" s="40" t="s">
        <v>3194</v>
      </c>
      <c r="I1531" s="41" t="s">
        <v>6</v>
      </c>
      <c r="J1531" s="41" t="s">
        <v>6</v>
      </c>
      <c r="K1531" s="41" t="s">
        <v>6</v>
      </c>
      <c r="L1531" s="41" t="s">
        <v>6</v>
      </c>
      <c r="M1531" s="41" t="s">
        <v>6</v>
      </c>
      <c r="N1531" s="41" t="s">
        <v>6</v>
      </c>
    </row>
    <row r="1532" spans="1:14" x14ac:dyDescent="0.25">
      <c r="A1532" s="40" t="s">
        <v>3197</v>
      </c>
      <c r="B1532" s="22">
        <v>22.294461999999999</v>
      </c>
      <c r="C1532" s="22">
        <v>113.943989</v>
      </c>
      <c r="D1532" s="38" t="s">
        <v>6</v>
      </c>
      <c r="E1532" s="38" t="s">
        <v>6</v>
      </c>
      <c r="F1532" s="41" t="s">
        <v>3198</v>
      </c>
      <c r="G1532" s="41" t="s">
        <v>6</v>
      </c>
      <c r="H1532" s="41" t="s">
        <v>248</v>
      </c>
      <c r="I1532" s="41" t="s">
        <v>6</v>
      </c>
      <c r="J1532" s="41" t="s">
        <v>6</v>
      </c>
      <c r="K1532" s="26" t="s">
        <v>6</v>
      </c>
      <c r="L1532" s="26" t="s">
        <v>6</v>
      </c>
      <c r="M1532" s="26" t="s">
        <v>6</v>
      </c>
      <c r="N1532" s="26" t="s">
        <v>6</v>
      </c>
    </row>
    <row r="1533" spans="1:14" s="38" customFormat="1" x14ac:dyDescent="0.25">
      <c r="A1533" s="39" t="s">
        <v>3199</v>
      </c>
      <c r="B1533" s="22">
        <v>33.623010000000001</v>
      </c>
      <c r="C1533" s="22">
        <v>120.509016</v>
      </c>
      <c r="D1533" s="38" t="s">
        <v>6</v>
      </c>
      <c r="E1533" s="38" t="s">
        <v>6</v>
      </c>
      <c r="F1533" s="41" t="s">
        <v>3200</v>
      </c>
      <c r="G1533" s="41" t="s">
        <v>6</v>
      </c>
      <c r="H1533" s="39" t="s">
        <v>1543</v>
      </c>
      <c r="I1533" s="39" t="s">
        <v>6</v>
      </c>
      <c r="J1533" s="41" t="s">
        <v>6</v>
      </c>
      <c r="K1533" s="41" t="s">
        <v>6</v>
      </c>
      <c r="L1533" s="41" t="s">
        <v>6</v>
      </c>
      <c r="M1533" s="41" t="s">
        <v>6</v>
      </c>
      <c r="N1533" s="41" t="s">
        <v>6</v>
      </c>
    </row>
    <row r="1534" spans="1:14" x14ac:dyDescent="0.25">
      <c r="A1534" s="39" t="s">
        <v>3202</v>
      </c>
      <c r="B1534" s="22">
        <v>33.856228000000002</v>
      </c>
      <c r="C1534" s="22">
        <v>120.47188199999999</v>
      </c>
      <c r="D1534" t="s">
        <v>6</v>
      </c>
      <c r="E1534" s="13" t="s">
        <v>6</v>
      </c>
      <c r="F1534" s="3" t="s">
        <v>3201</v>
      </c>
      <c r="G1534" s="3" t="s">
        <v>6</v>
      </c>
      <c r="H1534" s="39" t="s">
        <v>3199</v>
      </c>
      <c r="I1534" s="32" t="s">
        <v>6</v>
      </c>
      <c r="J1534" s="3" t="s">
        <v>6</v>
      </c>
      <c r="K1534" s="26" t="s">
        <v>6</v>
      </c>
      <c r="L1534" s="26" t="s">
        <v>6</v>
      </c>
      <c r="M1534" s="26" t="s">
        <v>6</v>
      </c>
      <c r="N1534" s="26" t="s">
        <v>6</v>
      </c>
    </row>
    <row r="1535" spans="1:14" s="38" customFormat="1" x14ac:dyDescent="0.25">
      <c r="A1535" s="39" t="s">
        <v>3203</v>
      </c>
      <c r="B1535" s="22">
        <v>32.22043</v>
      </c>
      <c r="C1535" s="22">
        <v>121.43631999999999</v>
      </c>
      <c r="D1535" s="38" t="s">
        <v>6</v>
      </c>
      <c r="E1535" s="38" t="s">
        <v>6</v>
      </c>
      <c r="F1535" s="41" t="s">
        <v>3204</v>
      </c>
      <c r="G1535" s="41" t="s">
        <v>6</v>
      </c>
      <c r="H1535" s="39" t="s">
        <v>1543</v>
      </c>
      <c r="I1535" s="39" t="s">
        <v>6</v>
      </c>
      <c r="J1535" s="41" t="s">
        <v>6</v>
      </c>
      <c r="K1535" s="41" t="s">
        <v>6</v>
      </c>
      <c r="L1535" s="41" t="s">
        <v>6</v>
      </c>
      <c r="M1535" s="41" t="s">
        <v>6</v>
      </c>
      <c r="N1535" s="41" t="s">
        <v>6</v>
      </c>
    </row>
    <row r="1536" spans="1:14" x14ac:dyDescent="0.25">
      <c r="A1536" s="39" t="s">
        <v>3205</v>
      </c>
      <c r="B1536" s="22">
        <v>32.519027000000001</v>
      </c>
      <c r="C1536" s="22">
        <v>121.157173</v>
      </c>
      <c r="D1536" t="s">
        <v>6</v>
      </c>
      <c r="E1536" s="13" t="s">
        <v>6</v>
      </c>
      <c r="F1536" s="3" t="s">
        <v>3206</v>
      </c>
      <c r="G1536" s="3" t="s">
        <v>6</v>
      </c>
      <c r="H1536" s="39" t="s">
        <v>3203</v>
      </c>
      <c r="I1536" s="26" t="s">
        <v>6</v>
      </c>
      <c r="J1536" s="26" t="s">
        <v>6</v>
      </c>
      <c r="K1536" s="26" t="s">
        <v>6</v>
      </c>
      <c r="L1536" s="26" t="s">
        <v>6</v>
      </c>
      <c r="M1536" s="26" t="s">
        <v>6</v>
      </c>
      <c r="N1536" s="26" t="s">
        <v>6</v>
      </c>
    </row>
    <row r="1537" spans="1:14" x14ac:dyDescent="0.25">
      <c r="A1537" s="39" t="s">
        <v>3207</v>
      </c>
      <c r="B1537" s="22">
        <v>32.414468999999997</v>
      </c>
      <c r="C1537" s="22">
        <v>121.394464</v>
      </c>
      <c r="D1537" t="s">
        <v>6</v>
      </c>
      <c r="E1537" s="13" t="s">
        <v>6</v>
      </c>
      <c r="F1537" s="3" t="s">
        <v>3208</v>
      </c>
      <c r="G1537" s="3" t="s">
        <v>6</v>
      </c>
      <c r="H1537" s="39" t="s">
        <v>3205</v>
      </c>
      <c r="I1537" s="26" t="s">
        <v>6</v>
      </c>
      <c r="J1537" s="26" t="s">
        <v>6</v>
      </c>
      <c r="K1537" s="26" t="s">
        <v>6</v>
      </c>
      <c r="L1537" s="26" t="s">
        <v>6</v>
      </c>
      <c r="M1537" s="26" t="s">
        <v>6</v>
      </c>
      <c r="N1537" s="26" t="s">
        <v>6</v>
      </c>
    </row>
    <row r="1538" spans="1:14" s="38" customFormat="1" x14ac:dyDescent="0.25">
      <c r="A1538" s="40" t="s">
        <v>3209</v>
      </c>
      <c r="B1538" s="22">
        <v>21.713432999999998</v>
      </c>
      <c r="C1538" s="22">
        <v>108.671606</v>
      </c>
      <c r="D1538" s="38" t="s">
        <v>6</v>
      </c>
      <c r="E1538" s="38" t="s">
        <v>6</v>
      </c>
      <c r="F1538" s="41" t="s">
        <v>3210</v>
      </c>
      <c r="G1538" s="41" t="s">
        <v>6</v>
      </c>
      <c r="H1538" s="41" t="s">
        <v>1512</v>
      </c>
      <c r="I1538" s="26" t="s">
        <v>6</v>
      </c>
      <c r="J1538" s="26" t="s">
        <v>6</v>
      </c>
      <c r="K1538" s="26" t="s">
        <v>6</v>
      </c>
      <c r="L1538" s="26" t="s">
        <v>6</v>
      </c>
      <c r="M1538" s="26" t="s">
        <v>6</v>
      </c>
      <c r="N1538" s="26" t="s">
        <v>6</v>
      </c>
    </row>
    <row r="1539" spans="1:14" s="38" customFormat="1" x14ac:dyDescent="0.25">
      <c r="A1539" s="40" t="s">
        <v>3211</v>
      </c>
      <c r="B1539" s="22">
        <v>20.079339000000001</v>
      </c>
      <c r="C1539" s="22">
        <v>110.382727</v>
      </c>
      <c r="D1539" s="38" t="s">
        <v>6</v>
      </c>
      <c r="E1539" s="38" t="s">
        <v>6</v>
      </c>
      <c r="F1539" s="42" t="s">
        <v>3212</v>
      </c>
      <c r="G1539" s="41" t="s">
        <v>6</v>
      </c>
      <c r="H1539" s="38" t="s">
        <v>587</v>
      </c>
      <c r="I1539" s="26" t="s">
        <v>6</v>
      </c>
      <c r="J1539" s="26" t="s">
        <v>6</v>
      </c>
      <c r="K1539" s="26" t="s">
        <v>6</v>
      </c>
      <c r="L1539" s="26" t="s">
        <v>6</v>
      </c>
      <c r="M1539" s="26" t="s">
        <v>6</v>
      </c>
      <c r="N1539" s="26" t="s">
        <v>6</v>
      </c>
    </row>
    <row r="1540" spans="1:14" x14ac:dyDescent="0.25">
      <c r="A1540" s="40" t="s">
        <v>3213</v>
      </c>
      <c r="B1540" s="22">
        <v>19.987279999999998</v>
      </c>
      <c r="C1540" s="22">
        <v>110.542568</v>
      </c>
      <c r="D1540" t="s">
        <v>6</v>
      </c>
      <c r="E1540" s="13" t="s">
        <v>6</v>
      </c>
      <c r="F1540" s="3" t="s">
        <v>3214</v>
      </c>
      <c r="G1540" s="3" t="s">
        <v>6</v>
      </c>
      <c r="H1540" s="40" t="s">
        <v>3211</v>
      </c>
      <c r="I1540" s="26" t="s">
        <v>6</v>
      </c>
      <c r="J1540" s="26" t="s">
        <v>6</v>
      </c>
      <c r="K1540" s="26" t="s">
        <v>6</v>
      </c>
      <c r="L1540" s="26" t="s">
        <v>6</v>
      </c>
      <c r="M1540" s="26" t="s">
        <v>6</v>
      </c>
      <c r="N1540" s="26" t="s">
        <v>6</v>
      </c>
    </row>
    <row r="1541" spans="1:14" x14ac:dyDescent="0.25">
      <c r="A1541" s="40" t="s">
        <v>3215</v>
      </c>
      <c r="B1541" s="22">
        <v>20.0244</v>
      </c>
      <c r="C1541" s="22">
        <v>110.55719999999999</v>
      </c>
      <c r="D1541" t="s">
        <v>6</v>
      </c>
      <c r="E1541" s="13" t="s">
        <v>6</v>
      </c>
      <c r="F1541" s="3" t="s">
        <v>3216</v>
      </c>
      <c r="G1541" s="3" t="s">
        <v>6</v>
      </c>
      <c r="H1541" s="40" t="s">
        <v>3213</v>
      </c>
      <c r="I1541" s="26" t="s">
        <v>6</v>
      </c>
      <c r="J1541" s="26" t="s">
        <v>6</v>
      </c>
      <c r="K1541" s="26" t="s">
        <v>6</v>
      </c>
      <c r="L1541" s="26" t="s">
        <v>6</v>
      </c>
      <c r="M1541" s="26" t="s">
        <v>6</v>
      </c>
      <c r="N1541" s="26" t="s">
        <v>6</v>
      </c>
    </row>
    <row r="1542" spans="1:14" s="38" customFormat="1" x14ac:dyDescent="0.25">
      <c r="A1542" s="39" t="s">
        <v>3217</v>
      </c>
      <c r="B1542" s="22">
        <v>31.708872</v>
      </c>
      <c r="C1542" s="22">
        <v>121.95945</v>
      </c>
      <c r="D1542" s="38" t="s">
        <v>6</v>
      </c>
      <c r="E1542" s="38" t="s">
        <v>6</v>
      </c>
      <c r="F1542" s="41" t="s">
        <v>3218</v>
      </c>
      <c r="G1542" s="41" t="s">
        <v>6</v>
      </c>
      <c r="H1542" s="39" t="s">
        <v>3203</v>
      </c>
      <c r="I1542" s="39" t="s">
        <v>6</v>
      </c>
      <c r="J1542" s="41" t="s">
        <v>6</v>
      </c>
      <c r="K1542" s="41" t="s">
        <v>6</v>
      </c>
      <c r="L1542" s="41" t="s">
        <v>6</v>
      </c>
      <c r="M1542" s="41" t="s">
        <v>6</v>
      </c>
      <c r="N1542" s="41" t="s">
        <v>6</v>
      </c>
    </row>
    <row r="1543" spans="1:14" s="38" customFormat="1" x14ac:dyDescent="0.25">
      <c r="A1543" s="40" t="s">
        <v>3219</v>
      </c>
      <c r="B1543" s="22">
        <v>36.23265</v>
      </c>
      <c r="C1543" s="22">
        <v>120.320171</v>
      </c>
      <c r="D1543" s="38" t="s">
        <v>3220</v>
      </c>
      <c r="E1543" s="38" t="s">
        <v>6</v>
      </c>
      <c r="F1543" s="41" t="s">
        <v>3221</v>
      </c>
      <c r="G1543" s="41" t="s">
        <v>6</v>
      </c>
      <c r="H1543" s="40" t="s">
        <v>3178</v>
      </c>
      <c r="I1543" s="39" t="s">
        <v>6</v>
      </c>
      <c r="J1543" s="39" t="s">
        <v>6</v>
      </c>
      <c r="K1543" s="39" t="s">
        <v>6</v>
      </c>
      <c r="L1543" s="39" t="s">
        <v>6</v>
      </c>
      <c r="M1543" s="39" t="s">
        <v>6</v>
      </c>
      <c r="N1543" s="39" t="s">
        <v>6</v>
      </c>
    </row>
    <row r="1544" spans="1:14" x14ac:dyDescent="0.25">
      <c r="A1544" s="40" t="s">
        <v>3222</v>
      </c>
      <c r="B1544" s="22">
        <v>35.862741999999997</v>
      </c>
      <c r="C1544" s="22">
        <v>120.05868599999999</v>
      </c>
      <c r="D1544" s="38" t="s">
        <v>3223</v>
      </c>
      <c r="E1544" s="13" t="s">
        <v>6</v>
      </c>
      <c r="F1544" s="3" t="s">
        <v>3224</v>
      </c>
      <c r="G1544" s="3" t="s">
        <v>6</v>
      </c>
      <c r="H1544" s="40" t="s">
        <v>3184</v>
      </c>
      <c r="I1544" s="32" t="s">
        <v>6</v>
      </c>
      <c r="J1544" s="3" t="s">
        <v>6</v>
      </c>
      <c r="K1544" s="26" t="s">
        <v>6</v>
      </c>
      <c r="L1544" s="26" t="s">
        <v>6</v>
      </c>
      <c r="M1544" s="26" t="s">
        <v>6</v>
      </c>
      <c r="N1544" s="26" t="s">
        <v>6</v>
      </c>
    </row>
    <row r="1545" spans="1:14" x14ac:dyDescent="0.25">
      <c r="A1545" s="40" t="s">
        <v>3226</v>
      </c>
      <c r="B1545" s="22">
        <v>19.967858</v>
      </c>
      <c r="C1545" s="22">
        <v>110.605422</v>
      </c>
      <c r="D1545" s="38" t="s">
        <v>3223</v>
      </c>
      <c r="E1545" s="38" t="s">
        <v>6</v>
      </c>
      <c r="F1545" s="42" t="s">
        <v>3225</v>
      </c>
      <c r="G1545" s="41" t="s">
        <v>6</v>
      </c>
      <c r="H1545" s="40" t="s">
        <v>1797</v>
      </c>
      <c r="I1545" s="38" t="s">
        <v>6</v>
      </c>
      <c r="J1545" s="41" t="s">
        <v>6</v>
      </c>
      <c r="K1545" s="26" t="s">
        <v>6</v>
      </c>
      <c r="L1545" s="26" t="s">
        <v>6</v>
      </c>
      <c r="M1545" s="26" t="s">
        <v>6</v>
      </c>
      <c r="N1545" s="26" t="s">
        <v>6</v>
      </c>
    </row>
    <row r="1546" spans="1:14" s="38" customFormat="1" x14ac:dyDescent="0.25">
      <c r="A1546" s="40" t="s">
        <v>3227</v>
      </c>
      <c r="B1546" s="22">
        <v>25.886959000000001</v>
      </c>
      <c r="C1546" s="22">
        <v>119.623311</v>
      </c>
      <c r="D1546" s="39" t="s">
        <v>6</v>
      </c>
      <c r="E1546" s="39" t="s">
        <v>6</v>
      </c>
      <c r="F1546" s="42" t="s">
        <v>3228</v>
      </c>
      <c r="G1546" s="39" t="s">
        <v>6</v>
      </c>
      <c r="H1546" s="38" t="s">
        <v>1946</v>
      </c>
      <c r="I1546" s="38" t="s">
        <v>6</v>
      </c>
      <c r="J1546" s="41" t="s">
        <v>6</v>
      </c>
      <c r="K1546" s="26" t="s">
        <v>6</v>
      </c>
      <c r="L1546" s="26" t="s">
        <v>6</v>
      </c>
      <c r="M1546" s="26" t="s">
        <v>6</v>
      </c>
      <c r="N1546" s="26" t="s">
        <v>6</v>
      </c>
    </row>
    <row r="1547" spans="1:14" x14ac:dyDescent="0.25">
      <c r="A1547" s="40" t="s">
        <v>3230</v>
      </c>
      <c r="B1547" s="22">
        <v>25.963774000000001</v>
      </c>
      <c r="C1547" s="22">
        <v>119.45769</v>
      </c>
      <c r="D1547" s="39" t="s">
        <v>6</v>
      </c>
      <c r="E1547" s="39" t="s">
        <v>6</v>
      </c>
      <c r="F1547" s="42" t="s">
        <v>3229</v>
      </c>
      <c r="G1547" s="39" t="s">
        <v>6</v>
      </c>
      <c r="H1547" s="40" t="s">
        <v>3227</v>
      </c>
      <c r="I1547" s="38" t="s">
        <v>6</v>
      </c>
      <c r="J1547" s="41" t="s">
        <v>6</v>
      </c>
      <c r="K1547" s="26" t="s">
        <v>6</v>
      </c>
      <c r="L1547" s="26" t="s">
        <v>6</v>
      </c>
      <c r="M1547" s="26" t="s">
        <v>6</v>
      </c>
      <c r="N1547" s="26" t="s">
        <v>6</v>
      </c>
    </row>
    <row r="1548" spans="1:14" s="38" customFormat="1" x14ac:dyDescent="0.25">
      <c r="A1548" s="40" t="s">
        <v>3231</v>
      </c>
      <c r="B1548" s="22">
        <v>25.587443</v>
      </c>
      <c r="C1548" s="22">
        <v>119.48490200000001</v>
      </c>
      <c r="D1548" s="39" t="s">
        <v>6</v>
      </c>
      <c r="E1548" s="39" t="s">
        <v>6</v>
      </c>
      <c r="F1548" s="42" t="s">
        <v>3232</v>
      </c>
      <c r="G1548" s="39" t="s">
        <v>6</v>
      </c>
      <c r="H1548" s="38" t="s">
        <v>1946</v>
      </c>
      <c r="I1548" s="38" t="s">
        <v>6</v>
      </c>
      <c r="J1548" s="41" t="s">
        <v>6</v>
      </c>
      <c r="K1548" s="26" t="s">
        <v>6</v>
      </c>
      <c r="L1548" s="26" t="s">
        <v>6</v>
      </c>
      <c r="M1548" s="26" t="s">
        <v>6</v>
      </c>
      <c r="N1548" s="26" t="s">
        <v>6</v>
      </c>
    </row>
    <row r="1549" spans="1:14" s="38" customFormat="1" x14ac:dyDescent="0.25">
      <c r="A1549" s="40" t="s">
        <v>3233</v>
      </c>
      <c r="B1549" s="22">
        <v>23.691583999999999</v>
      </c>
      <c r="C1549" s="22">
        <v>117.43028700000001</v>
      </c>
      <c r="D1549" s="38" t="s">
        <v>6</v>
      </c>
      <c r="E1549" s="38" t="s">
        <v>6</v>
      </c>
      <c r="F1549" s="41" t="s">
        <v>3234</v>
      </c>
      <c r="G1549" s="41" t="s">
        <v>6</v>
      </c>
      <c r="H1549" s="40" t="s">
        <v>3162</v>
      </c>
      <c r="I1549" s="40" t="s">
        <v>6</v>
      </c>
      <c r="J1549" s="40" t="s">
        <v>6</v>
      </c>
      <c r="K1549" s="40" t="s">
        <v>6</v>
      </c>
      <c r="L1549" s="40" t="s">
        <v>6</v>
      </c>
      <c r="M1549" s="40" t="s">
        <v>6</v>
      </c>
      <c r="N1549" s="40" t="s">
        <v>6</v>
      </c>
    </row>
    <row r="1550" spans="1:14" s="38" customFormat="1" x14ac:dyDescent="0.25">
      <c r="A1550" s="40" t="s">
        <v>3235</v>
      </c>
      <c r="B1550" s="22">
        <v>19.635489</v>
      </c>
      <c r="C1550" s="22">
        <v>110.980761</v>
      </c>
      <c r="D1550" s="38" t="s">
        <v>6</v>
      </c>
      <c r="E1550" s="38" t="s">
        <v>6</v>
      </c>
      <c r="F1550" s="42" t="s">
        <v>3236</v>
      </c>
      <c r="G1550" s="41" t="s">
        <v>6</v>
      </c>
      <c r="H1550" s="38" t="s">
        <v>587</v>
      </c>
      <c r="I1550" s="26" t="s">
        <v>6</v>
      </c>
      <c r="J1550" s="26" t="s">
        <v>6</v>
      </c>
      <c r="K1550" s="26" t="s">
        <v>6</v>
      </c>
      <c r="L1550" s="26" t="s">
        <v>6</v>
      </c>
      <c r="M1550" s="26" t="s">
        <v>6</v>
      </c>
      <c r="N1550" s="26" t="s">
        <v>6</v>
      </c>
    </row>
    <row r="1551" spans="1:14" s="38" customFormat="1" x14ac:dyDescent="0.25">
      <c r="A1551" s="40" t="s">
        <v>3237</v>
      </c>
      <c r="B1551" s="22">
        <v>21.475555</v>
      </c>
      <c r="C1551" s="22">
        <v>109.244955</v>
      </c>
      <c r="D1551" s="38" t="s">
        <v>6</v>
      </c>
      <c r="E1551" s="38" t="s">
        <v>6</v>
      </c>
      <c r="F1551" s="41" t="s">
        <v>3238</v>
      </c>
      <c r="G1551" s="41" t="s">
        <v>6</v>
      </c>
      <c r="H1551" s="41" t="s">
        <v>1512</v>
      </c>
      <c r="I1551" s="41" t="s">
        <v>6</v>
      </c>
      <c r="J1551" s="41" t="s">
        <v>6</v>
      </c>
      <c r="K1551" s="26" t="s">
        <v>6</v>
      </c>
      <c r="L1551" s="26" t="s">
        <v>6</v>
      </c>
      <c r="M1551" s="26" t="s">
        <v>6</v>
      </c>
      <c r="N1551" s="26" t="s">
        <v>6</v>
      </c>
    </row>
    <row r="1552" spans="1:14" x14ac:dyDescent="0.25">
      <c r="A1552" s="40" t="s">
        <v>3239</v>
      </c>
      <c r="B1552" s="22">
        <v>21.503340000000001</v>
      </c>
      <c r="C1552" s="22">
        <v>109.15463</v>
      </c>
      <c r="D1552" s="41" t="s">
        <v>6</v>
      </c>
      <c r="E1552" s="41" t="s">
        <v>6</v>
      </c>
      <c r="F1552" s="41" t="s">
        <v>3240</v>
      </c>
      <c r="G1552" s="41" t="s">
        <v>6</v>
      </c>
      <c r="H1552" s="40" t="s">
        <v>3237</v>
      </c>
      <c r="I1552" s="41" t="s">
        <v>6</v>
      </c>
      <c r="J1552" s="41" t="s">
        <v>6</v>
      </c>
      <c r="K1552" s="41" t="s">
        <v>6</v>
      </c>
      <c r="L1552" s="41" t="s">
        <v>6</v>
      </c>
      <c r="M1552" s="41" t="s">
        <v>6</v>
      </c>
      <c r="N1552" s="41" t="s">
        <v>6</v>
      </c>
    </row>
    <row r="1553" spans="1:14" s="38" customFormat="1" x14ac:dyDescent="0.25">
      <c r="A1553" s="40" t="s">
        <v>3242</v>
      </c>
      <c r="B1553" s="22">
        <v>19.537081000000001</v>
      </c>
      <c r="C1553" s="22">
        <v>110.821241</v>
      </c>
      <c r="D1553" s="38" t="s">
        <v>6</v>
      </c>
      <c r="E1553" s="38" t="s">
        <v>6</v>
      </c>
      <c r="F1553" s="42" t="s">
        <v>3241</v>
      </c>
      <c r="G1553" s="41" t="s">
        <v>6</v>
      </c>
      <c r="H1553" s="40" t="s">
        <v>3235</v>
      </c>
      <c r="I1553" s="26" t="s">
        <v>6</v>
      </c>
      <c r="J1553" s="26" t="s">
        <v>6</v>
      </c>
      <c r="K1553" s="26" t="s">
        <v>6</v>
      </c>
      <c r="L1553" s="26" t="s">
        <v>6</v>
      </c>
      <c r="M1553" s="26" t="s">
        <v>6</v>
      </c>
      <c r="N1553" s="26" t="s">
        <v>6</v>
      </c>
    </row>
    <row r="1554" spans="1:14" x14ac:dyDescent="0.25">
      <c r="A1554" s="40" t="s">
        <v>3243</v>
      </c>
      <c r="B1554" s="22">
        <v>27.371483999999999</v>
      </c>
      <c r="C1554" s="22">
        <v>120.558114</v>
      </c>
      <c r="D1554" s="39" t="s">
        <v>6</v>
      </c>
      <c r="E1554" s="39" t="s">
        <v>6</v>
      </c>
      <c r="F1554" s="42" t="s">
        <v>3244</v>
      </c>
      <c r="G1554" s="41" t="s">
        <v>6</v>
      </c>
      <c r="H1554" s="40" t="s">
        <v>589</v>
      </c>
      <c r="I1554" s="38" t="s">
        <v>6</v>
      </c>
      <c r="J1554" s="41" t="s">
        <v>6</v>
      </c>
      <c r="K1554" s="26" t="s">
        <v>6</v>
      </c>
      <c r="L1554" s="26" t="s">
        <v>6</v>
      </c>
      <c r="M1554" s="26" t="s">
        <v>6</v>
      </c>
      <c r="N1554" s="26" t="s">
        <v>6</v>
      </c>
    </row>
    <row r="1555" spans="1:14" s="38" customFormat="1" x14ac:dyDescent="0.25">
      <c r="A1555" s="40" t="s">
        <v>3245</v>
      </c>
      <c r="B1555" s="22">
        <v>27.201333000000002</v>
      </c>
      <c r="C1555" s="22">
        <v>120.448853</v>
      </c>
      <c r="D1555" s="39" t="s">
        <v>6</v>
      </c>
      <c r="E1555" s="39" t="s">
        <v>6</v>
      </c>
      <c r="F1555" s="42" t="s">
        <v>3246</v>
      </c>
      <c r="G1555" s="41" t="s">
        <v>6</v>
      </c>
      <c r="H1555" s="40" t="s">
        <v>3243</v>
      </c>
      <c r="I1555" s="38" t="s">
        <v>6</v>
      </c>
      <c r="J1555" s="41" t="s">
        <v>6</v>
      </c>
      <c r="K1555" s="26" t="s">
        <v>6</v>
      </c>
      <c r="L1555" s="26" t="s">
        <v>6</v>
      </c>
      <c r="M1555" s="26" t="s">
        <v>6</v>
      </c>
      <c r="N1555" s="26" t="s">
        <v>6</v>
      </c>
    </row>
    <row r="1556" spans="1:14" s="38" customFormat="1" x14ac:dyDescent="0.25">
      <c r="A1556" s="40" t="s">
        <v>3247</v>
      </c>
      <c r="B1556" s="22">
        <v>24.576640999999999</v>
      </c>
      <c r="C1556" s="22">
        <v>118.57212</v>
      </c>
      <c r="D1556" s="38" t="s">
        <v>6</v>
      </c>
      <c r="E1556" s="38" t="s">
        <v>6</v>
      </c>
      <c r="F1556" s="41" t="s">
        <v>3248</v>
      </c>
      <c r="G1556" s="41" t="s">
        <v>6</v>
      </c>
      <c r="H1556" s="40" t="s">
        <v>3170</v>
      </c>
      <c r="I1556" s="40" t="s">
        <v>6</v>
      </c>
      <c r="J1556" s="40" t="s">
        <v>6</v>
      </c>
      <c r="K1556" s="40" t="s">
        <v>6</v>
      </c>
      <c r="L1556" s="40" t="s">
        <v>6</v>
      </c>
      <c r="M1556" s="40" t="s">
        <v>6</v>
      </c>
      <c r="N1556" s="40" t="s">
        <v>6</v>
      </c>
    </row>
    <row r="1557" spans="1:14" s="38" customFormat="1" x14ac:dyDescent="0.25">
      <c r="A1557" s="40" t="s">
        <v>3250</v>
      </c>
      <c r="B1557" s="22">
        <v>24.851973000000001</v>
      </c>
      <c r="C1557" s="22">
        <v>118.64267100000001</v>
      </c>
      <c r="D1557" s="38" t="s">
        <v>6</v>
      </c>
      <c r="E1557" s="38" t="s">
        <v>6</v>
      </c>
      <c r="F1557" s="41" t="s">
        <v>3249</v>
      </c>
      <c r="G1557" s="41" t="s">
        <v>6</v>
      </c>
      <c r="H1557" s="40" t="s">
        <v>3247</v>
      </c>
      <c r="I1557" s="40" t="s">
        <v>6</v>
      </c>
      <c r="J1557" s="40" t="s">
        <v>6</v>
      </c>
      <c r="K1557" s="40" t="s">
        <v>6</v>
      </c>
      <c r="L1557" s="40" t="s">
        <v>6</v>
      </c>
      <c r="M1557" s="40" t="s">
        <v>6</v>
      </c>
      <c r="N1557" s="40" t="s">
        <v>6</v>
      </c>
    </row>
    <row r="1558" spans="1:14" x14ac:dyDescent="0.25">
      <c r="A1558" s="40" t="s">
        <v>3251</v>
      </c>
      <c r="B1558" s="22">
        <v>23.349851000000001</v>
      </c>
      <c r="C1558" s="22">
        <v>116.701578</v>
      </c>
      <c r="D1558" s="38" t="s">
        <v>6</v>
      </c>
      <c r="E1558" s="38" t="s">
        <v>6</v>
      </c>
      <c r="F1558" s="38" t="s">
        <v>3252</v>
      </c>
      <c r="G1558" s="38" t="s">
        <v>6</v>
      </c>
      <c r="H1558" s="40" t="s">
        <v>2504</v>
      </c>
      <c r="I1558" s="40" t="s">
        <v>6</v>
      </c>
      <c r="J1558" s="41" t="s">
        <v>6</v>
      </c>
      <c r="K1558" s="26">
        <v>42.4</v>
      </c>
      <c r="L1558" s="26">
        <v>126.4</v>
      </c>
      <c r="M1558" s="26">
        <v>17.399999999999999</v>
      </c>
      <c r="N1558" s="26">
        <v>104.6</v>
      </c>
    </row>
    <row r="1559" spans="1:14" x14ac:dyDescent="0.25">
      <c r="A1559" s="40" t="s">
        <v>3254</v>
      </c>
      <c r="B1559" s="22">
        <v>23.435082999999999</v>
      </c>
      <c r="C1559" s="22">
        <v>117.07116600000001</v>
      </c>
      <c r="D1559" s="38" t="s">
        <v>6</v>
      </c>
      <c r="E1559" s="38" t="s">
        <v>6</v>
      </c>
      <c r="F1559" s="38" t="s">
        <v>3253</v>
      </c>
      <c r="G1559" s="38" t="s">
        <v>6</v>
      </c>
      <c r="H1559" s="40" t="s">
        <v>3251</v>
      </c>
      <c r="I1559" s="40" t="s">
        <v>6</v>
      </c>
      <c r="J1559" s="41" t="s">
        <v>6</v>
      </c>
      <c r="K1559" s="26">
        <v>42.4</v>
      </c>
      <c r="L1559" s="26">
        <v>126.4</v>
      </c>
      <c r="M1559" s="26">
        <v>17.399999999999999</v>
      </c>
      <c r="N1559" s="26">
        <v>104.6</v>
      </c>
    </row>
    <row r="1560" spans="1:14" s="38" customFormat="1" x14ac:dyDescent="0.25">
      <c r="A1560" s="40" t="s">
        <v>3256</v>
      </c>
      <c r="B1560" s="22">
        <v>18.213629999999998</v>
      </c>
      <c r="C1560" s="22">
        <v>109.551557</v>
      </c>
      <c r="D1560" s="38" t="s">
        <v>6</v>
      </c>
      <c r="E1560" s="38" t="s">
        <v>6</v>
      </c>
      <c r="F1560" s="42" t="s">
        <v>3255</v>
      </c>
      <c r="G1560" s="41" t="s">
        <v>6</v>
      </c>
      <c r="H1560" s="40" t="s">
        <v>246</v>
      </c>
      <c r="I1560" s="38" t="s">
        <v>6</v>
      </c>
      <c r="J1560" s="41" t="s">
        <v>6</v>
      </c>
      <c r="K1560" s="26" t="s">
        <v>6</v>
      </c>
      <c r="L1560" s="26" t="s">
        <v>6</v>
      </c>
      <c r="M1560" s="26" t="s">
        <v>6</v>
      </c>
      <c r="N1560" s="26" t="s">
        <v>6</v>
      </c>
    </row>
    <row r="1561" spans="1:14" s="38" customFormat="1" x14ac:dyDescent="0.25">
      <c r="A1561" s="40" t="s">
        <v>3257</v>
      </c>
      <c r="B1561" s="22">
        <v>23.94773</v>
      </c>
      <c r="C1561" s="22">
        <v>117.362933</v>
      </c>
      <c r="D1561" s="38" t="s">
        <v>6</v>
      </c>
      <c r="E1561" s="38" t="s">
        <v>6</v>
      </c>
      <c r="F1561" s="41" t="s">
        <v>3258</v>
      </c>
      <c r="G1561" s="41" t="s">
        <v>6</v>
      </c>
      <c r="H1561" s="40" t="s">
        <v>3166</v>
      </c>
      <c r="I1561" s="40" t="s">
        <v>6</v>
      </c>
      <c r="J1561" s="40" t="s">
        <v>6</v>
      </c>
      <c r="K1561" s="40" t="s">
        <v>6</v>
      </c>
      <c r="L1561" s="40" t="s">
        <v>6</v>
      </c>
      <c r="M1561" s="40" t="s">
        <v>6</v>
      </c>
      <c r="N1561" s="40" t="s">
        <v>6</v>
      </c>
    </row>
    <row r="1562" spans="1:14" s="38" customFormat="1" x14ac:dyDescent="0.25">
      <c r="A1562" s="40" t="s">
        <v>3260</v>
      </c>
      <c r="B1562" s="22">
        <v>26.046897000000001</v>
      </c>
      <c r="C1562" s="22">
        <v>119.59173</v>
      </c>
      <c r="D1562" s="39" t="s">
        <v>6</v>
      </c>
      <c r="E1562" s="39" t="s">
        <v>6</v>
      </c>
      <c r="F1562" s="42" t="s">
        <v>3259</v>
      </c>
      <c r="G1562" s="39" t="s">
        <v>6</v>
      </c>
      <c r="H1562" s="40" t="s">
        <v>3227</v>
      </c>
      <c r="I1562" s="38" t="s">
        <v>6</v>
      </c>
      <c r="J1562" s="41" t="s">
        <v>6</v>
      </c>
      <c r="K1562" s="26" t="s">
        <v>6</v>
      </c>
      <c r="L1562" s="26" t="s">
        <v>6</v>
      </c>
      <c r="M1562" s="26" t="s">
        <v>6</v>
      </c>
      <c r="N1562" s="26" t="s">
        <v>6</v>
      </c>
    </row>
    <row r="1563" spans="1:14" s="38" customFormat="1" x14ac:dyDescent="0.25">
      <c r="A1563" s="40" t="s">
        <v>3261</v>
      </c>
      <c r="B1563" s="22">
        <v>24.908868999999999</v>
      </c>
      <c r="C1563" s="22">
        <v>118.665046</v>
      </c>
      <c r="D1563" s="38" t="s">
        <v>6</v>
      </c>
      <c r="E1563" s="38" t="s">
        <v>6</v>
      </c>
      <c r="F1563" s="41" t="s">
        <v>3262</v>
      </c>
      <c r="G1563" s="41" t="s">
        <v>6</v>
      </c>
      <c r="H1563" s="40" t="s">
        <v>3170</v>
      </c>
      <c r="I1563" s="40" t="s">
        <v>6</v>
      </c>
      <c r="J1563" s="40" t="s">
        <v>6</v>
      </c>
      <c r="K1563" s="40" t="s">
        <v>6</v>
      </c>
      <c r="L1563" s="40" t="s">
        <v>6</v>
      </c>
      <c r="M1563" s="40" t="s">
        <v>6</v>
      </c>
      <c r="N1563" s="40" t="s">
        <v>6</v>
      </c>
    </row>
    <row r="1564" spans="1:14" s="38" customFormat="1" x14ac:dyDescent="0.25">
      <c r="A1564" s="40" t="s">
        <v>3263</v>
      </c>
      <c r="B1564" s="22">
        <v>21.060977999999999</v>
      </c>
      <c r="C1564" s="22">
        <v>110.205916</v>
      </c>
      <c r="D1564" s="38" t="s">
        <v>6</v>
      </c>
      <c r="E1564" s="38" t="s">
        <v>6</v>
      </c>
      <c r="F1564" s="38" t="s">
        <v>3264</v>
      </c>
      <c r="G1564" s="38" t="s">
        <v>6</v>
      </c>
      <c r="H1564" s="40" t="s">
        <v>2504</v>
      </c>
      <c r="I1564" s="40" t="s">
        <v>6</v>
      </c>
      <c r="J1564" s="41" t="s">
        <v>6</v>
      </c>
      <c r="K1564" s="26">
        <v>42.4</v>
      </c>
      <c r="L1564" s="26">
        <v>126.4</v>
      </c>
      <c r="M1564" s="26">
        <v>17.399999999999999</v>
      </c>
      <c r="N1564" s="26">
        <v>104.6</v>
      </c>
    </row>
    <row r="1565" spans="1:14" s="38" customFormat="1" x14ac:dyDescent="0.25">
      <c r="A1565" s="40" t="s">
        <v>3266</v>
      </c>
      <c r="B1565" s="22">
        <v>21.566727</v>
      </c>
      <c r="C1565" s="22">
        <v>109.765323</v>
      </c>
      <c r="D1565" s="38" t="s">
        <v>6</v>
      </c>
      <c r="E1565" s="38" t="s">
        <v>6</v>
      </c>
      <c r="F1565" s="38" t="s">
        <v>3265</v>
      </c>
      <c r="G1565" s="38" t="s">
        <v>6</v>
      </c>
      <c r="H1565" s="40" t="s">
        <v>3263</v>
      </c>
      <c r="I1565" s="40" t="s">
        <v>6</v>
      </c>
      <c r="J1565" s="41" t="s">
        <v>6</v>
      </c>
      <c r="K1565" s="26">
        <v>42.4</v>
      </c>
      <c r="L1565" s="26">
        <v>126.4</v>
      </c>
      <c r="M1565" s="26">
        <v>17.399999999999999</v>
      </c>
      <c r="N1565" s="26">
        <v>104.6</v>
      </c>
    </row>
    <row r="1566" spans="1:14" s="38" customFormat="1" x14ac:dyDescent="0.25">
      <c r="A1566" s="40" t="s">
        <v>3267</v>
      </c>
      <c r="B1566" s="22">
        <v>19.950396999999999</v>
      </c>
      <c r="C1566" s="22">
        <v>110.581124</v>
      </c>
      <c r="D1566" s="38" t="s">
        <v>6</v>
      </c>
      <c r="E1566" s="38" t="s">
        <v>6</v>
      </c>
      <c r="F1566" s="41" t="s">
        <v>3268</v>
      </c>
      <c r="G1566" s="41" t="s">
        <v>6</v>
      </c>
      <c r="H1566" s="40" t="s">
        <v>3213</v>
      </c>
      <c r="I1566" s="26" t="s">
        <v>6</v>
      </c>
      <c r="J1566" s="26" t="s">
        <v>6</v>
      </c>
      <c r="K1566" s="26" t="s">
        <v>6</v>
      </c>
      <c r="L1566" s="26" t="s">
        <v>6</v>
      </c>
      <c r="M1566" s="26" t="s">
        <v>6</v>
      </c>
      <c r="N1566" s="26" t="s">
        <v>6</v>
      </c>
    </row>
    <row r="1567" spans="1:14" s="38" customFormat="1" x14ac:dyDescent="0.25">
      <c r="A1567" s="40" t="s">
        <v>3269</v>
      </c>
      <c r="B1567" s="22">
        <v>21.49324</v>
      </c>
      <c r="C1567" s="22">
        <v>86.918301</v>
      </c>
      <c r="D1567" s="38" t="s">
        <v>6</v>
      </c>
      <c r="E1567" s="38" t="s">
        <v>6</v>
      </c>
      <c r="F1567" s="42" t="s">
        <v>3270</v>
      </c>
      <c r="G1567" s="41" t="s">
        <v>6</v>
      </c>
      <c r="H1567" s="38" t="s">
        <v>2374</v>
      </c>
      <c r="I1567" s="38" t="s">
        <v>6</v>
      </c>
      <c r="J1567" s="41" t="s">
        <v>6</v>
      </c>
      <c r="K1567" s="26" t="s">
        <v>6</v>
      </c>
      <c r="L1567" s="26" t="s">
        <v>6</v>
      </c>
      <c r="M1567" s="26" t="s">
        <v>6</v>
      </c>
      <c r="N1567" s="26" t="s">
        <v>6</v>
      </c>
    </row>
    <row r="1568" spans="1:14" s="38" customFormat="1" x14ac:dyDescent="0.25">
      <c r="A1568" s="40" t="s">
        <v>3271</v>
      </c>
      <c r="B1568" s="22">
        <v>21.475553000000001</v>
      </c>
      <c r="C1568" s="22">
        <v>87.05368</v>
      </c>
      <c r="D1568" s="38" t="s">
        <v>6</v>
      </c>
      <c r="E1568" s="38" t="s">
        <v>6</v>
      </c>
      <c r="F1568" s="42" t="s">
        <v>3272</v>
      </c>
      <c r="G1568" s="41" t="s">
        <v>6</v>
      </c>
      <c r="H1568" s="40" t="s">
        <v>3269</v>
      </c>
      <c r="I1568" s="38" t="s">
        <v>6</v>
      </c>
      <c r="J1568" s="41" t="s">
        <v>6</v>
      </c>
      <c r="K1568" s="26" t="s">
        <v>6</v>
      </c>
      <c r="L1568" s="26" t="s">
        <v>6</v>
      </c>
      <c r="M1568" s="26" t="s">
        <v>6</v>
      </c>
      <c r="N1568" s="26" t="s">
        <v>6</v>
      </c>
    </row>
    <row r="1569" spans="1:14" s="38" customFormat="1" x14ac:dyDescent="0.25">
      <c r="A1569" s="40" t="s">
        <v>3273</v>
      </c>
      <c r="B1569" s="22">
        <v>21.574145999999999</v>
      </c>
      <c r="C1569" s="22">
        <v>87.342422999999997</v>
      </c>
      <c r="D1569" s="38" t="s">
        <v>6</v>
      </c>
      <c r="E1569" s="38" t="s">
        <v>6</v>
      </c>
      <c r="F1569" s="42" t="s">
        <v>3274</v>
      </c>
      <c r="G1569" s="41" t="s">
        <v>6</v>
      </c>
      <c r="H1569" s="40" t="s">
        <v>3269</v>
      </c>
      <c r="I1569" s="38" t="s">
        <v>6</v>
      </c>
      <c r="J1569" s="41" t="s">
        <v>6</v>
      </c>
      <c r="K1569" s="26" t="s">
        <v>6</v>
      </c>
      <c r="L1569" s="26" t="s">
        <v>6</v>
      </c>
      <c r="M1569" s="26" t="s">
        <v>6</v>
      </c>
      <c r="N1569" s="26" t="s">
        <v>6</v>
      </c>
    </row>
    <row r="1570" spans="1:14" x14ac:dyDescent="0.25">
      <c r="A1570" t="s">
        <v>3276</v>
      </c>
      <c r="B1570" s="22">
        <v>36.781182999999999</v>
      </c>
      <c r="C1570" s="22">
        <v>-6.3666850000000004</v>
      </c>
      <c r="D1570" t="s">
        <v>6</v>
      </c>
      <c r="E1570" s="13" t="s">
        <v>6</v>
      </c>
      <c r="F1570" s="38" t="s">
        <v>3275</v>
      </c>
      <c r="G1570" s="3" t="s">
        <v>6</v>
      </c>
      <c r="H1570" s="3" t="s">
        <v>2252</v>
      </c>
      <c r="I1570" s="32" t="s">
        <v>6</v>
      </c>
      <c r="J1570" s="3" t="s">
        <v>6</v>
      </c>
      <c r="K1570" s="26" t="s">
        <v>6</v>
      </c>
      <c r="L1570" s="26" t="s">
        <v>6</v>
      </c>
      <c r="M1570" s="26" t="s">
        <v>6</v>
      </c>
      <c r="N1570" s="26" t="s">
        <v>6</v>
      </c>
    </row>
    <row r="1571" spans="1:14" x14ac:dyDescent="0.25">
      <c r="A1571" s="40" t="s">
        <v>3277</v>
      </c>
      <c r="B1571" s="22">
        <v>9.0006599999999999</v>
      </c>
      <c r="C1571" s="22">
        <v>-79.593315000000004</v>
      </c>
      <c r="D1571" t="s">
        <v>6</v>
      </c>
      <c r="E1571" s="13" t="s">
        <v>6</v>
      </c>
      <c r="F1571" s="3" t="s">
        <v>3278</v>
      </c>
      <c r="G1571" s="3" t="s">
        <v>6</v>
      </c>
      <c r="H1571" s="38" t="s">
        <v>402</v>
      </c>
      <c r="I1571" s="40" t="s">
        <v>3279</v>
      </c>
      <c r="J1571" s="3" t="s">
        <v>6</v>
      </c>
      <c r="K1571" s="26" t="s">
        <v>6</v>
      </c>
      <c r="L1571" s="26" t="s">
        <v>6</v>
      </c>
      <c r="M1571" s="26" t="s">
        <v>6</v>
      </c>
      <c r="N1571" s="26" t="s">
        <v>6</v>
      </c>
    </row>
    <row r="1572" spans="1:14" x14ac:dyDescent="0.25">
      <c r="A1572" s="40" t="s">
        <v>3285</v>
      </c>
      <c r="B1572" s="22">
        <v>31.202279000000001</v>
      </c>
      <c r="C1572" s="22">
        <v>121.956484</v>
      </c>
      <c r="D1572" s="38" t="s">
        <v>6</v>
      </c>
      <c r="E1572" s="38" t="s">
        <v>6</v>
      </c>
      <c r="F1572" s="40" t="s">
        <v>3282</v>
      </c>
      <c r="G1572" s="41" t="s">
        <v>6</v>
      </c>
      <c r="H1572" s="40" t="s">
        <v>3284</v>
      </c>
      <c r="I1572" s="41" t="s">
        <v>6</v>
      </c>
      <c r="J1572" s="41" t="s">
        <v>6</v>
      </c>
      <c r="K1572" s="41" t="s">
        <v>6</v>
      </c>
      <c r="L1572" s="41" t="s">
        <v>6</v>
      </c>
      <c r="M1572" s="41" t="s">
        <v>6</v>
      </c>
      <c r="N1572" s="41" t="s">
        <v>6</v>
      </c>
    </row>
    <row r="1573" spans="1:14" x14ac:dyDescent="0.25">
      <c r="A1573" s="40" t="s">
        <v>3284</v>
      </c>
      <c r="B1573" s="22">
        <v>31.278476000000001</v>
      </c>
      <c r="C1573" s="22">
        <v>121.79465500000001</v>
      </c>
      <c r="D1573" t="s">
        <v>6</v>
      </c>
      <c r="E1573" s="13" t="s">
        <v>6</v>
      </c>
      <c r="F1573" s="40" t="s">
        <v>3283</v>
      </c>
      <c r="G1573" s="3" t="s">
        <v>6</v>
      </c>
      <c r="H1573" s="3" t="s">
        <v>3190</v>
      </c>
      <c r="I1573" s="41" t="s">
        <v>6</v>
      </c>
      <c r="J1573" s="41" t="s">
        <v>6</v>
      </c>
      <c r="K1573" s="41" t="s">
        <v>6</v>
      </c>
      <c r="L1573" s="41" t="s">
        <v>6</v>
      </c>
      <c r="M1573" s="41" t="s">
        <v>6</v>
      </c>
      <c r="N1573" s="41" t="s">
        <v>6</v>
      </c>
    </row>
    <row r="1574" spans="1:14" s="38" customFormat="1" x14ac:dyDescent="0.25">
      <c r="A1574" s="40" t="s">
        <v>3286</v>
      </c>
      <c r="B1574" s="22">
        <v>23.548964999999999</v>
      </c>
      <c r="C1574" s="22">
        <v>119.58160100000001</v>
      </c>
      <c r="D1574" s="38" t="s">
        <v>6</v>
      </c>
      <c r="E1574" s="38" t="s">
        <v>6</v>
      </c>
      <c r="F1574" s="41" t="s">
        <v>3287</v>
      </c>
      <c r="G1574" s="41" t="s">
        <v>6</v>
      </c>
      <c r="H1574" s="38" t="s">
        <v>1432</v>
      </c>
      <c r="I1574" s="38" t="s">
        <v>6</v>
      </c>
      <c r="J1574" s="41" t="s">
        <v>6</v>
      </c>
      <c r="K1574" s="26">
        <v>25.6</v>
      </c>
      <c r="L1574" s="26">
        <v>122.2</v>
      </c>
      <c r="M1574" s="26">
        <v>21.7</v>
      </c>
      <c r="N1574" s="26">
        <v>119</v>
      </c>
    </row>
    <row r="1575" spans="1:14" x14ac:dyDescent="0.25">
      <c r="A1575" s="39" t="s">
        <v>3311</v>
      </c>
      <c r="B1575" s="22">
        <v>24.780802999999999</v>
      </c>
      <c r="C1575" s="22">
        <v>67.103755000000007</v>
      </c>
      <c r="D1575" t="s">
        <v>6</v>
      </c>
      <c r="E1575" s="13" t="s">
        <v>6</v>
      </c>
      <c r="F1575" s="3" t="s">
        <v>3293</v>
      </c>
      <c r="G1575" s="41" t="s">
        <v>6</v>
      </c>
      <c r="H1575" s="3" t="s">
        <v>3303</v>
      </c>
      <c r="I1575" s="38" t="s">
        <v>6</v>
      </c>
      <c r="J1575" s="38" t="s">
        <v>6</v>
      </c>
      <c r="K1575" s="38" t="s">
        <v>6</v>
      </c>
      <c r="L1575" s="38" t="s">
        <v>6</v>
      </c>
      <c r="M1575" s="38" t="s">
        <v>6</v>
      </c>
      <c r="N1575" s="38" t="s">
        <v>6</v>
      </c>
    </row>
    <row r="1576" spans="1:14" x14ac:dyDescent="0.25">
      <c r="A1576" s="39" t="s">
        <v>3310</v>
      </c>
      <c r="B1576" s="22">
        <v>24.136002999999999</v>
      </c>
      <c r="C1576" s="22">
        <v>67.449060000000003</v>
      </c>
      <c r="D1576" t="s">
        <v>6</v>
      </c>
      <c r="E1576" s="13" t="s">
        <v>6</v>
      </c>
      <c r="F1576" s="3" t="s">
        <v>3309</v>
      </c>
      <c r="G1576" s="41" t="s">
        <v>6</v>
      </c>
      <c r="H1576" s="3" t="s">
        <v>3299</v>
      </c>
      <c r="I1576" s="38" t="s">
        <v>6</v>
      </c>
      <c r="J1576" s="38" t="s">
        <v>6</v>
      </c>
      <c r="K1576" s="38" t="s">
        <v>6</v>
      </c>
      <c r="L1576" s="38" t="s">
        <v>6</v>
      </c>
      <c r="M1576" s="38" t="s">
        <v>6</v>
      </c>
      <c r="N1576" s="38" t="s">
        <v>6</v>
      </c>
    </row>
    <row r="1577" spans="1:14" x14ac:dyDescent="0.25">
      <c r="A1577" s="39" t="s">
        <v>3308</v>
      </c>
      <c r="B1577" s="22">
        <v>24.795572</v>
      </c>
      <c r="C1577" s="22">
        <v>67.495328999999998</v>
      </c>
      <c r="D1577" t="s">
        <v>6</v>
      </c>
      <c r="E1577" s="13" t="s">
        <v>6</v>
      </c>
      <c r="F1577" s="3" t="s">
        <v>3294</v>
      </c>
      <c r="G1577" s="41" t="s">
        <v>6</v>
      </c>
      <c r="H1577" s="3" t="s">
        <v>3299</v>
      </c>
      <c r="I1577" s="38" t="s">
        <v>6</v>
      </c>
      <c r="J1577" s="38" t="s">
        <v>6</v>
      </c>
      <c r="K1577" s="38" t="s">
        <v>6</v>
      </c>
      <c r="L1577" s="38" t="s">
        <v>6</v>
      </c>
      <c r="M1577" s="38" t="s">
        <v>6</v>
      </c>
      <c r="N1577" s="38" t="s">
        <v>6</v>
      </c>
    </row>
    <row r="1578" spans="1:14" x14ac:dyDescent="0.25">
      <c r="A1578" s="39" t="s">
        <v>3307</v>
      </c>
      <c r="B1578" s="22">
        <v>24.752690000000001</v>
      </c>
      <c r="C1578" s="22">
        <v>67.518283999999994</v>
      </c>
      <c r="D1578" t="s">
        <v>6</v>
      </c>
      <c r="E1578" s="13" t="s">
        <v>6</v>
      </c>
      <c r="F1578" s="39" t="s">
        <v>3295</v>
      </c>
      <c r="G1578" s="41" t="s">
        <v>6</v>
      </c>
      <c r="H1578" s="3" t="s">
        <v>3299</v>
      </c>
      <c r="I1578" s="38" t="s">
        <v>6</v>
      </c>
      <c r="J1578" s="38" t="s">
        <v>6</v>
      </c>
      <c r="K1578" s="38" t="s">
        <v>6</v>
      </c>
      <c r="L1578" s="38" t="s">
        <v>6</v>
      </c>
      <c r="M1578" s="38" t="s">
        <v>6</v>
      </c>
      <c r="N1578" s="38" t="s">
        <v>6</v>
      </c>
    </row>
    <row r="1579" spans="1:14" x14ac:dyDescent="0.25">
      <c r="A1579" s="39" t="s">
        <v>3306</v>
      </c>
      <c r="B1579" s="22">
        <v>24.697590000000002</v>
      </c>
      <c r="C1579" s="22">
        <v>67.160917999999995</v>
      </c>
      <c r="D1579" t="s">
        <v>6</v>
      </c>
      <c r="E1579" s="13" t="s">
        <v>6</v>
      </c>
      <c r="F1579" s="39" t="s">
        <v>3296</v>
      </c>
      <c r="G1579" s="41" t="s">
        <v>6</v>
      </c>
      <c r="H1579" s="39" t="s">
        <v>3299</v>
      </c>
      <c r="I1579" s="38" t="s">
        <v>6</v>
      </c>
      <c r="J1579" s="38" t="s">
        <v>6</v>
      </c>
      <c r="K1579" s="38" t="s">
        <v>6</v>
      </c>
      <c r="L1579" s="38" t="s">
        <v>6</v>
      </c>
      <c r="M1579" s="38" t="s">
        <v>6</v>
      </c>
      <c r="N1579" s="38" t="s">
        <v>6</v>
      </c>
    </row>
    <row r="1580" spans="1:14" x14ac:dyDescent="0.25">
      <c r="A1580" s="39" t="s">
        <v>3305</v>
      </c>
      <c r="B1580" s="22">
        <v>24.884602999999998</v>
      </c>
      <c r="C1580" s="22">
        <v>66.697237999999999</v>
      </c>
      <c r="D1580" t="s">
        <v>6</v>
      </c>
      <c r="E1580" s="13" t="s">
        <v>6</v>
      </c>
      <c r="F1580" s="39" t="s">
        <v>3297</v>
      </c>
      <c r="G1580" s="41" t="s">
        <v>6</v>
      </c>
      <c r="H1580" s="3" t="s">
        <v>3303</v>
      </c>
      <c r="I1580" s="38" t="s">
        <v>6</v>
      </c>
      <c r="J1580" s="38" t="s">
        <v>6</v>
      </c>
      <c r="K1580" s="38" t="s">
        <v>6</v>
      </c>
      <c r="L1580" s="38" t="s">
        <v>6</v>
      </c>
      <c r="M1580" s="38" t="s">
        <v>6</v>
      </c>
      <c r="N1580" s="38" t="s">
        <v>6</v>
      </c>
    </row>
    <row r="1581" spans="1:14" x14ac:dyDescent="0.25">
      <c r="A1581" s="39" t="s">
        <v>3304</v>
      </c>
      <c r="B1581" s="22">
        <v>25.423663999999999</v>
      </c>
      <c r="C1581" s="22">
        <v>66.593349000000003</v>
      </c>
      <c r="D1581" t="s">
        <v>6</v>
      </c>
      <c r="E1581" s="13" t="s">
        <v>6</v>
      </c>
      <c r="F1581" s="39" t="s">
        <v>3298</v>
      </c>
      <c r="G1581" s="41" t="s">
        <v>6</v>
      </c>
      <c r="H1581" s="39" t="s">
        <v>3301</v>
      </c>
      <c r="I1581" s="38" t="s">
        <v>6</v>
      </c>
      <c r="J1581" s="38" t="s">
        <v>6</v>
      </c>
      <c r="K1581" s="38" t="s">
        <v>6</v>
      </c>
      <c r="L1581" s="38" t="s">
        <v>6</v>
      </c>
      <c r="M1581" s="38" t="s">
        <v>6</v>
      </c>
      <c r="N1581" s="38" t="s">
        <v>6</v>
      </c>
    </row>
    <row r="1582" spans="1:14" x14ac:dyDescent="0.25">
      <c r="A1582" s="39" t="s">
        <v>3299</v>
      </c>
      <c r="B1582" s="22">
        <v>24.260273999999999</v>
      </c>
      <c r="C1582" s="22">
        <v>67.339763000000005</v>
      </c>
      <c r="D1582" s="38" t="s">
        <v>1972</v>
      </c>
      <c r="E1582" s="38" t="s">
        <v>6</v>
      </c>
      <c r="F1582" s="42" t="s">
        <v>3300</v>
      </c>
      <c r="G1582" s="41" t="s">
        <v>6</v>
      </c>
      <c r="H1582" s="38" t="s">
        <v>157</v>
      </c>
      <c r="I1582" s="38" t="s">
        <v>6</v>
      </c>
      <c r="J1582" s="41" t="s">
        <v>6</v>
      </c>
      <c r="K1582" s="26" t="s">
        <v>6</v>
      </c>
      <c r="L1582" s="26" t="s">
        <v>6</v>
      </c>
      <c r="M1582" s="26" t="s">
        <v>6</v>
      </c>
      <c r="N1582" s="26" t="s">
        <v>6</v>
      </c>
    </row>
    <row r="1583" spans="1:14" x14ac:dyDescent="0.25">
      <c r="A1583" s="39" t="s">
        <v>3301</v>
      </c>
      <c r="B1583" s="22">
        <v>25.248843000000001</v>
      </c>
      <c r="C1583" s="22">
        <v>64.592337999999998</v>
      </c>
      <c r="D1583" s="38" t="s">
        <v>1972</v>
      </c>
      <c r="E1583" s="38" t="s">
        <v>6</v>
      </c>
      <c r="F1583" s="42" t="s">
        <v>3302</v>
      </c>
      <c r="G1583" s="41" t="s">
        <v>6</v>
      </c>
      <c r="H1583" s="38" t="s">
        <v>157</v>
      </c>
      <c r="I1583" s="38" t="s">
        <v>6</v>
      </c>
      <c r="J1583" s="41" t="s">
        <v>6</v>
      </c>
      <c r="K1583" s="26" t="s">
        <v>6</v>
      </c>
      <c r="L1583" s="26" t="s">
        <v>6</v>
      </c>
      <c r="M1583" s="26" t="s">
        <v>6</v>
      </c>
      <c r="N1583" s="26" t="s">
        <v>6</v>
      </c>
    </row>
  </sheetData>
  <autoFilter ref="A1:N1583" xr:uid="{00000000-0009-0000-0000-000000000000}">
    <sortState ref="A2:N1409">
      <sortCondition ref="C1:C1234"/>
    </sortState>
  </autoFilter>
  <sortState ref="A2:N1411">
    <sortCondition ref="H2:H1142"/>
    <sortCondition ref="A2:A1142"/>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location_data</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Rosenberg</dc:creator>
  <cp:lastModifiedBy>Mike</cp:lastModifiedBy>
  <dcterms:created xsi:type="dcterms:W3CDTF">2015-12-09T19:30:43Z</dcterms:created>
  <dcterms:modified xsi:type="dcterms:W3CDTF">2018-03-30T21:00:56Z</dcterms:modified>
</cp:coreProperties>
</file>