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defaultThemeVersion="124226"/>
  <mc:AlternateContent xmlns:mc="http://schemas.openxmlformats.org/markup-compatibility/2006">
    <mc:Choice Requires="x15">
      <x15ac:absPath xmlns:x15ac="http://schemas.microsoft.com/office/spreadsheetml/2010/11/ac" url="F:\Dropbox\Webpages\TaxonomyMonographBuilder\fiddlercrab.info\data\"/>
    </mc:Choice>
  </mc:AlternateContent>
  <xr:revisionPtr revIDLastSave="0" documentId="13_ncr:1_{4AB00854-67A6-4311-98C2-1562DB82231D}" xr6:coauthVersionLast="45" xr6:coauthVersionMax="45" xr10:uidLastSave="{00000000-0000-0000-0000-000000000000}"/>
  <bookViews>
    <workbookView xWindow="1020" yWindow="405" windowWidth="21885" windowHeight="20520" xr2:uid="{00000000-000D-0000-FFFF-FFFF00000000}"/>
  </bookViews>
  <sheets>
    <sheet name="location_data" sheetId="1" r:id="rId1"/>
    <sheet name="Sheet2" sheetId="2" r:id="rId2"/>
    <sheet name="Sheet3" sheetId="3" r:id="rId3"/>
  </sheets>
  <definedNames>
    <definedName name="_xlnm._FilterDatabase" localSheetId="0" hidden="1">location_data!$A$1:$J$2099</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099" i="1" l="1"/>
  <c r="B2099" i="1"/>
  <c r="C2067" i="1" l="1"/>
  <c r="B2067" i="1"/>
  <c r="C2066" i="1"/>
  <c r="B2066" i="1"/>
  <c r="C2047" i="1" l="1"/>
  <c r="B2047" i="1"/>
  <c r="C2046" i="1"/>
  <c r="B2046" i="1"/>
  <c r="C2045" i="1"/>
  <c r="B2045" i="1"/>
  <c r="C2044" i="1"/>
  <c r="B2044" i="1"/>
  <c r="C2043" i="1"/>
  <c r="B2043" i="1"/>
  <c r="C2042" i="1"/>
  <c r="B2042" i="1"/>
  <c r="C2041" i="1"/>
  <c r="B2041" i="1"/>
  <c r="C2040" i="1"/>
  <c r="B2040" i="1"/>
  <c r="C2037" i="1"/>
  <c r="B2037" i="1"/>
  <c r="C2038" i="1"/>
  <c r="B2038" i="1"/>
  <c r="C2001" i="1" l="1"/>
  <c r="B2001" i="1"/>
  <c r="C2000" i="1"/>
  <c r="B2000" i="1"/>
  <c r="C1999" i="1"/>
  <c r="B1999" i="1"/>
  <c r="C1998" i="1"/>
  <c r="B1998" i="1"/>
  <c r="C1988" i="1" l="1"/>
  <c r="C1989" i="1"/>
  <c r="C1990" i="1"/>
  <c r="C1991" i="1"/>
  <c r="C1992" i="1"/>
  <c r="B1992" i="1"/>
  <c r="B1991" i="1"/>
  <c r="B1990" i="1"/>
  <c r="B1989" i="1"/>
  <c r="B1988" i="1"/>
  <c r="C1934" i="1" l="1"/>
  <c r="B1934" i="1"/>
  <c r="C1929" i="1" l="1"/>
  <c r="B1929" i="1"/>
  <c r="C1915" i="1" l="1"/>
  <c r="B1915" i="1"/>
  <c r="C1914" i="1"/>
  <c r="B1914" i="1"/>
  <c r="B1913" i="1"/>
  <c r="C1913" i="1"/>
  <c r="C1911" i="1"/>
  <c r="B1911" i="1"/>
  <c r="B1910" i="1"/>
  <c r="C1910" i="1"/>
  <c r="B1909" i="1"/>
  <c r="C1909" i="1"/>
  <c r="C1735" i="1" l="1"/>
  <c r="C1859" i="1" l="1"/>
  <c r="B1859" i="1"/>
  <c r="C1857" i="1" l="1"/>
  <c r="B1857" i="1"/>
  <c r="C1856" i="1"/>
  <c r="B1856" i="1"/>
  <c r="C1812" i="1" l="1"/>
  <c r="B1812" i="1"/>
  <c r="C1786" i="1" l="1"/>
  <c r="B1786" i="1"/>
  <c r="C1785" i="1"/>
  <c r="B1785" i="1"/>
  <c r="C1779" i="1" l="1"/>
  <c r="B1779" i="1"/>
  <c r="C1777" i="1" l="1"/>
  <c r="B1777" i="1"/>
  <c r="C1776" i="1"/>
  <c r="B1776" i="1"/>
  <c r="C1755" i="1" l="1"/>
  <c r="B1755" i="1"/>
  <c r="C1745" i="1" l="1"/>
  <c r="B1745" i="1"/>
  <c r="C1744" i="1"/>
  <c r="B1744" i="1"/>
  <c r="C1746" i="1"/>
  <c r="B1746" i="1"/>
  <c r="C1736" i="1"/>
  <c r="B1736" i="1"/>
  <c r="B1735" i="1" l="1"/>
  <c r="C1505" i="1" l="1"/>
  <c r="B1505" i="1"/>
  <c r="C1504" i="1"/>
  <c r="B1504" i="1"/>
  <c r="C1502" i="1"/>
  <c r="B1502" i="1"/>
  <c r="C1501" i="1"/>
  <c r="B1501" i="1"/>
  <c r="C1474" i="1" l="1"/>
  <c r="B1474" i="1"/>
  <c r="C1472" i="1"/>
  <c r="B1472" i="1"/>
  <c r="C1468" i="1" l="1"/>
  <c r="B1468" i="1"/>
  <c r="C1467" i="1"/>
  <c r="B1467" i="1"/>
  <c r="C1458" i="1" l="1"/>
  <c r="B1458" i="1"/>
  <c r="C1457" i="1"/>
  <c r="B1457" i="1"/>
  <c r="C1418" i="1" l="1"/>
  <c r="B1418" i="1"/>
  <c r="C619" i="1" l="1"/>
  <c r="C1283" i="1" l="1"/>
  <c r="B1283" i="1"/>
  <c r="C1260" i="1" l="1"/>
  <c r="B1260" i="1"/>
  <c r="C1234" i="1" l="1"/>
  <c r="B1234" i="1"/>
  <c r="C1233" i="1"/>
  <c r="B1233" i="1"/>
  <c r="C455" i="1" l="1"/>
  <c r="B455" i="1"/>
  <c r="C1129" i="1" l="1"/>
  <c r="B1129" i="1"/>
  <c r="C940" i="1"/>
  <c r="B940" i="1"/>
  <c r="C1130" i="1"/>
  <c r="B1130" i="1"/>
  <c r="C322" i="1"/>
  <c r="B322" i="1"/>
  <c r="C181" i="1"/>
  <c r="B181" i="1"/>
  <c r="C222" i="1"/>
  <c r="B222" i="1"/>
  <c r="C182" i="1"/>
  <c r="B182" i="1"/>
  <c r="C623" i="1"/>
  <c r="B623" i="1"/>
  <c r="C423" i="1"/>
  <c r="B423" i="1"/>
  <c r="C424" i="1"/>
  <c r="B424" i="1"/>
  <c r="C622" i="1"/>
  <c r="B622" i="1"/>
  <c r="C32" i="1"/>
  <c r="B32" i="1"/>
  <c r="C215" i="1" l="1"/>
  <c r="B215" i="1"/>
  <c r="C567" i="1" l="1"/>
  <c r="B567" i="1"/>
  <c r="C782" i="1" l="1"/>
  <c r="C775" i="1" l="1"/>
  <c r="B775" i="1"/>
  <c r="C1140" i="1" l="1"/>
  <c r="B1140" i="1"/>
  <c r="C862" i="1" l="1"/>
  <c r="B862" i="1"/>
  <c r="C720" i="1"/>
  <c r="B720" i="1"/>
  <c r="C585" i="1"/>
  <c r="B585" i="1"/>
  <c r="C1224" i="1"/>
  <c r="B1224" i="1"/>
  <c r="C569" i="1"/>
  <c r="B569" i="1"/>
  <c r="C476" i="1" l="1"/>
  <c r="B476" i="1"/>
  <c r="C564" i="1" l="1"/>
  <c r="B564" i="1"/>
  <c r="C168" i="1" l="1"/>
  <c r="B168" i="1"/>
  <c r="C963" i="1" l="1"/>
  <c r="B963" i="1"/>
  <c r="C680" i="1" l="1"/>
  <c r="B680" i="1"/>
  <c r="C793" i="1"/>
  <c r="B793" i="1"/>
  <c r="C672" i="1"/>
  <c r="B672" i="1"/>
  <c r="C317" i="1"/>
  <c r="B317" i="1"/>
  <c r="C660" i="1"/>
  <c r="B660" i="1"/>
  <c r="C661" i="1"/>
  <c r="B661" i="1"/>
  <c r="C457" i="1"/>
  <c r="B457" i="1"/>
  <c r="C349" i="1"/>
  <c r="B349" i="1"/>
  <c r="C673" i="1"/>
  <c r="B673" i="1"/>
  <c r="C562" i="1"/>
  <c r="B562" i="1"/>
  <c r="C676" i="1"/>
  <c r="B676" i="1"/>
  <c r="C948" i="1"/>
  <c r="B948" i="1"/>
  <c r="C681" i="1"/>
  <c r="B681" i="1"/>
  <c r="C866" i="1"/>
  <c r="B866" i="1"/>
  <c r="C773" i="1"/>
  <c r="B773" i="1"/>
  <c r="C679" i="1"/>
  <c r="B679" i="1"/>
  <c r="C955" i="1"/>
  <c r="C682" i="1"/>
  <c r="B682" i="1"/>
  <c r="B955" i="1"/>
  <c r="C495" i="1"/>
  <c r="C756" i="1"/>
  <c r="C1158" i="1"/>
  <c r="B495" i="1"/>
  <c r="B756" i="1"/>
  <c r="B1158" i="1"/>
  <c r="C445" i="1" l="1"/>
  <c r="B445" i="1"/>
  <c r="C976" i="1"/>
  <c r="B976" i="1"/>
  <c r="C975" i="1"/>
  <c r="B975" i="1"/>
  <c r="C763" i="1" l="1"/>
  <c r="B763" i="1"/>
  <c r="C1189" i="1" l="1"/>
  <c r="B1189" i="1"/>
  <c r="C1220" i="1"/>
  <c r="B1220" i="1"/>
  <c r="C982" i="1"/>
  <c r="B982" i="1"/>
  <c r="C983" i="1"/>
  <c r="B983" i="1"/>
  <c r="C192" i="1" l="1"/>
  <c r="B192" i="1"/>
  <c r="B619" i="1" l="1"/>
  <c r="C1187" i="1"/>
  <c r="B1187" i="1"/>
  <c r="C289" i="1" l="1"/>
  <c r="B289" i="1"/>
  <c r="B582" i="1"/>
  <c r="C582" i="1"/>
  <c r="C791" i="1" l="1"/>
  <c r="B791" i="1"/>
  <c r="C690" i="1" l="1"/>
  <c r="B690" i="1"/>
  <c r="C689" i="1"/>
  <c r="B689" i="1"/>
  <c r="C1117" i="1" l="1"/>
  <c r="B1117" i="1"/>
  <c r="C458" i="1" l="1"/>
  <c r="B458" i="1"/>
  <c r="C163" i="1"/>
  <c r="B163" i="1"/>
  <c r="C321" i="1"/>
  <c r="B321" i="1"/>
  <c r="C171" i="1"/>
  <c r="B171" i="1"/>
</calcChain>
</file>

<file path=xl/sharedStrings.xml><?xml version="1.0" encoding="utf-8"?>
<sst xmlns="http://schemas.openxmlformats.org/spreadsheetml/2006/main" count="16801" uniqueCount="4392">
  <si>
    <t>Latitude</t>
  </si>
  <si>
    <t>Longitude</t>
  </si>
  <si>
    <t>Abd al Kuri, Socotra, Yemen</t>
  </si>
  <si>
    <t>Rocky island in Indian Ocean, near Somalia</t>
  </si>
  <si>
    <t>Socotra, Yemen</t>
  </si>
  <si>
    <t>Island in Indian Ocean, near Somalia</t>
  </si>
  <si>
    <t>.</t>
  </si>
  <si>
    <t>Adriatic Sea</t>
  </si>
  <si>
    <t>Punta Abreojos, Baja California Sur, Mexico</t>
  </si>
  <si>
    <t>Bahía Agua Verde, Baja California Sur, Mexico</t>
  </si>
  <si>
    <t>Aceh, Sumatra, Indonesia</t>
  </si>
  <si>
    <t>Northern tip of Sumatra</t>
  </si>
  <si>
    <t>Alabama, USA</t>
  </si>
  <si>
    <t>Mobile Bay, Alabama, USA</t>
  </si>
  <si>
    <t>Galápagos Islands</t>
  </si>
  <si>
    <t>Isabela Island, Galápagos Islands</t>
  </si>
  <si>
    <t>Eden Island, Galápagos Islands</t>
  </si>
  <si>
    <t>Baltra Island, Galápagos Islands</t>
  </si>
  <si>
    <t>Fernandina Island, Galápagos Islands</t>
  </si>
  <si>
    <t>Genovesa Island, Galápagos Islands</t>
  </si>
  <si>
    <t>Santiago Island, Galápagos Islands</t>
  </si>
  <si>
    <t>Santa Cruz Island, Galápagos Islands</t>
  </si>
  <si>
    <t>Floreana Island, Galápagos Islands</t>
  </si>
  <si>
    <t>Tiny island W of Santa Cruz Island</t>
  </si>
  <si>
    <t>Island midway between Costa Rica and the Galapagos</t>
  </si>
  <si>
    <t>Guam</t>
  </si>
  <si>
    <t>Florida Keys, Florida, USA</t>
  </si>
  <si>
    <t>Massawa, Eritrea</t>
  </si>
  <si>
    <t>Red Sea</t>
  </si>
  <si>
    <t>Swan River, Perth, Western Australia, Australia</t>
  </si>
  <si>
    <t>Sydney, New South Wales, Australia</t>
  </si>
  <si>
    <t>Townsville, Queensland, Australia</t>
  </si>
  <si>
    <t>Trial Bay, New South Wales, Australia</t>
  </si>
  <si>
    <t>Between Port Macquarie and Coffs Harbour</t>
  </si>
  <si>
    <t>Western Australia</t>
  </si>
  <si>
    <t>Boggy Creek, Queensland, Australia</t>
  </si>
  <si>
    <t>Near Brisbane</t>
  </si>
  <si>
    <t>Brisbane, Queensland, Australia</t>
  </si>
  <si>
    <t>Broome, Western Australia, Australia</t>
  </si>
  <si>
    <t>Darwin, Northern Territory, Australia</t>
  </si>
  <si>
    <t>Eastern Australia</t>
  </si>
  <si>
    <t>Eastern Queensland, Australia</t>
  </si>
  <si>
    <t>Endeavour River Estuary, Cooktown, Queensland, Australia</t>
  </si>
  <si>
    <t>Fraser Island, Queensland, Australia</t>
  </si>
  <si>
    <t>Gladstone, Queensland, Australia</t>
  </si>
  <si>
    <t>New South Wales, Australia</t>
  </si>
  <si>
    <t>Northern Australia</t>
  </si>
  <si>
    <t>Northern Territory, Australia</t>
  </si>
  <si>
    <t>Port Curtis, Queensland, Australia</t>
  </si>
  <si>
    <t>Queensland, Australia</t>
  </si>
  <si>
    <t>Using Darwin</t>
  </si>
  <si>
    <t>Using middle eastern coast</t>
  </si>
  <si>
    <t>Using middle eastern coast Queensland</t>
  </si>
  <si>
    <t>Using Coffs Harbour</t>
  </si>
  <si>
    <t>Port Douglas, Queensland, Australia</t>
  </si>
  <si>
    <t>Moreton Bay, Queensland, Australia</t>
  </si>
  <si>
    <t>Montebello Islands, Western Australia, Australia</t>
  </si>
  <si>
    <t>Port Essington, Northern Territory, Australia</t>
  </si>
  <si>
    <t>Port Stephens, New South Wales, Australia</t>
  </si>
  <si>
    <t>North Carolina, USA</t>
  </si>
  <si>
    <t>Using Beaufort</t>
  </si>
  <si>
    <t>South Carolina, USA</t>
  </si>
  <si>
    <t>Using Savannah</t>
  </si>
  <si>
    <t>Using Georgetown</t>
  </si>
  <si>
    <t>Long Island, New York, USA</t>
  </si>
  <si>
    <t>New York, USA</t>
  </si>
  <si>
    <t>New York City, New York, USA</t>
  </si>
  <si>
    <t>Using NYC</t>
  </si>
  <si>
    <t>New Jersey, USA</t>
  </si>
  <si>
    <t>Great Bay, New Jersey, USA</t>
  </si>
  <si>
    <t>Using Great Bay</t>
  </si>
  <si>
    <t>Maryland, USA</t>
  </si>
  <si>
    <t>Using Solomons Island</t>
  </si>
  <si>
    <t>Delaware Bay, USA</t>
  </si>
  <si>
    <t>Delaware, USA</t>
  </si>
  <si>
    <t>Using Delaware Bay</t>
  </si>
  <si>
    <t>Rehoboth Beach, Sussex County, Delaware, USA</t>
  </si>
  <si>
    <t>Fort Wool, Virginia, USA</t>
  </si>
  <si>
    <t>Northampton County, Virginia, USA</t>
  </si>
  <si>
    <t>Virginia, USA</t>
  </si>
  <si>
    <t>Using Chesapeake Bay</t>
  </si>
  <si>
    <t>Georgia, USA</t>
  </si>
  <si>
    <t>Using Sapelo Island</t>
  </si>
  <si>
    <t>Biloxi Bay, Mississippi, USA</t>
  </si>
  <si>
    <t>Mississippi, USA</t>
  </si>
  <si>
    <t>Using Biloxi Bay</t>
  </si>
  <si>
    <t>Liberia</t>
  </si>
  <si>
    <t>Kuwait</t>
  </si>
  <si>
    <t>Uruguay</t>
  </si>
  <si>
    <t>La Sierra, Uruguay</t>
  </si>
  <si>
    <t>Using Montevideo</t>
  </si>
  <si>
    <t>Portugal</t>
  </si>
  <si>
    <t>Using Tavira</t>
  </si>
  <si>
    <t>Spain</t>
  </si>
  <si>
    <t>Southern Spain</t>
  </si>
  <si>
    <t>Using Puerto Real</t>
  </si>
  <si>
    <t>River north of Cadiz</t>
  </si>
  <si>
    <t>Wellington, New Zealand</t>
  </si>
  <si>
    <t>Otago, New Zealand</t>
  </si>
  <si>
    <t>New Zealand</t>
  </si>
  <si>
    <t>Djibouti</t>
  </si>
  <si>
    <t>Dar es Salaam, Tanzania</t>
  </si>
  <si>
    <t>Tanzania</t>
  </si>
  <si>
    <t>Pemba Island, Tanzania</t>
  </si>
  <si>
    <t>Also known as Zanzibar; using Dar es Salaam</t>
  </si>
  <si>
    <t>Inhaca Island, Mozambique</t>
  </si>
  <si>
    <t>Maputo Bay, Mozambique</t>
  </si>
  <si>
    <t>Mozambique</t>
  </si>
  <si>
    <t>Senegal</t>
  </si>
  <si>
    <t>Using Dakar</t>
  </si>
  <si>
    <t>Using Beira</t>
  </si>
  <si>
    <t>Somalia</t>
  </si>
  <si>
    <t>Using Mogadishu</t>
  </si>
  <si>
    <t>Oahu, Hawaii, USA</t>
  </si>
  <si>
    <t>Mauritius</t>
  </si>
  <si>
    <t>Mauritania</t>
  </si>
  <si>
    <t>Nouadhibou, Mauritania</t>
  </si>
  <si>
    <t>Using Nouakchott</t>
  </si>
  <si>
    <t>Tangier, Morocco</t>
  </si>
  <si>
    <t>Morocco</t>
  </si>
  <si>
    <t>Using Tangier</t>
  </si>
  <si>
    <t>Guinea</t>
  </si>
  <si>
    <t>Using Conakry</t>
  </si>
  <si>
    <t>Equatorial Guinea</t>
  </si>
  <si>
    <t>Conakry, Guinea</t>
  </si>
  <si>
    <t>Using Bata</t>
  </si>
  <si>
    <t>Angola</t>
  </si>
  <si>
    <t>Gabon</t>
  </si>
  <si>
    <t>Democratic Republic of the Congo</t>
  </si>
  <si>
    <t>Cameroon</t>
  </si>
  <si>
    <t>Niger Delta, Nigeria</t>
  </si>
  <si>
    <t>Nigeria</t>
  </si>
  <si>
    <t>Using Abidjian</t>
  </si>
  <si>
    <t>Using Libreville</t>
  </si>
  <si>
    <t>Using Parc marin des mangroves</t>
  </si>
  <si>
    <t>Using Point-Noire</t>
  </si>
  <si>
    <t>Republic of the Congo</t>
  </si>
  <si>
    <t>Using Niger Delta</t>
  </si>
  <si>
    <t>Using Soyo</t>
  </si>
  <si>
    <t>Ecuador</t>
  </si>
  <si>
    <t>Guayas, Ecuador</t>
  </si>
  <si>
    <t>Esmeraldas, Ecuador</t>
  </si>
  <si>
    <t>Using Guayaquil</t>
  </si>
  <si>
    <t>Using Manta</t>
  </si>
  <si>
    <t>Colombia</t>
  </si>
  <si>
    <t>Atlantic coast</t>
  </si>
  <si>
    <t>Pacific coast, near Ecuador</t>
  </si>
  <si>
    <t>Pacific coast, near Panama</t>
  </si>
  <si>
    <t>Using spot near Panama, midway between oceans</t>
  </si>
  <si>
    <t>Puntarenas, Costa Rica</t>
  </si>
  <si>
    <t>Pacific coast</t>
  </si>
  <si>
    <t>Isla Parida, Panama</t>
  </si>
  <si>
    <t>Pacific coast, using Golfo Dolce</t>
  </si>
  <si>
    <t>Pacific coast, National Park in Golfo Dolce</t>
  </si>
  <si>
    <t>River south of Puntarenas; Pacific coast</t>
  </si>
  <si>
    <t>River north of Puntarenas; Pacific coast</t>
  </si>
  <si>
    <t>Pakistan</t>
  </si>
  <si>
    <t>Using Karachi</t>
  </si>
  <si>
    <t>Khor Kalba, United Arab Emirates</t>
  </si>
  <si>
    <t>A creek/mangrove swamp, south of Kalba, near Oman border</t>
  </si>
  <si>
    <t>Persian Gulf</t>
  </si>
  <si>
    <t>Using center of gulf</t>
  </si>
  <si>
    <t>Sudan</t>
  </si>
  <si>
    <t>Eritrea</t>
  </si>
  <si>
    <t>Using Port Sudan</t>
  </si>
  <si>
    <t>Using center of sea</t>
  </si>
  <si>
    <t>Gulf of Aden</t>
  </si>
  <si>
    <t>Seychelles</t>
  </si>
  <si>
    <t>Using Victoria</t>
  </si>
  <si>
    <t>Mahé, Seychelles</t>
  </si>
  <si>
    <t>Fouquet Island, Saint Joseph Atoll, Seychelles</t>
  </si>
  <si>
    <t>Madagascar</t>
  </si>
  <si>
    <t>Isla Faly, Madagascar</t>
  </si>
  <si>
    <t>Maldives</t>
  </si>
  <si>
    <t>Cocos (Keeling) Islands</t>
  </si>
  <si>
    <t>Sri Lanka</t>
  </si>
  <si>
    <t>Tambalagam Bay, Trincomalee, Sri Lanka</t>
  </si>
  <si>
    <t>Indian Ocean</t>
  </si>
  <si>
    <t>India</t>
  </si>
  <si>
    <t>Using Mumbai</t>
  </si>
  <si>
    <t>Puducherry, India</t>
  </si>
  <si>
    <t>Mahé, India</t>
  </si>
  <si>
    <t>West Bengal, India</t>
  </si>
  <si>
    <t>Using southern tip</t>
  </si>
  <si>
    <t>Using southern tip of India</t>
  </si>
  <si>
    <t>Sulawesi, Indonesia</t>
  </si>
  <si>
    <t>Cebu, Philippines</t>
  </si>
  <si>
    <t>Negros, Philippines</t>
  </si>
  <si>
    <t>Indonesia</t>
  </si>
  <si>
    <t>Maluku Islands, Indonesia</t>
  </si>
  <si>
    <t>Java, Indonesia</t>
  </si>
  <si>
    <t>Center of island</t>
  </si>
  <si>
    <t>Sumatra, Indonesia</t>
  </si>
  <si>
    <t>Eastern Sumatra, Indonesia</t>
  </si>
  <si>
    <t>Eastern edge of island</t>
  </si>
  <si>
    <t>Simalur Island, Sumatra, Indonesia</t>
  </si>
  <si>
    <t>Island SW of NW end; could not find current/modern name, but positiviely ID'd from old map</t>
  </si>
  <si>
    <t>Jakarta, Java, Indonesia</t>
  </si>
  <si>
    <t>Southern Lombok</t>
  </si>
  <si>
    <t>Using Labuan Bajo</t>
  </si>
  <si>
    <t>Using Makassar</t>
  </si>
  <si>
    <t>Malacca, Malaysia</t>
  </si>
  <si>
    <t>Malaysia</t>
  </si>
  <si>
    <t>Borneo</t>
  </si>
  <si>
    <t>Using Bintulu</t>
  </si>
  <si>
    <t>Sarawak, Borneo, Malaysia</t>
  </si>
  <si>
    <t>Kuching, Sarawak, Borneo, Malaysia</t>
  </si>
  <si>
    <t>Buntal, Sarawak, Borneo, Malaysia</t>
  </si>
  <si>
    <t>Northwestern Borneo</t>
  </si>
  <si>
    <t>Santubong, Sarawak, Borneo, Malaysia</t>
  </si>
  <si>
    <t>Kabili River, Sandakan, Sabah, Borneo, Malaysia</t>
  </si>
  <si>
    <t>Tawau, Sabah, Borneo, Malaysia</t>
  </si>
  <si>
    <t>Kuantan, Pahang, Malaysia</t>
  </si>
  <si>
    <t>Port Klang, Selangor, Malaysia</t>
  </si>
  <si>
    <t>Port Dickson, Negeri Sembilan, Malaysia</t>
  </si>
  <si>
    <t>Western Malaysia</t>
  </si>
  <si>
    <t>Using Port Klang</t>
  </si>
  <si>
    <t>Thailand</t>
  </si>
  <si>
    <t>Phuket Island, Thailand</t>
  </si>
  <si>
    <t>Suriname</t>
  </si>
  <si>
    <t>Tang Khen Bay, Phuket Island, Thailand</t>
  </si>
  <si>
    <t>Middle of peninsular region</t>
  </si>
  <si>
    <t>Using Paramaribo</t>
  </si>
  <si>
    <t>Mergui Archipelago, Myanmar</t>
  </si>
  <si>
    <t>Dawei, Myanmar</t>
  </si>
  <si>
    <t>Daung Kyun, Mergui Archipelago, Myanmar</t>
  </si>
  <si>
    <t>Bockachaung, Mergui Archipelago, Myanmar</t>
  </si>
  <si>
    <t>Couldn't identify; using archipelago</t>
  </si>
  <si>
    <t>Korea</t>
  </si>
  <si>
    <t>Taiwan</t>
  </si>
  <si>
    <t>Southern Taiwan</t>
  </si>
  <si>
    <t>Kaohsiung, Taiwan</t>
  </si>
  <si>
    <t>Sea of Japan</t>
  </si>
  <si>
    <t>Singapore</t>
  </si>
  <si>
    <t>Bay of Bengal</t>
  </si>
  <si>
    <t>Penang, Malaysia</t>
  </si>
  <si>
    <t>China</t>
  </si>
  <si>
    <t>Macau, China</t>
  </si>
  <si>
    <t>Bangkok, Thailand</t>
  </si>
  <si>
    <t>Sanya, Hainan Island, China</t>
  </si>
  <si>
    <t>Xiamen, Fujian, China</t>
  </si>
  <si>
    <t>Hong Kong, China</t>
  </si>
  <si>
    <t>Southern coast of Shandong Peninsula, China</t>
  </si>
  <si>
    <t>Japan</t>
  </si>
  <si>
    <t>Ryukyu Islands, Japan</t>
  </si>
  <si>
    <t>Hakata Bay, Fukuoka, Kyūshū, Japan</t>
  </si>
  <si>
    <t>Using Wakayma</t>
  </si>
  <si>
    <t>Micronesia</t>
  </si>
  <si>
    <t>Fiji</t>
  </si>
  <si>
    <t>Samoa</t>
  </si>
  <si>
    <t>Tonga</t>
  </si>
  <si>
    <t>Upolu, Samoa</t>
  </si>
  <si>
    <t>Palau</t>
  </si>
  <si>
    <t>Marshall Islands</t>
  </si>
  <si>
    <t>Tongatapu, Tonga</t>
  </si>
  <si>
    <t>Saipan, Mariana Islands</t>
  </si>
  <si>
    <t>Mariana Islands</t>
  </si>
  <si>
    <t>French Polynesia</t>
  </si>
  <si>
    <t>New Caledonia</t>
  </si>
  <si>
    <t>Luzon, Philippines</t>
  </si>
  <si>
    <t>Philippines</t>
  </si>
  <si>
    <t>Mindanao, Philippines</t>
  </si>
  <si>
    <t>Northern Luzon, Philippines</t>
  </si>
  <si>
    <t>Panglao, Bohol, Philippines</t>
  </si>
  <si>
    <t>Camiguin, Philippines</t>
  </si>
  <si>
    <t>Davao Gulf, Mindanao, Philippines</t>
  </si>
  <si>
    <t>Naawan, Mindanao, Philippines</t>
  </si>
  <si>
    <t>Nicobar Islands</t>
  </si>
  <si>
    <t>Andaman Islands</t>
  </si>
  <si>
    <t>Corinto, Nicaragua</t>
  </si>
  <si>
    <t>San Juan del Sur, Nicaragua</t>
  </si>
  <si>
    <t>Gulf of Fonseca, Nicaragua</t>
  </si>
  <si>
    <t>Pacific Coast</t>
  </si>
  <si>
    <t>Pacific coast of Nicaragua</t>
  </si>
  <si>
    <t>Atlantic coast of Nicaragua</t>
  </si>
  <si>
    <t>El Salvador</t>
  </si>
  <si>
    <t>Honduras</t>
  </si>
  <si>
    <t>Rio Ulua, Puerto Cortes, Honduras</t>
  </si>
  <si>
    <t>Used mid-Atlantic coast</t>
  </si>
  <si>
    <t>Atlantic coast of Guatemala</t>
  </si>
  <si>
    <t>Guatemala</t>
  </si>
  <si>
    <t>Belize</t>
  </si>
  <si>
    <t>Using Pacific coast</t>
  </si>
  <si>
    <t>Yucatan Peninsula, Mexico</t>
  </si>
  <si>
    <t>Guyana</t>
  </si>
  <si>
    <t>Berbice River, Guyana</t>
  </si>
  <si>
    <t>Venezuela</t>
  </si>
  <si>
    <t>Using Caracas</t>
  </si>
  <si>
    <t>San Juan River, Venezuela</t>
  </si>
  <si>
    <t>Curaçao</t>
  </si>
  <si>
    <t>Trinidad</t>
  </si>
  <si>
    <t>Trinidad and Tobago</t>
  </si>
  <si>
    <t>Tobago</t>
  </si>
  <si>
    <t>Barbados</t>
  </si>
  <si>
    <t>Dominica</t>
  </si>
  <si>
    <t>Guadeloupe</t>
  </si>
  <si>
    <t>Barbuda, Antigua and Barbuda</t>
  </si>
  <si>
    <t>Antigua, Antigua and Barbuda</t>
  </si>
  <si>
    <t>Puerto Rico</t>
  </si>
  <si>
    <t>Haiti</t>
  </si>
  <si>
    <t>Jeremie, Haiti</t>
  </si>
  <si>
    <t>Sanchez, Dominican Republic</t>
  </si>
  <si>
    <t>Hispaniola</t>
  </si>
  <si>
    <t>Jamaica</t>
  </si>
  <si>
    <t>Kingston Harbor, Jamaica</t>
  </si>
  <si>
    <t>Marianao Playa, Cuba</t>
  </si>
  <si>
    <t>Cuba</t>
  </si>
  <si>
    <t>Rum Cay, The Bahamas</t>
  </si>
  <si>
    <t>The Bahamas</t>
  </si>
  <si>
    <t>New Providence, The Bahamas</t>
  </si>
  <si>
    <t>East coast of Florida, USA</t>
  </si>
  <si>
    <t>Escambia River, Florida, USA</t>
  </si>
  <si>
    <t>Florida, USA</t>
  </si>
  <si>
    <t>Lake Kissimmee, Florida, USA</t>
  </si>
  <si>
    <t>Northwestern Florida, USA</t>
  </si>
  <si>
    <t>Sarasota Bay, Florida, USA</t>
  </si>
  <si>
    <t>Southern Florida, USA</t>
  </si>
  <si>
    <t>St. Lucie County, Florida, USA</t>
  </si>
  <si>
    <t>Tampa Bay, Florida, USA</t>
  </si>
  <si>
    <t>Wakulla County, Florida, USA</t>
  </si>
  <si>
    <t>West coast of Florida, USA</t>
  </si>
  <si>
    <t>Northeastern Florida, USA</t>
  </si>
  <si>
    <t>Using Jacksonville</t>
  </si>
  <si>
    <t>Using St. Petersburg</t>
  </si>
  <si>
    <t>Using Panama City</t>
  </si>
  <si>
    <t>Using Southern Florida</t>
  </si>
  <si>
    <t>Bahia, Brazil</t>
  </si>
  <si>
    <t>Brazil</t>
  </si>
  <si>
    <t>Cocoanut Island, Pernambuco, Brazil</t>
  </si>
  <si>
    <t>Eastern Brazil</t>
  </si>
  <si>
    <t>Natal, Rio Grande do Norte, Brazil</t>
  </si>
  <si>
    <t>Northern Brazil</t>
  </si>
  <si>
    <t>Pará, Brazil</t>
  </si>
  <si>
    <t>Pernambuco, Brazil</t>
  </si>
  <si>
    <t>Plataforma, Bahia, Brazil</t>
  </si>
  <si>
    <t>Rio de Janeiro, Brazil</t>
  </si>
  <si>
    <t>Paraná, Brazil</t>
  </si>
  <si>
    <t>Porto Seguro, Bahia, Brazil</t>
  </si>
  <si>
    <t>Vitória, Espírito Santo, Brazil</t>
  </si>
  <si>
    <t>Espírito Santo, Brazil</t>
  </si>
  <si>
    <t>Using Vitoria</t>
  </si>
  <si>
    <t>Santos, São Paulo, Brazil</t>
  </si>
  <si>
    <t>São Paulo, Brazil</t>
  </si>
  <si>
    <t>Using Santos</t>
  </si>
  <si>
    <t>Belém, Pará, Brazil</t>
  </si>
  <si>
    <t>Itabapoana, Rio de Janeiro, Brazil</t>
  </si>
  <si>
    <t>Guanabara Bay, Rio de Janeiro, Brazil</t>
  </si>
  <si>
    <t>Rio Paraíba do Norte, Paraíba, Brazil</t>
  </si>
  <si>
    <t>Cabedelo, Paraíba, Brazil</t>
  </si>
  <si>
    <t>Amarração, Piauí , Brazil</t>
  </si>
  <si>
    <t>Maruim, Sergipe, Brazil</t>
  </si>
  <si>
    <t>Rio Mamanguape, Paraíba, Brazil</t>
  </si>
  <si>
    <t>Maranhão, Brazil</t>
  </si>
  <si>
    <t>São Sebastião, São Paulo, Brazil</t>
  </si>
  <si>
    <t>Rio São Mateus, Espírito Santo, Brazil</t>
  </si>
  <si>
    <t>Using Natal</t>
  </si>
  <si>
    <t>Using Maranhão</t>
  </si>
  <si>
    <t>Supposed to be close to Recife</t>
  </si>
  <si>
    <t>Cayenne, French Guiana</t>
  </si>
  <si>
    <t>Aldabra</t>
  </si>
  <si>
    <t>Antilles</t>
  </si>
  <si>
    <t>Lesser Antilles</t>
  </si>
  <si>
    <t>Using Haiti</t>
  </si>
  <si>
    <t>Saint Barthélemy</t>
  </si>
  <si>
    <t>Bissau, Guinea-Bissau</t>
  </si>
  <si>
    <t>Dakar, Senegal</t>
  </si>
  <si>
    <t>South Africa</t>
  </si>
  <si>
    <t>KwaZulu-Natal, South Africa</t>
  </si>
  <si>
    <t>Using Durban</t>
  </si>
  <si>
    <t>Includes Natal and Natal Bay</t>
  </si>
  <si>
    <t>São Tomé and Príncipe</t>
  </si>
  <si>
    <t>Tahiti</t>
  </si>
  <si>
    <t>Saint Croix, U.S. Virgin Islands</t>
  </si>
  <si>
    <t>Saint Thomas, U.S. Virgin Islands</t>
  </si>
  <si>
    <t>Saint Martin</t>
  </si>
  <si>
    <t>Luanda, Angola</t>
  </si>
  <si>
    <t>Sierra Leone</t>
  </si>
  <si>
    <t>New Guinea</t>
  </si>
  <si>
    <t>Middle of Island</t>
  </si>
  <si>
    <t>Northeastern Papua New Guinea</t>
  </si>
  <si>
    <t>Muyua Island</t>
  </si>
  <si>
    <t>Banda Sea</t>
  </si>
  <si>
    <t>Southwestern India</t>
  </si>
  <si>
    <t>Panama</t>
  </si>
  <si>
    <t>Taboga Island, Panama</t>
  </si>
  <si>
    <t>Panama City, Panama</t>
  </si>
  <si>
    <t>Honda Bay, Panama</t>
  </si>
  <si>
    <t>Pinas Bay, Panama</t>
  </si>
  <si>
    <t>Atlantic coast of Panama</t>
  </si>
  <si>
    <t>Bahia Bique, Panama</t>
  </si>
  <si>
    <t>Colón, Panama</t>
  </si>
  <si>
    <t>Using Colon</t>
  </si>
  <si>
    <t>Pacific coast of Panama</t>
  </si>
  <si>
    <t>Pacific entrance of Panama Canal, Panama</t>
  </si>
  <si>
    <t>Base Naval Vasco Nuñez de Balboa, Panama</t>
  </si>
  <si>
    <t>Isla Naos, Panama</t>
  </si>
  <si>
    <t>Gulf of Panama, Panama</t>
  </si>
  <si>
    <t>Middle of country</t>
  </si>
  <si>
    <t>Panama Canal near Mt. Hope, Panama</t>
  </si>
  <si>
    <t>Tabogilla Island, Panama</t>
  </si>
  <si>
    <t>Isla San José, Pearl Islands, Panama</t>
  </si>
  <si>
    <t>Rio Chepo, Panama</t>
  </si>
  <si>
    <t>Veraguas, Panama</t>
  </si>
  <si>
    <t>Chile</t>
  </si>
  <si>
    <t>Peru</t>
  </si>
  <si>
    <t>Used point a bit N of central W coast</t>
  </si>
  <si>
    <t>Using Lima</t>
  </si>
  <si>
    <t>Rhode Island, USA</t>
  </si>
  <si>
    <t>Reunion Island</t>
  </si>
  <si>
    <t>Gulf of California</t>
  </si>
  <si>
    <t>California, USA</t>
  </si>
  <si>
    <t>Baja California, Mexico</t>
  </si>
  <si>
    <t>La Paz, Baja California Sur, Mexico</t>
  </si>
  <si>
    <t>Puerto Peñasco, Sonora, Mexico</t>
  </si>
  <si>
    <t>Todos Santos, Baja California Sur, Mexico</t>
  </si>
  <si>
    <t>San José del Cabo, Baja California Sur, Mexico</t>
  </si>
  <si>
    <t>Tip of Baja California</t>
  </si>
  <si>
    <t>Near La Paz</t>
  </si>
  <si>
    <t>Pichilinque, Baja California Sur, Mexico</t>
  </si>
  <si>
    <t>Gulf of California, Mexico</t>
  </si>
  <si>
    <t>Center of Gulf</t>
  </si>
  <si>
    <t>Baja California Sur, Mexico</t>
  </si>
  <si>
    <t>Using San Jose del Cabo</t>
  </si>
  <si>
    <t>Magdalena Bay, Baja California Sur, Mexico</t>
  </si>
  <si>
    <t>Cabo San Lucas, Baja California Sur, Mexico</t>
  </si>
  <si>
    <t>Puerto San Bartolomé, Baja California Sur, Mexico</t>
  </si>
  <si>
    <t>Bahía de Tepoca, Sonora, Mexico</t>
  </si>
  <si>
    <t>Laguna Guerrero Negro, Baja California Sur, Mexico</t>
  </si>
  <si>
    <t>Pacific coast of Baja California</t>
  </si>
  <si>
    <t>Colorado River, Baja California, Mexico</t>
  </si>
  <si>
    <t>Ballandra Bay, Baja California Sur, Mexico</t>
  </si>
  <si>
    <t>Santo Domingo, Baja California Sur, Mexico</t>
  </si>
  <si>
    <t>Using San Diego</t>
  </si>
  <si>
    <t>Massachusetts, USA</t>
  </si>
  <si>
    <t>Using Cape Cod</t>
  </si>
  <si>
    <t>Texas, USA</t>
  </si>
  <si>
    <t>Upper Laguna Madre, Texas, USA</t>
  </si>
  <si>
    <t>Laguna Madre, Texas, USA</t>
  </si>
  <si>
    <t>Using Laguna Madre</t>
  </si>
  <si>
    <t>Southern Texas, USA</t>
  </si>
  <si>
    <t>Using Corpus Christi</t>
  </si>
  <si>
    <t>Matagorda Bay, Texas, USA</t>
  </si>
  <si>
    <t>Matamoros, Tamaulipas, Mexico</t>
  </si>
  <si>
    <t>Using Galveston</t>
  </si>
  <si>
    <t>Boca del Rio, Veracruz, Mexico</t>
  </si>
  <si>
    <t>Casitas, Veracruz, Mexico</t>
  </si>
  <si>
    <t>Guaymas, Sonora, Mexico</t>
  </si>
  <si>
    <t>Gulf of Mexico</t>
  </si>
  <si>
    <t>Nautla, Veracruz, Mexico</t>
  </si>
  <si>
    <t>Northeastern Gulf of Mexico</t>
  </si>
  <si>
    <t>Northwestern Gulf of Mexico</t>
  </si>
  <si>
    <t>Veracruz, Mexico</t>
  </si>
  <si>
    <t>Western Gulf of Mexico</t>
  </si>
  <si>
    <t>Using Puerto Vallarta</t>
  </si>
  <si>
    <t>Pacific coast of Mexico</t>
  </si>
  <si>
    <t>Puerto Ángel, Oaxaca, Mexico</t>
  </si>
  <si>
    <t>Tampico, Tamaulipas, Mexico</t>
  </si>
  <si>
    <t>Bahia de Concepcion, Baja California Sur, Mexico</t>
  </si>
  <si>
    <t>Mazatlán, Sinaloa, Mexico</t>
  </si>
  <si>
    <t>San Blas, Nayarit, Mexico</t>
  </si>
  <si>
    <t>Tenacatita Bay, Jalisco, Mexico</t>
  </si>
  <si>
    <t>Cuyutlán, Colima, Mexico</t>
  </si>
  <si>
    <t>Using Tampico</t>
  </si>
  <si>
    <t>Includes Ethiopia. Using Massawa</t>
  </si>
  <si>
    <t>Ganges Delta</t>
  </si>
  <si>
    <t>Ghana</t>
  </si>
  <si>
    <t>Bora Bora</t>
  </si>
  <si>
    <t>Connecticut, USA</t>
  </si>
  <si>
    <t>Songkhla, Thailand</t>
  </si>
  <si>
    <t>Solomon Islands</t>
  </si>
  <si>
    <t>Sundarbans, Bangladesh</t>
  </si>
  <si>
    <t>Timor</t>
  </si>
  <si>
    <t>Vanuatu</t>
  </si>
  <si>
    <t>Wallis, Wallis and Futuna</t>
  </si>
  <si>
    <t>Northern Africa</t>
  </si>
  <si>
    <t>Using Senegal</t>
  </si>
  <si>
    <t>Using Dar es Salaam</t>
  </si>
  <si>
    <t>Using Maputo Bay</t>
  </si>
  <si>
    <t>Southeastern Africa</t>
  </si>
  <si>
    <t>Paramaribo, Suriname</t>
  </si>
  <si>
    <t>Palmyra Atoll</t>
  </si>
  <si>
    <t>Oubatche, New Caledonia</t>
  </si>
  <si>
    <t>Praslin, Seychelles</t>
  </si>
  <si>
    <t>Kandavu, Fiji</t>
  </si>
  <si>
    <t>Gulf of Mannar</t>
  </si>
  <si>
    <t>Gulf of Carpentaria, Australia</t>
  </si>
  <si>
    <t>Funafuti, Tuvalu</t>
  </si>
  <si>
    <t>Rio Lara, Panama</t>
  </si>
  <si>
    <t>Point near Virginia/North Carolina border</t>
  </si>
  <si>
    <t>Point near Northern Nicaragua</t>
  </si>
  <si>
    <t>Using tip of Florida</t>
  </si>
  <si>
    <t>West Indies</t>
  </si>
  <si>
    <t>Santo Domingo, Dominican Republic</t>
  </si>
  <si>
    <t>Isla de Providencia, Colombia</t>
  </si>
  <si>
    <t>Southeastern United States</t>
  </si>
  <si>
    <t>Nicaragua/Costa Rica border</t>
  </si>
  <si>
    <t>Rotuma, Fiji</t>
  </si>
  <si>
    <t>Matuku, Fiji</t>
  </si>
  <si>
    <t>Mascarene Islands</t>
  </si>
  <si>
    <t>Congo River, Angola</t>
  </si>
  <si>
    <t>Gilbert Islands, Kiribati</t>
  </si>
  <si>
    <t>Andalusia, Spain</t>
  </si>
  <si>
    <t>Using Andalusia, Spain</t>
  </si>
  <si>
    <t>Diego Garcia, Chagos Archipelago</t>
  </si>
  <si>
    <t>Vancouver Island, British Columbia, Canada</t>
  </si>
  <si>
    <t>Esquimalt Harbor, Victoria, British Columbia, Canada</t>
  </si>
  <si>
    <t>Terengganu, Malaysia</t>
  </si>
  <si>
    <t>Vanikoro, Solomon Islands</t>
  </si>
  <si>
    <t>Da Nang, Vietnam</t>
  </si>
  <si>
    <t>New England, USA</t>
  </si>
  <si>
    <t>Using Woods Hole</t>
  </si>
  <si>
    <t>Wakayama, Honshu, Japan</t>
  </si>
  <si>
    <t>Torres Strait</t>
  </si>
  <si>
    <t>Between Australian and New Guinea</t>
  </si>
  <si>
    <t>Swan Islands, Honduras</t>
  </si>
  <si>
    <t>Bali, Indonesia</t>
  </si>
  <si>
    <t>Isla Flamenco, Panama</t>
  </si>
  <si>
    <t>Giumbo, Somalia</t>
  </si>
  <si>
    <t>Cabinda, Angola</t>
  </si>
  <si>
    <t>Iloilo, Panay, Philippines</t>
  </si>
  <si>
    <t>Pacific coast of Central America</t>
  </si>
  <si>
    <t>Cubatão, São Paulo, Brazil</t>
  </si>
  <si>
    <t>Mombasa, Kenya</t>
  </si>
  <si>
    <t>Caravelas, Bahia, Brazil</t>
  </si>
  <si>
    <t>Cornwall, England</t>
  </si>
  <si>
    <t>Penrhyn Atoll</t>
  </si>
  <si>
    <t>Obock, Djibouti</t>
  </si>
  <si>
    <t>Odessa, Ukraine</t>
  </si>
  <si>
    <t>Malay Archipelago</t>
  </si>
  <si>
    <t>Tefé, Brazil</t>
  </si>
  <si>
    <t>Australia</t>
  </si>
  <si>
    <t>Australasia</t>
  </si>
  <si>
    <t>Dissei, Eritrea</t>
  </si>
  <si>
    <t>Atlantic coast of United States</t>
  </si>
  <si>
    <t>Atlantic coast of North America</t>
  </si>
  <si>
    <t>Pacific coast of the Americas</t>
  </si>
  <si>
    <t>Atlantic coast of South America</t>
  </si>
  <si>
    <t>Pearl Islands, Panama</t>
  </si>
  <si>
    <t>South Sea</t>
  </si>
  <si>
    <t>Marraganti, Panama</t>
  </si>
  <si>
    <t>Using Rodman</t>
  </si>
  <si>
    <t>Rio Calabre, Panama</t>
  </si>
  <si>
    <t>Location unknown; Using Rodman</t>
  </si>
  <si>
    <t>Hawaii, USA</t>
  </si>
  <si>
    <t>Dahlak Archipelago, Eritrea</t>
  </si>
  <si>
    <t>Gulf of Aqaba, Red Sea</t>
  </si>
  <si>
    <t>Gulf of Suez, Egypt</t>
  </si>
  <si>
    <t>Galeta Island, Coco Solo, Panama</t>
  </si>
  <si>
    <t>Atlantic coast of Costa Rica</t>
  </si>
  <si>
    <t>San Felipe, Baja California, Mexico</t>
  </si>
  <si>
    <t>Manzanillo, Colima, Mexico</t>
  </si>
  <si>
    <t>Puerto Limón, Limon, Costa Rica</t>
  </si>
  <si>
    <t>Gulf Coast</t>
  </si>
  <si>
    <t>Santiago Bay, Manzanillo, Colima, Mexico</t>
  </si>
  <si>
    <t>Wake Island</t>
  </si>
  <si>
    <t>Houtman Abrolhos</t>
  </si>
  <si>
    <t>Louisiana, USA</t>
  </si>
  <si>
    <t>Low Isles, Queensland, Australia</t>
  </si>
  <si>
    <t>Western Korea</t>
  </si>
  <si>
    <t>Rabat, Morocco</t>
  </si>
  <si>
    <t>Manila, Luzon, Philippines</t>
  </si>
  <si>
    <t>Capiz, Panay, Philippines</t>
  </si>
  <si>
    <t>Calapan, Mindoro, Philippines</t>
  </si>
  <si>
    <t>Puerto Galera, Mindoro, Philippines</t>
  </si>
  <si>
    <t>Malabon, Luzon, Philippines</t>
  </si>
  <si>
    <t>Davao Province, Mindanao, Philippines</t>
  </si>
  <si>
    <t>Cebu Province, Cebu, Philippines</t>
  </si>
  <si>
    <t>Jolo, Sulu, Philippines</t>
  </si>
  <si>
    <t>Palawan, Philippines</t>
  </si>
  <si>
    <t>Tonkin, Vietnam</t>
  </si>
  <si>
    <t>Caroline Islands, Micronesia</t>
  </si>
  <si>
    <t>Lagos, Nigeria</t>
  </si>
  <si>
    <t>York River, Virginia, USA</t>
  </si>
  <si>
    <t>Northern China</t>
  </si>
  <si>
    <t>Near Tianjin</t>
  </si>
  <si>
    <t>Southern China</t>
  </si>
  <si>
    <t>Hainan Island, China</t>
  </si>
  <si>
    <t>Ningbo, Zhejiang, China</t>
  </si>
  <si>
    <t>Wenzhou, Zhejiang, China</t>
  </si>
  <si>
    <t>Ningde, Fujian, China</t>
  </si>
  <si>
    <t>Xincun Harbor, Hainan Island, China</t>
  </si>
  <si>
    <t>Using Xiamen</t>
  </si>
  <si>
    <t>Using Bissau</t>
  </si>
  <si>
    <t>Guinea-Bissau</t>
  </si>
  <si>
    <t>Kerala, India</t>
  </si>
  <si>
    <t>Majunga, Madagascar</t>
  </si>
  <si>
    <t>Using Mahajanga</t>
  </si>
  <si>
    <t>Green Island, Massawa, Eritrea</t>
  </si>
  <si>
    <t>Southeastern Queensland, Australia</t>
  </si>
  <si>
    <t>Using Brisbane</t>
  </si>
  <si>
    <t>Parent</t>
  </si>
  <si>
    <t>Yemen</t>
  </si>
  <si>
    <t>Mexico</t>
  </si>
  <si>
    <t>Costa Rica</t>
  </si>
  <si>
    <t>Kenya</t>
  </si>
  <si>
    <t>Myanmar</t>
  </si>
  <si>
    <t>United Arab Emirates</t>
  </si>
  <si>
    <t>Iran</t>
  </si>
  <si>
    <t>Nicaragua</t>
  </si>
  <si>
    <t>Antigua and Barbuda</t>
  </si>
  <si>
    <t>Dominican Republic</t>
  </si>
  <si>
    <t>French Guiana</t>
  </si>
  <si>
    <t>U.S. Virgin Islands</t>
  </si>
  <si>
    <t>Papua New Guinea</t>
  </si>
  <si>
    <t>Bangladesh</t>
  </si>
  <si>
    <t>Egypt</t>
  </si>
  <si>
    <t>Kiribati</t>
  </si>
  <si>
    <t>Wallis and Futuna</t>
  </si>
  <si>
    <t>Tuvalu</t>
  </si>
  <si>
    <t>Chagos Archipelago</t>
  </si>
  <si>
    <t>Vietnam</t>
  </si>
  <si>
    <t>England</t>
  </si>
  <si>
    <t>Ukraine</t>
  </si>
  <si>
    <t>United States</t>
  </si>
  <si>
    <t>Perth, Western Australia, Australia</t>
  </si>
  <si>
    <t>Western Australia, Australia</t>
  </si>
  <si>
    <t>Cooktown, Queensland, Australia</t>
  </si>
  <si>
    <t>Andros, The Bahamas</t>
  </si>
  <si>
    <t>Sergipe, Brazil</t>
  </si>
  <si>
    <t>Paraíba, Brazil</t>
  </si>
  <si>
    <t>Rio Grande do Norte, Brazil</t>
  </si>
  <si>
    <t>Piauí , Brazil</t>
  </si>
  <si>
    <t>Honshu, Japan</t>
  </si>
  <si>
    <t>Kyūshū, Japan</t>
  </si>
  <si>
    <t>Nagasaki, Kyūshū, Japan</t>
  </si>
  <si>
    <t>Fukuoka, Kyūshū, Japan</t>
  </si>
  <si>
    <t>Coco Solo, Panama</t>
  </si>
  <si>
    <t>New Guinea, Indonesia</t>
  </si>
  <si>
    <t>Limon, Costa Rica</t>
  </si>
  <si>
    <t>Borneo, Malaysia</t>
  </si>
  <si>
    <t>Borneo, Indonesia</t>
  </si>
  <si>
    <t>Sandakan, Sabah, Borneo, Malaysia</t>
  </si>
  <si>
    <t>Sabah, Borneo, Malaysia</t>
  </si>
  <si>
    <t>Sussex County, Delaware, USA</t>
  </si>
  <si>
    <t>Fujian, China</t>
  </si>
  <si>
    <t>Zhejiang, China</t>
  </si>
  <si>
    <t>Ivory Coast</t>
  </si>
  <si>
    <t>Saint Joseph Atoll, Seychelles</t>
  </si>
  <si>
    <t>Trincomalee, Sri Lanka</t>
  </si>
  <si>
    <t>Panay, Philippines</t>
  </si>
  <si>
    <t>Bohol, Philippines</t>
  </si>
  <si>
    <t>Mindoro, Philippines</t>
  </si>
  <si>
    <t>Sulu, Philippines</t>
  </si>
  <si>
    <t>Pahang, Malaysia</t>
  </si>
  <si>
    <t>Selangor, Malaysia</t>
  </si>
  <si>
    <t>Negeri Sembilan, Malaysia</t>
  </si>
  <si>
    <t>Sonora, Mexico</t>
  </si>
  <si>
    <t>Oaxaca, Mexico</t>
  </si>
  <si>
    <t>Tamaulipas, Mexico</t>
  </si>
  <si>
    <t>Sinaloa, Mexico</t>
  </si>
  <si>
    <t>Nayarit, Mexico</t>
  </si>
  <si>
    <t>Jalisco, Mexico</t>
  </si>
  <si>
    <t>Colima, Mexico</t>
  </si>
  <si>
    <t>Salina Cruz, Oaxaca, Mexico</t>
  </si>
  <si>
    <t>Washington, USA</t>
  </si>
  <si>
    <t>Victoria, British Columbia, Canada</t>
  </si>
  <si>
    <t>British Columbia, Canada</t>
  </si>
  <si>
    <t>Puerto Cortes, Honduras</t>
  </si>
  <si>
    <t>Canada</t>
  </si>
  <si>
    <t>Tamiso, Negros Occidental, Negros, Philippines</t>
  </si>
  <si>
    <t>Negros Occidental, Negros, Philippines</t>
  </si>
  <si>
    <t>Pacific coast of Costa Rica</t>
  </si>
  <si>
    <t>Full Location Name</t>
  </si>
  <si>
    <t>Trimmed Name</t>
  </si>
  <si>
    <t>Abd al Kuri</t>
  </si>
  <si>
    <t>Socotra</t>
  </si>
  <si>
    <t>Acapulco</t>
  </si>
  <si>
    <t>Punta Abreojos</t>
  </si>
  <si>
    <t>Bahía Agua Verde</t>
  </si>
  <si>
    <t>Aceh</t>
  </si>
  <si>
    <t>Aitsu Marine Biology Station</t>
  </si>
  <si>
    <t>Dauphin Island</t>
  </si>
  <si>
    <t>Alabama</t>
  </si>
  <si>
    <t>Mobile Bay</t>
  </si>
  <si>
    <t>Mobile</t>
  </si>
  <si>
    <t>Isabela Island</t>
  </si>
  <si>
    <t>Baltra Island</t>
  </si>
  <si>
    <t>Santiago Island</t>
  </si>
  <si>
    <t>Eden Island</t>
  </si>
  <si>
    <t>Cocos Island</t>
  </si>
  <si>
    <t>Santa Cruz Island</t>
  </si>
  <si>
    <t>Floreana Island</t>
  </si>
  <si>
    <t>Genovesa Island</t>
  </si>
  <si>
    <t>Fernandina Island</t>
  </si>
  <si>
    <t>Key West</t>
  </si>
  <si>
    <t>Pine Key</t>
  </si>
  <si>
    <t>Cedar Key</t>
  </si>
  <si>
    <t>Vaca Key</t>
  </si>
  <si>
    <t>Key Biscayne</t>
  </si>
  <si>
    <t>Key Largo</t>
  </si>
  <si>
    <t>Casey Key</t>
  </si>
  <si>
    <t>Florida Keys</t>
  </si>
  <si>
    <t>Massawa</t>
  </si>
  <si>
    <t>Swan River</t>
  </si>
  <si>
    <t>Sydney</t>
  </si>
  <si>
    <t>Townsville</t>
  </si>
  <si>
    <t>Trial Bay</t>
  </si>
  <si>
    <t>Boggy Creek</t>
  </si>
  <si>
    <t>Brisbane River</t>
  </si>
  <si>
    <t>Brisbane</t>
  </si>
  <si>
    <t>Broome</t>
  </si>
  <si>
    <t>Darwin</t>
  </si>
  <si>
    <t>Eastern Queensland</t>
  </si>
  <si>
    <t>Endeavour River Estuary</t>
  </si>
  <si>
    <t>Fraser Island</t>
  </si>
  <si>
    <t>Gladstone</t>
  </si>
  <si>
    <t>Koolan Island</t>
  </si>
  <si>
    <t>Queensland</t>
  </si>
  <si>
    <t>Northern Territory</t>
  </si>
  <si>
    <t>Port Curtis</t>
  </si>
  <si>
    <t>New South Wales</t>
  </si>
  <si>
    <t>Port Douglas</t>
  </si>
  <si>
    <t>Moreton Bay</t>
  </si>
  <si>
    <t>Montebello Islands</t>
  </si>
  <si>
    <t>Port Essington</t>
  </si>
  <si>
    <t>Port Stephens</t>
  </si>
  <si>
    <t>Fort Macon</t>
  </si>
  <si>
    <t>North Carolina</t>
  </si>
  <si>
    <t>Pivers Island</t>
  </si>
  <si>
    <t>Cape Island</t>
  </si>
  <si>
    <t>Georgetown</t>
  </si>
  <si>
    <t>Hunting Island</t>
  </si>
  <si>
    <t>North Inlet</t>
  </si>
  <si>
    <t>Rat Island</t>
  </si>
  <si>
    <t>South Carolina</t>
  </si>
  <si>
    <t>Cold Spring Harbor</t>
  </si>
  <si>
    <t>East Hampton</t>
  </si>
  <si>
    <t>Long Island</t>
  </si>
  <si>
    <t>New York City</t>
  </si>
  <si>
    <t>New York</t>
  </si>
  <si>
    <t>New Jersey</t>
  </si>
  <si>
    <t>Cameron</t>
  </si>
  <si>
    <t>Grand Isle</t>
  </si>
  <si>
    <t>New Orleans</t>
  </si>
  <si>
    <t>Maryland</t>
  </si>
  <si>
    <t>Solomons Island</t>
  </si>
  <si>
    <t>Delaware Bay</t>
  </si>
  <si>
    <t>Delaware</t>
  </si>
  <si>
    <t>Rehoboth Beach</t>
  </si>
  <si>
    <t>Fort Wool</t>
  </si>
  <si>
    <t>Chesapeake Bay</t>
  </si>
  <si>
    <t>Wallops Island</t>
  </si>
  <si>
    <t>Northampton County</t>
  </si>
  <si>
    <t>Saxis</t>
  </si>
  <si>
    <t>Virginia</t>
  </si>
  <si>
    <t>Georgia</t>
  </si>
  <si>
    <t>Sapelo Island</t>
  </si>
  <si>
    <t>Savannah</t>
  </si>
  <si>
    <t>St. Catherines Island</t>
  </si>
  <si>
    <t>Biloxi Bay</t>
  </si>
  <si>
    <t>Gulf coast Research Laboratory</t>
  </si>
  <si>
    <t>Mississippi</t>
  </si>
  <si>
    <t>Ocean Springs</t>
  </si>
  <si>
    <t>La Sierra</t>
  </si>
  <si>
    <t>Tavira</t>
  </si>
  <si>
    <t>Guadalquivir</t>
  </si>
  <si>
    <t>Puerto Real</t>
  </si>
  <si>
    <t>Wellington</t>
  </si>
  <si>
    <t>Otago</t>
  </si>
  <si>
    <t>Dar es Salaam</t>
  </si>
  <si>
    <t>Pemba Island</t>
  </si>
  <si>
    <t>Gongoni</t>
  </si>
  <si>
    <t>Goree Island</t>
  </si>
  <si>
    <t>Inhaca Island</t>
  </si>
  <si>
    <t>Maputo Bay</t>
  </si>
  <si>
    <t>Rufisque</t>
  </si>
  <si>
    <t>Oahu</t>
  </si>
  <si>
    <t>Rodrigues</t>
  </si>
  <si>
    <t>Port Louis</t>
  </si>
  <si>
    <t>Nouadhibou</t>
  </si>
  <si>
    <t>Tangier</t>
  </si>
  <si>
    <t>Bissau</t>
  </si>
  <si>
    <t>Conakry</t>
  </si>
  <si>
    <t>Bioko</t>
  </si>
  <si>
    <t>Niger Delta</t>
  </si>
  <si>
    <t>Guayaquil</t>
  </si>
  <si>
    <t>Esmeraldas</t>
  </si>
  <si>
    <t>Guayas</t>
  </si>
  <si>
    <t>Puerto El Morro</t>
  </si>
  <si>
    <t>Rio Daule Inferiore</t>
  </si>
  <si>
    <t>Tumaco</t>
  </si>
  <si>
    <t>Bahia de Humboldt</t>
  </si>
  <si>
    <t>Limon Bay</t>
  </si>
  <si>
    <t>Sabanilla</t>
  </si>
  <si>
    <t>Santa Marta</t>
  </si>
  <si>
    <t>Puntarenas</t>
  </si>
  <si>
    <t>Golfito</t>
  </si>
  <si>
    <t>Golfo Dolce</t>
  </si>
  <si>
    <t>Culebra Bay</t>
  </si>
  <si>
    <t>Ballena Bay</t>
  </si>
  <si>
    <t>Canos Island</t>
  </si>
  <si>
    <t>Bahía de Santa Elena</t>
  </si>
  <si>
    <t>Islas Negritos</t>
  </si>
  <si>
    <t>Isla Parida</t>
  </si>
  <si>
    <t>Uvita Bay</t>
  </si>
  <si>
    <t>Puerto Jimenez</t>
  </si>
  <si>
    <t>Pigres</t>
  </si>
  <si>
    <t>Piedras Blanca</t>
  </si>
  <si>
    <t>Rio Jesús María</t>
  </si>
  <si>
    <t>Bahia Cana Blanca</t>
  </si>
  <si>
    <t>Rio Bebeder</t>
  </si>
  <si>
    <t>Karachi</t>
  </si>
  <si>
    <t>Manora</t>
  </si>
  <si>
    <t>Sandspit</t>
  </si>
  <si>
    <t>Khor Kalba</t>
  </si>
  <si>
    <t>Bandar Abbas</t>
  </si>
  <si>
    <t>Fouquet Island</t>
  </si>
  <si>
    <t>Isla Faly</t>
  </si>
  <si>
    <t>Tambalagam Bay</t>
  </si>
  <si>
    <t>Mumbai</t>
  </si>
  <si>
    <t>Elephanta Island</t>
  </si>
  <si>
    <t>Chennai</t>
  </si>
  <si>
    <t>Ennore</t>
  </si>
  <si>
    <t>Parangipettai</t>
  </si>
  <si>
    <t>Puducherry</t>
  </si>
  <si>
    <t>Vellar Estuary</t>
  </si>
  <si>
    <t>Gulf of Kutch</t>
  </si>
  <si>
    <t>Kannur</t>
  </si>
  <si>
    <t>Rameswaram</t>
  </si>
  <si>
    <t>Thoothukudi</t>
  </si>
  <si>
    <t>Chilka Lake</t>
  </si>
  <si>
    <t>Visakhapatnam Harbor</t>
  </si>
  <si>
    <t>West Bengal</t>
  </si>
  <si>
    <t>Makassar</t>
  </si>
  <si>
    <t>Parepare</t>
  </si>
  <si>
    <t>Palima</t>
  </si>
  <si>
    <t>Sulawesi</t>
  </si>
  <si>
    <t>Kema</t>
  </si>
  <si>
    <t>Dongala</t>
  </si>
  <si>
    <t>Manado</t>
  </si>
  <si>
    <t>Cebu</t>
  </si>
  <si>
    <t>Negros</t>
  </si>
  <si>
    <t>Ambon Island</t>
  </si>
  <si>
    <t>Maluku Islands</t>
  </si>
  <si>
    <t>Ternate</t>
  </si>
  <si>
    <t>Sumatra</t>
  </si>
  <si>
    <t>Eastern Sumatra</t>
  </si>
  <si>
    <t>Simalur Island</t>
  </si>
  <si>
    <t>Jakarta</t>
  </si>
  <si>
    <t>Java</t>
  </si>
  <si>
    <t>Labuan Bajo</t>
  </si>
  <si>
    <t>Labuan Tereng</t>
  </si>
  <si>
    <t>Labuan</t>
  </si>
  <si>
    <t>Bacan</t>
  </si>
  <si>
    <t>Western Flores</t>
  </si>
  <si>
    <t>Flores</t>
  </si>
  <si>
    <t>Halmahera</t>
  </si>
  <si>
    <t>Saluta</t>
  </si>
  <si>
    <t>Tobelo</t>
  </si>
  <si>
    <t>Dodinga Bay</t>
  </si>
  <si>
    <t>Sarawak</t>
  </si>
  <si>
    <t>Kuching</t>
  </si>
  <si>
    <t>Buntal</t>
  </si>
  <si>
    <t>Samarinda</t>
  </si>
  <si>
    <t>Semarang</t>
  </si>
  <si>
    <t>Pontianak</t>
  </si>
  <si>
    <t>Kabili River</t>
  </si>
  <si>
    <t>Tawau</t>
  </si>
  <si>
    <t>Malacca</t>
  </si>
  <si>
    <t>Santubong</t>
  </si>
  <si>
    <t>Port Dickson</t>
  </si>
  <si>
    <t>Port Klang</t>
  </si>
  <si>
    <t>Kuantan</t>
  </si>
  <si>
    <t>Surin Islands</t>
  </si>
  <si>
    <t>Phuket Island</t>
  </si>
  <si>
    <t>Tang Khen Bay</t>
  </si>
  <si>
    <t>Dawei</t>
  </si>
  <si>
    <t>Mergui Archipelago</t>
  </si>
  <si>
    <t>Maungmagan Islands</t>
  </si>
  <si>
    <t>Daung Kyun</t>
  </si>
  <si>
    <t>Bockachaung</t>
  </si>
  <si>
    <t>Kaohsiung</t>
  </si>
  <si>
    <t>Tamsui</t>
  </si>
  <si>
    <t>Penang</t>
  </si>
  <si>
    <t>Hong Kong</t>
  </si>
  <si>
    <t>Macau</t>
  </si>
  <si>
    <t>Bangkok</t>
  </si>
  <si>
    <t>Sanya</t>
  </si>
  <si>
    <t>Xiamen</t>
  </si>
  <si>
    <t>Southern coast of Shandong Peninsula</t>
  </si>
  <si>
    <t>Tale Sap</t>
  </si>
  <si>
    <t>Ryukyu Islands</t>
  </si>
  <si>
    <t>Southern Ryukyu Islands</t>
  </si>
  <si>
    <t>Okinawa Island</t>
  </si>
  <si>
    <t>Hakata Bay</t>
  </si>
  <si>
    <t>Wakayama</t>
  </si>
  <si>
    <t>Upolu</t>
  </si>
  <si>
    <t>Tongatapu</t>
  </si>
  <si>
    <t>Caroline Islands</t>
  </si>
  <si>
    <t>Yap</t>
  </si>
  <si>
    <t>Kosrae</t>
  </si>
  <si>
    <t>Pohnpei</t>
  </si>
  <si>
    <t>Saipan</t>
  </si>
  <si>
    <t>Mindanao</t>
  </si>
  <si>
    <t>Manila</t>
  </si>
  <si>
    <t>Davao Gulf</t>
  </si>
  <si>
    <t>Luzon</t>
  </si>
  <si>
    <t>Northern Luzon</t>
  </si>
  <si>
    <t>Camiguin</t>
  </si>
  <si>
    <t>Naawan</t>
  </si>
  <si>
    <t>Zamboanga</t>
  </si>
  <si>
    <t>Panglao</t>
  </si>
  <si>
    <t>Corinto</t>
  </si>
  <si>
    <t>San Juan del Sur</t>
  </si>
  <si>
    <t>Rio Ulua</t>
  </si>
  <si>
    <t>El Sunzal</t>
  </si>
  <si>
    <t>La Herradura</t>
  </si>
  <si>
    <t>Puerto El Triunfo</t>
  </si>
  <si>
    <t>La Union</t>
  </si>
  <si>
    <t>Los Blancos</t>
  </si>
  <si>
    <t>Eastern Yucatan Peninsula</t>
  </si>
  <si>
    <t>Northeastern Yucatan Peninsula</t>
  </si>
  <si>
    <t>Yucatan Peninsula</t>
  </si>
  <si>
    <t>Berbice River</t>
  </si>
  <si>
    <t>Maracaibo</t>
  </si>
  <si>
    <t>Margarita Island</t>
  </si>
  <si>
    <t>Pedernales</t>
  </si>
  <si>
    <t>Puerto Cabello</t>
  </si>
  <si>
    <t>Barbuda</t>
  </si>
  <si>
    <t>Jeremie</t>
  </si>
  <si>
    <t>Sanchez</t>
  </si>
  <si>
    <t>Kingston Harbor</t>
  </si>
  <si>
    <t>Marianao Playa</t>
  </si>
  <si>
    <t>Nassau</t>
  </si>
  <si>
    <t>New Providence</t>
  </si>
  <si>
    <t>Rum Cay</t>
  </si>
  <si>
    <t>Miami</t>
  </si>
  <si>
    <t>Tampa Bay</t>
  </si>
  <si>
    <t>St. Petersburg</t>
  </si>
  <si>
    <t>Jacksonville</t>
  </si>
  <si>
    <t>Pensacola</t>
  </si>
  <si>
    <t>Clearwater</t>
  </si>
  <si>
    <t>Panacea</t>
  </si>
  <si>
    <t>Boca Raton</t>
  </si>
  <si>
    <t>St. Augustine</t>
  </si>
  <si>
    <t>Alligator Harbor</t>
  </si>
  <si>
    <t>Arlington</t>
  </si>
  <si>
    <t>Biscayne Bay</t>
  </si>
  <si>
    <t>Englewood</t>
  </si>
  <si>
    <t>Cocoanut Grove</t>
  </si>
  <si>
    <t>Sarasota Bay</t>
  </si>
  <si>
    <t>Osprey</t>
  </si>
  <si>
    <t>Placida</t>
  </si>
  <si>
    <t>Yankeetown</t>
  </si>
  <si>
    <t>Wakulla County</t>
  </si>
  <si>
    <t>St. Johns River</t>
  </si>
  <si>
    <t>Fort George Island</t>
  </si>
  <si>
    <t>Shell Point Island</t>
  </si>
  <si>
    <t>St. Lucie County</t>
  </si>
  <si>
    <t>Steinhatchee</t>
  </si>
  <si>
    <t>Marco Island</t>
  </si>
  <si>
    <t>Punta Rassa</t>
  </si>
  <si>
    <t>Port St. Joe</t>
  </si>
  <si>
    <t>Escambia River</t>
  </si>
  <si>
    <t>Gulf Breeze</t>
  </si>
  <si>
    <t>Northeastern Florida</t>
  </si>
  <si>
    <t>East coast of Florida</t>
  </si>
  <si>
    <t>West coast of Florida</t>
  </si>
  <si>
    <t>Northwestern Florida</t>
  </si>
  <si>
    <t>Southern Florida</t>
  </si>
  <si>
    <t>Florida</t>
  </si>
  <si>
    <t>Sabine Island</t>
  </si>
  <si>
    <t>Gasparilla Island</t>
  </si>
  <si>
    <t>Cape Sable Creek</t>
  </si>
  <si>
    <t>Lake Kissimmee</t>
  </si>
  <si>
    <t>Vitória</t>
  </si>
  <si>
    <t>Pernambuco</t>
  </si>
  <si>
    <t>Porto Seguro</t>
  </si>
  <si>
    <t>Pará</t>
  </si>
  <si>
    <t>Paraná</t>
  </si>
  <si>
    <t>Bahia</t>
  </si>
  <si>
    <t>Plataforma</t>
  </si>
  <si>
    <t>Rio de Janeiro</t>
  </si>
  <si>
    <t>Espírito Santo</t>
  </si>
  <si>
    <t>Santos</t>
  </si>
  <si>
    <t>São Paulo</t>
  </si>
  <si>
    <t>Belém</t>
  </si>
  <si>
    <t>Itabapoana</t>
  </si>
  <si>
    <t>Guanabara Bay</t>
  </si>
  <si>
    <t>Natal</t>
  </si>
  <si>
    <t>Rio Paraíba do Norte</t>
  </si>
  <si>
    <t>Cabedelo</t>
  </si>
  <si>
    <t>Amarração</t>
  </si>
  <si>
    <t>Maruim</t>
  </si>
  <si>
    <t>Rio Mamanguape</t>
  </si>
  <si>
    <t>Maranhão</t>
  </si>
  <si>
    <t>São Sebastião</t>
  </si>
  <si>
    <t>Rio São Mateus</t>
  </si>
  <si>
    <t>Cocoanut Island</t>
  </si>
  <si>
    <t>Cayenne</t>
  </si>
  <si>
    <t>Algarve</t>
  </si>
  <si>
    <t>Bonin Islands</t>
  </si>
  <si>
    <t>Chichijima</t>
  </si>
  <si>
    <t>Dakar</t>
  </si>
  <si>
    <t>Durban Bay</t>
  </si>
  <si>
    <t>KwaZulu-Natal</t>
  </si>
  <si>
    <t>Saint Croix</t>
  </si>
  <si>
    <t>Saint Thomas</t>
  </si>
  <si>
    <t>Luanda</t>
  </si>
  <si>
    <t>Alim Island</t>
  </si>
  <si>
    <t>Merauke</t>
  </si>
  <si>
    <t>Port Moresby</t>
  </si>
  <si>
    <t>Loloata Island</t>
  </si>
  <si>
    <t>Sumbawa</t>
  </si>
  <si>
    <t>Bay of Bima</t>
  </si>
  <si>
    <t>Colón</t>
  </si>
  <si>
    <t>Pacific entrance of Panama Canal</t>
  </si>
  <si>
    <t>Base Naval Vasco Nuñez de Balboa</t>
  </si>
  <si>
    <t>Isla Naos</t>
  </si>
  <si>
    <t>Gulf of Panama</t>
  </si>
  <si>
    <t>La Boca</t>
  </si>
  <si>
    <t>Panama Canal near Mt. Hope</t>
  </si>
  <si>
    <t>Pinas Bay</t>
  </si>
  <si>
    <t>Taboga Island</t>
  </si>
  <si>
    <t>Tabogilla Island</t>
  </si>
  <si>
    <t>Rio Chepo</t>
  </si>
  <si>
    <t>Bahia Bique</t>
  </si>
  <si>
    <t>Honda Bay</t>
  </si>
  <si>
    <t>Veraguas</t>
  </si>
  <si>
    <t>Quintero</t>
  </si>
  <si>
    <t>Valparaíso</t>
  </si>
  <si>
    <t>Bay of Sechura</t>
  </si>
  <si>
    <t>Chulliyachi</t>
  </si>
  <si>
    <t>Rio Zarumilla</t>
  </si>
  <si>
    <t>Rhode Island</t>
  </si>
  <si>
    <t>Baja California</t>
  </si>
  <si>
    <t>Puerto Peñasco</t>
  </si>
  <si>
    <t>Todos Santos</t>
  </si>
  <si>
    <t>San José del Cabo</t>
  </si>
  <si>
    <t>Pichilinque</t>
  </si>
  <si>
    <t>Northern Gulf of California</t>
  </si>
  <si>
    <t>Baja California Sur</t>
  </si>
  <si>
    <t>Magdalena Bay</t>
  </si>
  <si>
    <t>Cabo San Lucas</t>
  </si>
  <si>
    <t>Puerto San Bartolomé</t>
  </si>
  <si>
    <t>San Felipe Bay</t>
  </si>
  <si>
    <t>Bahía de Tepoca</t>
  </si>
  <si>
    <t>Laguna Guerrero Negro</t>
  </si>
  <si>
    <t>Colorado River</t>
  </si>
  <si>
    <t>Isla Montague</t>
  </si>
  <si>
    <t>Isla Carmen</t>
  </si>
  <si>
    <t>Ballandra Bay</t>
  </si>
  <si>
    <t>Carlsbad</t>
  </si>
  <si>
    <t>San Diego</t>
  </si>
  <si>
    <t>Newport Bay</t>
  </si>
  <si>
    <t>Mission Bay</t>
  </si>
  <si>
    <t>California</t>
  </si>
  <si>
    <t>Boston</t>
  </si>
  <si>
    <t>Falmouth</t>
  </si>
  <si>
    <t>West Falmouth</t>
  </si>
  <si>
    <t>Wellfleet</t>
  </si>
  <si>
    <t>West Harwich</t>
  </si>
  <si>
    <t>Woods Hole</t>
  </si>
  <si>
    <t>Buzzards Bay</t>
  </si>
  <si>
    <t>Cape Cod</t>
  </si>
  <si>
    <t>Massachusetts</t>
  </si>
  <si>
    <t>Galveston</t>
  </si>
  <si>
    <t>Corpus Christi</t>
  </si>
  <si>
    <t>Mustang Island</t>
  </si>
  <si>
    <t>Laguna Madre</t>
  </si>
  <si>
    <t>Upper Laguna Madre</t>
  </si>
  <si>
    <t>Aransas National Wildlife Refuge</t>
  </si>
  <si>
    <t>Southern Texas</t>
  </si>
  <si>
    <t>Matagorda Bay</t>
  </si>
  <si>
    <t>Pleasure Island</t>
  </si>
  <si>
    <t>Sabine River</t>
  </si>
  <si>
    <t>Neches River</t>
  </si>
  <si>
    <t>Santa Rosa</t>
  </si>
  <si>
    <t>Matamoros</t>
  </si>
  <si>
    <t>Texas</t>
  </si>
  <si>
    <t>Lindi</t>
  </si>
  <si>
    <t>Veracruz</t>
  </si>
  <si>
    <t>Boca del Rio</t>
  </si>
  <si>
    <t>Casitas</t>
  </si>
  <si>
    <t>Nautla</t>
  </si>
  <si>
    <t>Puerto Ángel</t>
  </si>
  <si>
    <t>Tampico</t>
  </si>
  <si>
    <t>Bahia de Concepcion</t>
  </si>
  <si>
    <t>Guaymas</t>
  </si>
  <si>
    <t>Mazatlán</t>
  </si>
  <si>
    <t>San Blas</t>
  </si>
  <si>
    <t>Salina Cruz</t>
  </si>
  <si>
    <t>Tenacatita Bay</t>
  </si>
  <si>
    <t>Cuyutlán</t>
  </si>
  <si>
    <t>Great Natuna Island</t>
  </si>
  <si>
    <t>Cartagena</t>
  </si>
  <si>
    <t>Bahia de Buenaventura</t>
  </si>
  <si>
    <t>Baranquilla</t>
  </si>
  <si>
    <t>Connecticut</t>
  </si>
  <si>
    <t>East Haven</t>
  </si>
  <si>
    <t>New Haven</t>
  </si>
  <si>
    <t>Sibolga</t>
  </si>
  <si>
    <t>Songkhla</t>
  </si>
  <si>
    <t>Suez Canal</t>
  </si>
  <si>
    <t>Tarawa</t>
  </si>
  <si>
    <t>Tanimbar Islands</t>
  </si>
  <si>
    <t>El-Tor</t>
  </si>
  <si>
    <t>Vitu Islands</t>
  </si>
  <si>
    <t>Wallis</t>
  </si>
  <si>
    <t>Paramaribo</t>
  </si>
  <si>
    <t>Oubatche</t>
  </si>
  <si>
    <t>Port Aransas</t>
  </si>
  <si>
    <t>Praslin</t>
  </si>
  <si>
    <t>Rikitea</t>
  </si>
  <si>
    <t>Kandavu</t>
  </si>
  <si>
    <t>Morotai</t>
  </si>
  <si>
    <t>Gulf of Carpentaria</t>
  </si>
  <si>
    <t>Funafuti</t>
  </si>
  <si>
    <t>Fuzhou</t>
  </si>
  <si>
    <t>Tabuaeran</t>
  </si>
  <si>
    <t>Rio Lara</t>
  </si>
  <si>
    <t>Isla de Providencia</t>
  </si>
  <si>
    <t>Vineyard Sound</t>
  </si>
  <si>
    <t>Beach Haven</t>
  </si>
  <si>
    <t>Cape May Formation</t>
  </si>
  <si>
    <t>Rotuma</t>
  </si>
  <si>
    <t>Matuku</t>
  </si>
  <si>
    <t>Misaki</t>
  </si>
  <si>
    <t>Nagasaki</t>
  </si>
  <si>
    <t>Miyako-jima</t>
  </si>
  <si>
    <t>Louisiade Archipelago</t>
  </si>
  <si>
    <t>Congo River</t>
  </si>
  <si>
    <t>Pulau Kur</t>
  </si>
  <si>
    <t>Kii Peninsula</t>
  </si>
  <si>
    <t>Karakelong</t>
  </si>
  <si>
    <t>Gilbert Islands</t>
  </si>
  <si>
    <t>Charleston</t>
  </si>
  <si>
    <t>Andalusia</t>
  </si>
  <si>
    <t>Diego Garcia</t>
  </si>
  <si>
    <t>Esquimalt Harbor</t>
  </si>
  <si>
    <t>Vancouver Island</t>
  </si>
  <si>
    <t>Terengganu</t>
  </si>
  <si>
    <t>Vanikoro</t>
  </si>
  <si>
    <t>Da Nang</t>
  </si>
  <si>
    <t>Phúc Sơn</t>
  </si>
  <si>
    <t>Ras Gharib</t>
  </si>
  <si>
    <t>Andros</t>
  </si>
  <si>
    <t>Cenderawasih Bay</t>
  </si>
  <si>
    <t>New England</t>
  </si>
  <si>
    <t>Swan Islands</t>
  </si>
  <si>
    <t>Seattle</t>
  </si>
  <si>
    <t>Bali</t>
  </si>
  <si>
    <t>Aru Islands</t>
  </si>
  <si>
    <t>Isla Flamenco</t>
  </si>
  <si>
    <t>Giumbo</t>
  </si>
  <si>
    <t>Cabinda</t>
  </si>
  <si>
    <t>Isola Nocra</t>
  </si>
  <si>
    <t>Bheemunipatnam</t>
  </si>
  <si>
    <t>Iloilo</t>
  </si>
  <si>
    <t>Cubatão</t>
  </si>
  <si>
    <t>Mombasa</t>
  </si>
  <si>
    <t>Caravelas</t>
  </si>
  <si>
    <t>Kobroor Island</t>
  </si>
  <si>
    <t>Cornwall</t>
  </si>
  <si>
    <t>Obock</t>
  </si>
  <si>
    <t>Odessa</t>
  </si>
  <si>
    <t>Puná Island</t>
  </si>
  <si>
    <t>Gorgona Island</t>
  </si>
  <si>
    <t>Buru</t>
  </si>
  <si>
    <t>Tefé</t>
  </si>
  <si>
    <t>Ise Bay</t>
  </si>
  <si>
    <t>Isla Cotorra</t>
  </si>
  <si>
    <t>Dissei</t>
  </si>
  <si>
    <t>Andai</t>
  </si>
  <si>
    <t>Pearl Islands</t>
  </si>
  <si>
    <t>Coco</t>
  </si>
  <si>
    <t>Gatavaké</t>
  </si>
  <si>
    <t>Kilwa-Kiwindje</t>
  </si>
  <si>
    <t>La Captana</t>
  </si>
  <si>
    <t>Marraganti</t>
  </si>
  <si>
    <t>Rio Calabre</t>
  </si>
  <si>
    <t>Hawaii</t>
  </si>
  <si>
    <t>Hula</t>
  </si>
  <si>
    <t>Chappaquoit</t>
  </si>
  <si>
    <t>Lagoon Pond</t>
  </si>
  <si>
    <t>Dahlak Archipelago</t>
  </si>
  <si>
    <t>Gulf of Aqaba</t>
  </si>
  <si>
    <t>Gulf of Suez</t>
  </si>
  <si>
    <t>Galeta Island</t>
  </si>
  <si>
    <t>Carabelle</t>
  </si>
  <si>
    <t>Río Lagarto</t>
  </si>
  <si>
    <t>Cape Ann</t>
  </si>
  <si>
    <t>Winyah Bay</t>
  </si>
  <si>
    <t>Puerto Limón</t>
  </si>
  <si>
    <t>San Felipe</t>
  </si>
  <si>
    <t>Manzanillo</t>
  </si>
  <si>
    <t>Florida State Marine Lab</t>
  </si>
  <si>
    <t>Rookery Bay National Estuarine Research Reserve</t>
  </si>
  <si>
    <t>Santa Rosa Sound</t>
  </si>
  <si>
    <t>Lewes</t>
  </si>
  <si>
    <t>Santiago Bay</t>
  </si>
  <si>
    <t>Wilmington River</t>
  </si>
  <si>
    <t>Indian River</t>
  </si>
  <si>
    <t>Mo'orea</t>
  </si>
  <si>
    <t>Lake Tema'e</t>
  </si>
  <si>
    <t>Louisiana</t>
  </si>
  <si>
    <t>Melbourne</t>
  </si>
  <si>
    <t>"Chin Bey"</t>
  </si>
  <si>
    <t>Newport River</t>
  </si>
  <si>
    <t>Pamban</t>
  </si>
  <si>
    <t>Manoka Bay</t>
  </si>
  <si>
    <t>Low Isles</t>
  </si>
  <si>
    <t>Grand Gaube</t>
  </si>
  <si>
    <t>Malta River</t>
  </si>
  <si>
    <t>Rabat</t>
  </si>
  <si>
    <t>Capiz</t>
  </si>
  <si>
    <t>Mactan</t>
  </si>
  <si>
    <t>Calapan</t>
  </si>
  <si>
    <t>Puerto Galera</t>
  </si>
  <si>
    <t>Tamiso</t>
  </si>
  <si>
    <t>Malabon</t>
  </si>
  <si>
    <t>Davao Province</t>
  </si>
  <si>
    <t>Cebu Province</t>
  </si>
  <si>
    <t>Jolo</t>
  </si>
  <si>
    <t>Negros Occidental</t>
  </si>
  <si>
    <t>Palawan</t>
  </si>
  <si>
    <t>Tonkin</t>
  </si>
  <si>
    <t>Lagos</t>
  </si>
  <si>
    <t>York River</t>
  </si>
  <si>
    <t>Hainan Island</t>
  </si>
  <si>
    <t>Ningbo</t>
  </si>
  <si>
    <t>Wenzhou</t>
  </si>
  <si>
    <t>Yanting</t>
  </si>
  <si>
    <t>Ningde</t>
  </si>
  <si>
    <t>Sandu'ao</t>
  </si>
  <si>
    <t>Xincun Harbor</t>
  </si>
  <si>
    <t>Jimei</t>
  </si>
  <si>
    <t>Meihuazhen</t>
  </si>
  <si>
    <t>Guantouzhen</t>
  </si>
  <si>
    <t>Liuwudiancun</t>
  </si>
  <si>
    <t>Kerala</t>
  </si>
  <si>
    <t>Majunga</t>
  </si>
  <si>
    <t>Green Island</t>
  </si>
  <si>
    <t>Sneads Ferry</t>
  </si>
  <si>
    <t>Southeastern Queensland</t>
  </si>
  <si>
    <t>Umgeni River</t>
  </si>
  <si>
    <t>Isla Cristina</t>
  </si>
  <si>
    <t>Balboa</t>
  </si>
  <si>
    <t>Beaumont</t>
  </si>
  <si>
    <t>Bohol</t>
  </si>
  <si>
    <t>British Columbia</t>
  </si>
  <si>
    <t>Coco Solo</t>
  </si>
  <si>
    <t>Colima</t>
  </si>
  <si>
    <t>Cooktown</t>
  </si>
  <si>
    <t>Cupica Bay</t>
  </si>
  <si>
    <t>Durban</t>
  </si>
  <si>
    <t>Fujian</t>
  </si>
  <si>
    <t>Fukuoka</t>
  </si>
  <si>
    <t>Honshu</t>
  </si>
  <si>
    <t>Jalisco</t>
  </si>
  <si>
    <t>Kyūshū</t>
  </si>
  <si>
    <t>Limon</t>
  </si>
  <si>
    <t>Lombok</t>
  </si>
  <si>
    <t>Maejima Island</t>
  </si>
  <si>
    <t>Mangareva</t>
  </si>
  <si>
    <t>Martha's Vineyard</t>
  </si>
  <si>
    <t>Mindoro</t>
  </si>
  <si>
    <t>Nayarit</t>
  </si>
  <si>
    <t>Negeri Sembilan</t>
  </si>
  <si>
    <t>Newport Beach</t>
  </si>
  <si>
    <t>Oaxaca</t>
  </si>
  <si>
    <t>Orange</t>
  </si>
  <si>
    <t>Osaka</t>
  </si>
  <si>
    <t>Pahang</t>
  </si>
  <si>
    <t>Panay</t>
  </si>
  <si>
    <t>Paraíba</t>
  </si>
  <si>
    <t>Perth</t>
  </si>
  <si>
    <t xml:space="preserve">Piauí </t>
  </si>
  <si>
    <t>Port Arthur</t>
  </si>
  <si>
    <t>Puerto Cortes</t>
  </si>
  <si>
    <t>Purdy Islands</t>
  </si>
  <si>
    <t>Rio Grande do Norte</t>
  </si>
  <si>
    <t>Sabah</t>
  </si>
  <si>
    <t>Saint Joseph Atoll</t>
  </si>
  <si>
    <t>Sandakan</t>
  </si>
  <si>
    <t>Selangor</t>
  </si>
  <si>
    <t>Sergipe</t>
  </si>
  <si>
    <t>Sinaloa</t>
  </si>
  <si>
    <t>Sonora</t>
  </si>
  <si>
    <t>Sulu</t>
  </si>
  <si>
    <t>Sussex County</t>
  </si>
  <si>
    <t>Tamaulipas</t>
  </si>
  <si>
    <t>Trincomalee</t>
  </si>
  <si>
    <t>Washington</t>
  </si>
  <si>
    <t>Zhejiang</t>
  </si>
  <si>
    <t>Godavari-Krishna Rivers</t>
  </si>
  <si>
    <t>Europe</t>
  </si>
  <si>
    <t>Alternate Names</t>
  </si>
  <si>
    <t>South Seymour Island</t>
  </si>
  <si>
    <t>Kollan Island</t>
  </si>
  <si>
    <t>Zanzibar</t>
  </si>
  <si>
    <t>Isle de France</t>
  </si>
  <si>
    <t>Port-Etienne</t>
  </si>
  <si>
    <t>Humboldt Bay</t>
  </si>
  <si>
    <t>Port Parker</t>
  </si>
  <si>
    <t>Nossy-Faly</t>
  </si>
  <si>
    <t>Ceylon</t>
  </si>
  <si>
    <t>Bombay</t>
  </si>
  <si>
    <t>Madras</t>
  </si>
  <si>
    <t>Porto Novo</t>
  </si>
  <si>
    <t>Pondicherry</t>
  </si>
  <si>
    <t>Tuticorin</t>
  </si>
  <si>
    <t>Celebes</t>
  </si>
  <si>
    <t>Batavia</t>
  </si>
  <si>
    <t>Batjan</t>
  </si>
  <si>
    <t>Tavao</t>
  </si>
  <si>
    <t>Port Swettenham</t>
  </si>
  <si>
    <t>Tavoy</t>
  </si>
  <si>
    <t>Ross Island</t>
  </si>
  <si>
    <t>Formosa</t>
  </si>
  <si>
    <t>Takao</t>
  </si>
  <si>
    <t>Amoy</t>
  </si>
  <si>
    <t>Shantung</t>
  </si>
  <si>
    <t>Jinxing Men</t>
  </si>
  <si>
    <t>Babelthaob</t>
  </si>
  <si>
    <t>Navigator Islands</t>
  </si>
  <si>
    <t>Toga</t>
  </si>
  <si>
    <t>Tongatabu</t>
  </si>
  <si>
    <t>Kussie;Ualan</t>
  </si>
  <si>
    <t>Ponape</t>
  </si>
  <si>
    <t>Samboangan</t>
  </si>
  <si>
    <t>Zunzal</t>
  </si>
  <si>
    <t>British Guiana</t>
  </si>
  <si>
    <t>St. Paul de Loanda</t>
  </si>
  <si>
    <t>Wuwulu</t>
  </si>
  <si>
    <t>Woodlark Island</t>
  </si>
  <si>
    <t>Rodman Naval Base</t>
  </si>
  <si>
    <t>Bayano River</t>
  </si>
  <si>
    <t>Gold Coast</t>
  </si>
  <si>
    <t>Siboga</t>
  </si>
  <si>
    <t>Singora</t>
  </si>
  <si>
    <t>Sunderbunds</t>
  </si>
  <si>
    <t>Timur Lant</t>
  </si>
  <si>
    <t>New Hebrides</t>
  </si>
  <si>
    <t>Futschou;Foochow</t>
  </si>
  <si>
    <t>Fanning Island</t>
  </si>
  <si>
    <t>Old Providence</t>
  </si>
  <si>
    <t>Trengganu</t>
  </si>
  <si>
    <t>Tourane</t>
  </si>
  <si>
    <t>Geelvink</t>
  </si>
  <si>
    <t>Annam</t>
  </si>
  <si>
    <t>Wakanoura</t>
  </si>
  <si>
    <t>Chinchoxo</t>
  </si>
  <si>
    <t>Bimlipatam</t>
  </si>
  <si>
    <t>Manoembaai</t>
  </si>
  <si>
    <t>Sandwich Islands</t>
  </si>
  <si>
    <t>Abrolhos Islands</t>
  </si>
  <si>
    <t>Ninpo</t>
  </si>
  <si>
    <t>Wenchow</t>
  </si>
  <si>
    <t>Ningteh</t>
  </si>
  <si>
    <t>Santuao</t>
  </si>
  <si>
    <t>Newtown Harbor</t>
  </si>
  <si>
    <t>Tsimei</t>
  </si>
  <si>
    <t>Muihwa</t>
  </si>
  <si>
    <t>Guantao</t>
  </si>
  <si>
    <t>Liuwutien</t>
  </si>
  <si>
    <t>Travancore</t>
  </si>
  <si>
    <t>Isola Verde</t>
  </si>
  <si>
    <t>Mahé (Seychelles)</t>
  </si>
  <si>
    <t>Mahé (India)</t>
  </si>
  <si>
    <t>Gulf of Fonseca (Nicaragua)</t>
  </si>
  <si>
    <t>Gulf of Fonseca (El Salvador)</t>
  </si>
  <si>
    <t>Panama City (Florida)</t>
  </si>
  <si>
    <t>Panama City (Panama)</t>
  </si>
  <si>
    <t>Santo Domingo (Costa Rica)</t>
  </si>
  <si>
    <t>Santo Domingo (Mexico)</t>
  </si>
  <si>
    <t>Santo Domingo (Dominican Republic)</t>
  </si>
  <si>
    <t>Beaufort (North Carolina)</t>
  </si>
  <si>
    <t>Beaufort (South Carolina)</t>
  </si>
  <si>
    <t>Borneo (Indonesia)</t>
  </si>
  <si>
    <t>Borneo (Malaysia)</t>
  </si>
  <si>
    <t>New Guinea (Indonesia)</t>
  </si>
  <si>
    <t>Victoria (Canada)</t>
  </si>
  <si>
    <t>Victoria (Brazil)</t>
  </si>
  <si>
    <t>Cumsingmoon</t>
  </si>
  <si>
    <t>"Bombay State", India</t>
  </si>
  <si>
    <t>Bombay State</t>
  </si>
  <si>
    <t>Balboa, Panama City, Panama</t>
  </si>
  <si>
    <t>La Boca, Balboa, Panama City, Panama</t>
  </si>
  <si>
    <t>Center of Island</t>
  </si>
  <si>
    <t>Okayama</t>
  </si>
  <si>
    <t>Pacific coast of North America</t>
  </si>
  <si>
    <t>Using Odessa</t>
  </si>
  <si>
    <t>Burma</t>
  </si>
  <si>
    <t>Using Vancouver Island</t>
  </si>
  <si>
    <t>Sea of Cortez</t>
  </si>
  <si>
    <t>Point near NC/VA border</t>
  </si>
  <si>
    <t>Piscaderabaai, Curaçao</t>
  </si>
  <si>
    <t>Piscaderabaai</t>
  </si>
  <si>
    <t>Piscadera Bay</t>
  </si>
  <si>
    <t>Ras Mohammed</t>
  </si>
  <si>
    <t>Marsa Al Zabad</t>
  </si>
  <si>
    <t>El-Monqatea</t>
  </si>
  <si>
    <t>Shora el Monqata</t>
  </si>
  <si>
    <t>Validity</t>
  </si>
  <si>
    <t>X</t>
  </si>
  <si>
    <t>South Korea</t>
  </si>
  <si>
    <t>Skidaway Island</t>
  </si>
  <si>
    <t>Pointe-Noire, Republic of the Congo</t>
  </si>
  <si>
    <t>Pointe-Noire</t>
  </si>
  <si>
    <t>Argentina</t>
  </si>
  <si>
    <t>Mar Chiquita</t>
  </si>
  <si>
    <t>Using Buenos Aires</t>
  </si>
  <si>
    <t>Mayotte</t>
  </si>
  <si>
    <t>Yilan, Taiwan</t>
  </si>
  <si>
    <t>Lanyang River, Yilan, Taiwan</t>
  </si>
  <si>
    <t>Yilan</t>
  </si>
  <si>
    <t>Lanyang River</t>
  </si>
  <si>
    <t>New Taipei City, Taiwan</t>
  </si>
  <si>
    <t>New Taipei City</t>
  </si>
  <si>
    <t>Baoli, Pingtung, Taiwan</t>
  </si>
  <si>
    <t>Pingtung, Taiwan</t>
  </si>
  <si>
    <t>Baoli</t>
  </si>
  <si>
    <t>Pingtung</t>
  </si>
  <si>
    <t>Penghu, Taiwan</t>
  </si>
  <si>
    <t>Penghu</t>
  </si>
  <si>
    <t>Cingluo, Penghu, Taiwan</t>
  </si>
  <si>
    <t>Citou, Penghu, Taiwan</t>
  </si>
  <si>
    <t>Citou</t>
  </si>
  <si>
    <t>Cingluo</t>
  </si>
  <si>
    <t>Nha Trang</t>
  </si>
  <si>
    <t>Iriomote-jima</t>
  </si>
  <si>
    <t>Tainan, Taiwan</t>
  </si>
  <si>
    <t>Tainan</t>
  </si>
  <si>
    <t>Kenting, Pingtung, Taiwan</t>
  </si>
  <si>
    <t>Kenting</t>
  </si>
  <si>
    <t>Taitung, Taiwan</t>
  </si>
  <si>
    <t>Taitung</t>
  </si>
  <si>
    <t>Shihcyuan</t>
  </si>
  <si>
    <t>Shihcyuan, Penghu, Taiwan</t>
  </si>
  <si>
    <t>Pratas Islands</t>
  </si>
  <si>
    <t>Dongsha Islands</t>
  </si>
  <si>
    <t>Dongsha Islands, Taiwan</t>
  </si>
  <si>
    <t>Sasa Bay, Guam</t>
  </si>
  <si>
    <t>Sasa Bay</t>
  </si>
  <si>
    <t>Ouano Bay, New Caledonia</t>
  </si>
  <si>
    <t>Ouano Bay</t>
  </si>
  <si>
    <t>Dumbea</t>
  </si>
  <si>
    <t>Dumbea, New Caledonia</t>
  </si>
  <si>
    <t>Pointe de Pam, New Caledonia</t>
  </si>
  <si>
    <t>Pointe de Pam</t>
  </si>
  <si>
    <t>Halalo</t>
  </si>
  <si>
    <t>Halalo, Wallis, Wallis and Futuna</t>
  </si>
  <si>
    <t>Ha'apiti</t>
  </si>
  <si>
    <t>Ogasawara Islands</t>
  </si>
  <si>
    <t>Ogasawara Islands, Japan</t>
  </si>
  <si>
    <t>Chichijima, Ogasawara Islands, Japan</t>
  </si>
  <si>
    <t>Bahia Honda</t>
  </si>
  <si>
    <t>Cumana</t>
  </si>
  <si>
    <t>Ariake Sea</t>
  </si>
  <si>
    <t>Amakusa</t>
  </si>
  <si>
    <t>Miyazaki</t>
  </si>
  <si>
    <t>Tosa Bay</t>
  </si>
  <si>
    <t>Tha Chin River</t>
  </si>
  <si>
    <t>Bang Pakong River</t>
  </si>
  <si>
    <t>Tha Chalam</t>
  </si>
  <si>
    <t>Tachalom</t>
  </si>
  <si>
    <t>Salanga;Junk Ceylon;Puket</t>
  </si>
  <si>
    <t>Bangpakong River</t>
  </si>
  <si>
    <t>Tachin River</t>
  </si>
  <si>
    <t>Ko Phaluai</t>
  </si>
  <si>
    <t>Taluei Island</t>
  </si>
  <si>
    <t>Banana, Democratic Republic of the Congo</t>
  </si>
  <si>
    <t>Lobito Bay, Angola</t>
  </si>
  <si>
    <t>Banana</t>
  </si>
  <si>
    <t>Lobito Bay</t>
  </si>
  <si>
    <t>Siam</t>
  </si>
  <si>
    <t>Great Barrier Reef</t>
  </si>
  <si>
    <t>Nymph Island</t>
  </si>
  <si>
    <t>Bimini, The Bahamas</t>
  </si>
  <si>
    <t>Bimini</t>
  </si>
  <si>
    <t>Puerto Pizarro</t>
  </si>
  <si>
    <t>Iouik</t>
  </si>
  <si>
    <t>Sungal Puloh, Port Klang, Selangor, Malaysia</t>
  </si>
  <si>
    <t>Sungal Puloh</t>
  </si>
  <si>
    <t>Puloh Rivr</t>
  </si>
  <si>
    <t>Trang, Thailand</t>
  </si>
  <si>
    <t>Trang</t>
  </si>
  <si>
    <t>Pak Meng Beach, Trang, Thailand</t>
  </si>
  <si>
    <t>Pak Meng Beach</t>
  </si>
  <si>
    <t>Oyster Landing</t>
  </si>
  <si>
    <t>Bay of Cádiz</t>
  </si>
  <si>
    <t>San Pedro River</t>
  </si>
  <si>
    <t>Lampung</t>
  </si>
  <si>
    <t>Lampung, Sumatra, Indonesia</t>
  </si>
  <si>
    <t>Tanjung Bungin, Lampung, Sumatra, Indonesia</t>
  </si>
  <si>
    <t>Tanjun Bungin</t>
  </si>
  <si>
    <t>Caeté River, Pará, Brazil</t>
  </si>
  <si>
    <t>Caeté River</t>
  </si>
  <si>
    <t>Beibu Gulf</t>
  </si>
  <si>
    <t>Beibu Gulf, Guangxi, China</t>
  </si>
  <si>
    <t>Guangxi, China</t>
  </si>
  <si>
    <t>Guangxi</t>
  </si>
  <si>
    <t>Tamil Nadu, India</t>
  </si>
  <si>
    <t>Tamil Nadu</t>
  </si>
  <si>
    <t>Pichavaram Mangove Forest</t>
  </si>
  <si>
    <t>Umm AI Quwain, United Arab Emirates</t>
  </si>
  <si>
    <t>Umm AI Quwain</t>
  </si>
  <si>
    <t>Kiawah Island</t>
  </si>
  <si>
    <t>Mida Creek</t>
  </si>
  <si>
    <t>Baía de Todos os Santos</t>
  </si>
  <si>
    <t>Baía de Todos os Santos, Bahia, Brazil</t>
  </si>
  <si>
    <t>Chocolate Bay</t>
  </si>
  <si>
    <t>Diablo, Panama City, Panama</t>
  </si>
  <si>
    <t>Diablo</t>
  </si>
  <si>
    <t>Starfish Bay</t>
  </si>
  <si>
    <t>Starfish Bay, Hong Kong, China</t>
  </si>
  <si>
    <t>Durban Harbour</t>
  </si>
  <si>
    <t>Gove, Northern Territory, Australia</t>
  </si>
  <si>
    <t>Gove</t>
  </si>
  <si>
    <t>Catalina Island</t>
  </si>
  <si>
    <t>Barred Creek</t>
  </si>
  <si>
    <t>Barred Creek, Broome, Western Australia, Australia</t>
  </si>
  <si>
    <t>Derby</t>
  </si>
  <si>
    <t>Batangas Bay, Luzon, Philippines</t>
  </si>
  <si>
    <t>Batangas Bay</t>
  </si>
  <si>
    <t>Flax Pond</t>
  </si>
  <si>
    <t>Kingsville</t>
  </si>
  <si>
    <t>Mira River</t>
  </si>
  <si>
    <t>Mangrove Bay, Western Australia, Australia</t>
  </si>
  <si>
    <t>Mangrove Bay</t>
  </si>
  <si>
    <t>Wanggang, Jiangsu, China</t>
  </si>
  <si>
    <t>Jiangsu, China</t>
  </si>
  <si>
    <t>Jiangsu</t>
  </si>
  <si>
    <t>Wanggang</t>
  </si>
  <si>
    <t>Estero el Verde, Sinaloa, Mexico</t>
  </si>
  <si>
    <t>Estero el Verde</t>
  </si>
  <si>
    <t>Estero de Urías, Mazatlán, Sinaloa, Mexico</t>
  </si>
  <si>
    <t>Rio Presidio, Sinaloa, Mexico</t>
  </si>
  <si>
    <t>Rio Presidio</t>
  </si>
  <si>
    <t>Tuckerton</t>
  </si>
  <si>
    <t>Vieques, Puerto Rico</t>
  </si>
  <si>
    <t>Vieques</t>
  </si>
  <si>
    <t>Bahía Bioluminiscente, Vieques, Puerto Rico</t>
  </si>
  <si>
    <t>Bahía Bioluminiscente</t>
  </si>
  <si>
    <t>Alligator Point (Florida)</t>
  </si>
  <si>
    <t>Alligator Point (Texas)</t>
  </si>
  <si>
    <t>Laguna Kiani, Vieques, Puerto Rico</t>
  </si>
  <si>
    <t>Laguna Kiani</t>
  </si>
  <si>
    <t>Blue Beach</t>
  </si>
  <si>
    <t>Blue Beach, Laguna Kiani, Vieques, Puerto Rico</t>
  </si>
  <si>
    <t>Bay of Altata, Sinaloa, Mexico</t>
  </si>
  <si>
    <t>Bay of Altata</t>
  </si>
  <si>
    <t>Hudson River, New York, USA</t>
  </si>
  <si>
    <t>Piermont Marsh, Hudson River, New York, USA</t>
  </si>
  <si>
    <t>Hudson River</t>
  </si>
  <si>
    <t>Piermont Marsh</t>
  </si>
  <si>
    <t>Bay St Louis, Mississippi, USA</t>
  </si>
  <si>
    <t>Bay St Louis</t>
  </si>
  <si>
    <t>Prak Nam Pran</t>
  </si>
  <si>
    <t>Sundarbans (Bangladesh)</t>
  </si>
  <si>
    <t>Sundarbans (India)</t>
  </si>
  <si>
    <t>Sikao Creek Estuary</t>
  </si>
  <si>
    <t>Sikao Creek Estuary, Trang, Thailand</t>
  </si>
  <si>
    <t>Ranong Mangrove Forest, Ranong, Thailand</t>
  </si>
  <si>
    <t>Ranong, Thailand</t>
  </si>
  <si>
    <t>Ranong</t>
  </si>
  <si>
    <t>Ranong Mangrove Forest</t>
  </si>
  <si>
    <t>Kurose River</t>
  </si>
  <si>
    <t>Pataguanset Estuary</t>
  </si>
  <si>
    <t>Bahía Samborombón</t>
  </si>
  <si>
    <t>San Clemente Tidal Creek</t>
  </si>
  <si>
    <t>coords from paper</t>
  </si>
  <si>
    <t>Pangani</t>
  </si>
  <si>
    <t>Abdel Kader</t>
  </si>
  <si>
    <t>Divers</t>
  </si>
  <si>
    <t>Isola di Chojama</t>
  </si>
  <si>
    <t>Isole Key</t>
  </si>
  <si>
    <t>Lelemboli</t>
  </si>
  <si>
    <t>Presumably a town or island along the southern part of the Red Sea or Gulf of Aden (perhaps in Eritrea, Djibouti, or Somalia)</t>
  </si>
  <si>
    <t>An island of the Indo West Pacific, but could be almost anywhere from east Africa through the central Pacific</t>
  </si>
  <si>
    <t>Probably somewhere in or near Indonesia, the Philippines, or New Guinea</t>
  </si>
  <si>
    <t>Presumably an island in or near southern Somalia</t>
  </si>
  <si>
    <t>Chikusa River Estuary</t>
  </si>
  <si>
    <t>Sawarmah</t>
  </si>
  <si>
    <t>Oreste Point</t>
  </si>
  <si>
    <t>Ria Formosa</t>
  </si>
  <si>
    <t>Shi'b Abu Al Liqa'</t>
  </si>
  <si>
    <t>Shi'b Abu Al Liqa', Saudi Arabia</t>
  </si>
  <si>
    <t>Saudi Arabia</t>
  </si>
  <si>
    <t>Sawarmah, Saudi Arabia</t>
  </si>
  <si>
    <t>Bang La Mangrove Forest</t>
  </si>
  <si>
    <t>East Point Reserve</t>
  </si>
  <si>
    <t>East Point Reserve, Darwin, Northern Territory, Australia</t>
  </si>
  <si>
    <t>Brooks County, Texas, USA</t>
  </si>
  <si>
    <t>Brooks County</t>
  </si>
  <si>
    <t>Cameron County, Texas, USA</t>
  </si>
  <si>
    <t>Resaca de la Palma State Park</t>
  </si>
  <si>
    <t>Cameron County</t>
  </si>
  <si>
    <t>Turneffe Atoll</t>
  </si>
  <si>
    <t>Turneffe Atoll, Belize</t>
  </si>
  <si>
    <t>Buenos Aires</t>
  </si>
  <si>
    <t>Bonaerense</t>
  </si>
  <si>
    <t>Evans Head</t>
  </si>
  <si>
    <t>Evans Head, New South Wales, Australia</t>
  </si>
  <si>
    <t>Bowling Green Bay, Queensland, Australia</t>
  </si>
  <si>
    <t>Bowling Green Bay</t>
  </si>
  <si>
    <t>Chula Vista</t>
  </si>
  <si>
    <t>Resaca de la Palma State Park, Cameron County, Texas, USA</t>
  </si>
  <si>
    <t>Goa</t>
  </si>
  <si>
    <t>Madh Island</t>
  </si>
  <si>
    <t>Bandra, Mumbai, Maharashtra, India</t>
  </si>
  <si>
    <t>Mumbai, Maharashtra, India</t>
  </si>
  <si>
    <t>Maharashtra, India</t>
  </si>
  <si>
    <t>Maharashtra</t>
  </si>
  <si>
    <t>Bandra</t>
  </si>
  <si>
    <t>Madh Island, Mumbai, Maharashtra, India</t>
  </si>
  <si>
    <t>Goa, India</t>
  </si>
  <si>
    <t>Vallarpadam</t>
  </si>
  <si>
    <t>Elephanta Island, Mumbai, Maharashtra, India</t>
  </si>
  <si>
    <t>Kochi</t>
  </si>
  <si>
    <t>Cochin</t>
  </si>
  <si>
    <t>Vypin</t>
  </si>
  <si>
    <t>Vypeen</t>
  </si>
  <si>
    <t>Cape Comorin</t>
  </si>
  <si>
    <t>Kanyakumari</t>
  </si>
  <si>
    <t>Andheri, Mumbai, Maharashtra, India</t>
  </si>
  <si>
    <t>Kaledupa</t>
  </si>
  <si>
    <t>Aldabra, Seychelles</t>
  </si>
  <si>
    <t>Andaman and Nicobar Islands, India</t>
  </si>
  <si>
    <t>Andaman and Nicobar Islands</t>
  </si>
  <si>
    <t>Brisbane River, Brisbane, Queensland, Australia</t>
  </si>
  <si>
    <t>Banda Sea, Indonesia</t>
  </si>
  <si>
    <t>Shandong Peninsula, Shandong, China</t>
  </si>
  <si>
    <t>Shandong, China</t>
  </si>
  <si>
    <t>Shandong</t>
  </si>
  <si>
    <t>Shandong Peninsula</t>
  </si>
  <si>
    <t>Houtman Abrolhos, Western Australia, Australia</t>
  </si>
  <si>
    <t>Nassau, New Providence, The Bahamas</t>
  </si>
  <si>
    <t>Chachoengsao</t>
  </si>
  <si>
    <t>Chachoengsao, Thailand</t>
  </si>
  <si>
    <t>Bang Pakong River, Chachoengsao, Thailand</t>
  </si>
  <si>
    <t>Trat, Thailand</t>
  </si>
  <si>
    <t>Trat</t>
  </si>
  <si>
    <t>Ko Chang</t>
  </si>
  <si>
    <t>Ko Chang, Trat, Thailand</t>
  </si>
  <si>
    <t>Surat Thani, Thailand</t>
  </si>
  <si>
    <t>Surat Thani</t>
  </si>
  <si>
    <t>Ko Phaluai, Surat Thani, Thailand</t>
  </si>
  <si>
    <t>Prachuap Khiri Khan</t>
  </si>
  <si>
    <t>Prachuap Khiri Khan, Thailand</t>
  </si>
  <si>
    <t>Pak Nam Pran, Prachuap Khiri Khan, Thailand</t>
  </si>
  <si>
    <t>Phang-nga, Thailand</t>
  </si>
  <si>
    <t>Phang-nga</t>
  </si>
  <si>
    <t>Surin Islands, Phang-nga, Thailand</t>
  </si>
  <si>
    <t>Samut Sakhon, Thailand</t>
  </si>
  <si>
    <t>Samut Sakhon</t>
  </si>
  <si>
    <t>Tha Chalom, Samut Sakhon, Thailand</t>
  </si>
  <si>
    <t>Tha Chin River, Samut Sakhon, Thailand</t>
  </si>
  <si>
    <t>Songkhla Lake</t>
  </si>
  <si>
    <t>Songkhla Lake, Songkhla, Thailand</t>
  </si>
  <si>
    <t>Maungmagan Islands, Myanmar</t>
  </si>
  <si>
    <t>Zambezi River, Mozambique</t>
  </si>
  <si>
    <t>Zambezi River</t>
  </si>
  <si>
    <t>Tarawa, Gilbert Islands, Kiribati</t>
  </si>
  <si>
    <t>Faro, Portugal</t>
  </si>
  <si>
    <t>Faro</t>
  </si>
  <si>
    <t>Tavira, Faro, Portugal</t>
  </si>
  <si>
    <t>Ria Formosa, Faro, Portugal</t>
  </si>
  <si>
    <t>Mira River, Beja, Portugal</t>
  </si>
  <si>
    <t>Beja, Portugal</t>
  </si>
  <si>
    <t>Beja</t>
  </si>
  <si>
    <t>Acapulco, Guerrero, Mexico</t>
  </si>
  <si>
    <t>Guerrero, Mexico</t>
  </si>
  <si>
    <t>Pacific coast of Colombia</t>
  </si>
  <si>
    <t>Atlantic coast of Colombia</t>
  </si>
  <si>
    <t>Atlantic coast of Honduras</t>
  </si>
  <si>
    <t>Rio Indaiá, São Paulo, Brazil</t>
  </si>
  <si>
    <t>Rio Indaiá</t>
  </si>
  <si>
    <t>Rio Ubatumirim, São Paulo, Brazil</t>
  </si>
  <si>
    <t>Rio Ubatumirim</t>
  </si>
  <si>
    <t>Edwin B. Forsythe National Wildlife Refuge</t>
  </si>
  <si>
    <t>Galloway</t>
  </si>
  <si>
    <t>Laguna Tamiahua</t>
  </si>
  <si>
    <t>Laguna Tamiahua, Veracruz, Mexico</t>
  </si>
  <si>
    <t>New Hampshire, USA</t>
  </si>
  <si>
    <t>New Hampshire</t>
  </si>
  <si>
    <t>Hampton Salt Marsh Conservation Area</t>
  </si>
  <si>
    <t>Hampton</t>
  </si>
  <si>
    <t>Salisbury</t>
  </si>
  <si>
    <t>Salisbury Beach State Reservation</t>
  </si>
  <si>
    <t>Newbury</t>
  </si>
  <si>
    <t>Pine Island Creek</t>
  </si>
  <si>
    <t>Rowley</t>
  </si>
  <si>
    <t>Parker River National Wildlife Refuge</t>
  </si>
  <si>
    <t>Nelson Island Creek</t>
  </si>
  <si>
    <t>Ipswich</t>
  </si>
  <si>
    <t>Sweeney Creek</t>
  </si>
  <si>
    <t>Essex</t>
  </si>
  <si>
    <t>Eben Creek</t>
  </si>
  <si>
    <t>Gloucester</t>
  </si>
  <si>
    <t>Jones River Marshes</t>
  </si>
  <si>
    <t>Manchester-by-the-Sea</t>
  </si>
  <si>
    <t>Kettle Cove</t>
  </si>
  <si>
    <t>Chubb Point Marshes</t>
  </si>
  <si>
    <t>Danvers</t>
  </si>
  <si>
    <t>North Scituate</t>
  </si>
  <si>
    <t>Waters River Marshes</t>
  </si>
  <si>
    <t>Musquashcut Brook</t>
  </si>
  <si>
    <t>Andheri</t>
  </si>
  <si>
    <t>Guerrero</t>
  </si>
  <si>
    <t>Pacific coast of Honduras</t>
  </si>
  <si>
    <t>Pacific coast of Guatemala</t>
  </si>
  <si>
    <t>Goleta Slough</t>
  </si>
  <si>
    <t>Santa Barbara</t>
  </si>
  <si>
    <t>Aransas County, Texas, USA</t>
  </si>
  <si>
    <t>Aransas County</t>
  </si>
  <si>
    <t>Cayo Pelau</t>
  </si>
  <si>
    <t>Atlantic and Gulf coasts of United States</t>
  </si>
  <si>
    <t>Sucre, Venezuela</t>
  </si>
  <si>
    <t>Araya Peninsula, Sucre, Venezuela</t>
  </si>
  <si>
    <t>Sucre</t>
  </si>
  <si>
    <t>Araya Peninsula</t>
  </si>
  <si>
    <t>Chacopata Lagoon Complex, Araya Peninsula, Sucre, Venezuela</t>
  </si>
  <si>
    <t>Chacopata Lagoon Complex</t>
  </si>
  <si>
    <t>Tioman</t>
  </si>
  <si>
    <t>Johor, Malaysia</t>
  </si>
  <si>
    <t>Johor</t>
  </si>
  <si>
    <t>Elmina, Ghana</t>
  </si>
  <si>
    <t>Elmina</t>
  </si>
  <si>
    <t>El Puerto de Santa Maria</t>
  </si>
  <si>
    <t>Cádiz</t>
  </si>
  <si>
    <t>Nabq</t>
  </si>
  <si>
    <t>Gav Bandi</t>
  </si>
  <si>
    <t>Bedford Islands</t>
  </si>
  <si>
    <t>Dulan Forest, Taitung, Taiwan</t>
  </si>
  <si>
    <t>Dulan Forest</t>
  </si>
  <si>
    <t>Qeshm</t>
  </si>
  <si>
    <t>Khor Al-Zubair</t>
  </si>
  <si>
    <t>Iraq</t>
  </si>
  <si>
    <t>Khor Al-Zubair, Iraq</t>
  </si>
  <si>
    <t>Gazi</t>
  </si>
  <si>
    <t>Kinmen, Taiwan</t>
  </si>
  <si>
    <t>Kinmen</t>
  </si>
  <si>
    <t>Espiritu Santo</t>
  </si>
  <si>
    <t>Espiritu Santo, Vanuatu</t>
  </si>
  <si>
    <t>Moorea</t>
  </si>
  <si>
    <t>Rio Tempisque</t>
  </si>
  <si>
    <t>San Salvador, The Bahamas</t>
  </si>
  <si>
    <t>San Salvador</t>
  </si>
  <si>
    <t>Pigeon Creek, San Salvador, The Bahamas</t>
  </si>
  <si>
    <t>Pigeon Creek</t>
  </si>
  <si>
    <t>Ceará, Brazil</t>
  </si>
  <si>
    <t>Fortaleza, Ceará, Brazil</t>
  </si>
  <si>
    <t>Ceará</t>
  </si>
  <si>
    <t>Fortaleza</t>
  </si>
  <si>
    <t>Enseada do Mucuripe, Fortaleza, Ceará, Brazil</t>
  </si>
  <si>
    <t>Enseada do Mucuripe</t>
  </si>
  <si>
    <t>South Padre Island, Cameron County, Texas, USA</t>
  </si>
  <si>
    <t>South Padre Island</t>
  </si>
  <si>
    <t>Seahorse Key</t>
  </si>
  <si>
    <t>Naos Island;Culebra Island;Isla Culebra</t>
  </si>
  <si>
    <t>Bolivar Peninsula</t>
  </si>
  <si>
    <t>Money Bayou</t>
  </si>
  <si>
    <t>Anchieta, Espírito Santo, Brazil</t>
  </si>
  <si>
    <t>Anchieta</t>
  </si>
  <si>
    <t>Fort Pierce</t>
  </si>
  <si>
    <t>Hutchinson Island</t>
  </si>
  <si>
    <t>Ingleside Cove</t>
  </si>
  <si>
    <t>Assateague Island</t>
  </si>
  <si>
    <t>Trelawny, Jamaica</t>
  </si>
  <si>
    <t>Bocas del Toro, Panama</t>
  </si>
  <si>
    <t>Trelawny</t>
  </si>
  <si>
    <t>British Virgin Islands</t>
  </si>
  <si>
    <t>Paraquita Bay</t>
  </si>
  <si>
    <t>Paraquita Bay, British Virgin Islands</t>
  </si>
  <si>
    <t>Bocas del Toro</t>
  </si>
  <si>
    <t>Tai Tam, Hong Kong, China</t>
  </si>
  <si>
    <t>Tai Tam</t>
  </si>
  <si>
    <t>Malamani, Mayotte</t>
  </si>
  <si>
    <t>Malamani</t>
  </si>
  <si>
    <t>San Juanillo</t>
  </si>
  <si>
    <t>Incheon</t>
  </si>
  <si>
    <t>Incheon, South Korea</t>
  </si>
  <si>
    <t>Dongzhai Harbour, Hainan Island, China</t>
  </si>
  <si>
    <t>Dongzhai Harbour</t>
  </si>
  <si>
    <t>Turtle Bay, Queensland, Australia</t>
  </si>
  <si>
    <t>Turtle Bay</t>
  </si>
  <si>
    <t>Dampier, Western Australia, Australia</t>
  </si>
  <si>
    <t>Dampier</t>
  </si>
  <si>
    <t>Kimberley, Western Australia, Australia</t>
  </si>
  <si>
    <t>Kimberley</t>
  </si>
  <si>
    <t>Mersing</t>
  </si>
  <si>
    <t>Mersing, Johor, Malaysia</t>
  </si>
  <si>
    <t>Madang</t>
  </si>
  <si>
    <t>Madang, Sabah, Borneo, Malaysia</t>
  </si>
  <si>
    <t>Poroani, Mayotte</t>
  </si>
  <si>
    <t>Poroani</t>
  </si>
  <si>
    <t>Lacrosse Island</t>
  </si>
  <si>
    <t>Hervey Bay, Queensland, Australia</t>
  </si>
  <si>
    <t>Hervey Bay</t>
  </si>
  <si>
    <t>Redland Bay, Brisbane, Queensland, Australia</t>
  </si>
  <si>
    <t>Redland Bay</t>
  </si>
  <si>
    <t>Hucks Landing, Queensland, Australia</t>
  </si>
  <si>
    <t>Hucks Landing</t>
  </si>
  <si>
    <t>West Papua</t>
  </si>
  <si>
    <t>Irian Jaya</t>
  </si>
  <si>
    <t>Itapissuma, Pernambuco, Brazil</t>
  </si>
  <si>
    <t>Itapissuma</t>
  </si>
  <si>
    <t>Qigu</t>
  </si>
  <si>
    <t>Qigu, Tainan, Taiwan</t>
  </si>
  <si>
    <t>Cigu</t>
  </si>
  <si>
    <t>Bazhang River, Taiwan</t>
  </si>
  <si>
    <t>Bazhang River</t>
  </si>
  <si>
    <t>Pacific coast of United States</t>
  </si>
  <si>
    <t>Middle-Eastern Queensland, Australia</t>
  </si>
  <si>
    <t>Northern Queensland, Australia</t>
  </si>
  <si>
    <t>Northern Queensland</t>
  </si>
  <si>
    <t>Using Dampier</t>
  </si>
  <si>
    <t>Public Notes</t>
  </si>
  <si>
    <t>Private Notes</t>
  </si>
  <si>
    <t>Defined by Peter Davie as the Queensland coast north of -20° latitude</t>
  </si>
  <si>
    <t>Using Cairns</t>
  </si>
  <si>
    <t>Defined by Peter Davie as the Queensland coast between the Tropic of Capricorn (approximately -23.27° latitude) and -20° latitude</t>
  </si>
  <si>
    <t>Defined by Peter Davie as the Queensland coast south of the Tropic of Capricorn (approximately -23.27° latitude)</t>
  </si>
  <si>
    <t>Stossich (1878) reported a fiddler crab from the Adriatic Sea, but this appears to be a clear error. Either the species was not a fiddler crab (most likely explanation) or the collection location was very wrong.</t>
  </si>
  <si>
    <t>Couch (1838) reported a fiddler crab from Cornwall, England, but the species turned out to be from the genus &lt;em class="species"&gt;Goneplax&lt;/em&gt;</t>
  </si>
  <si>
    <t>Kirk (1880) and Filhol (1885) describe new species of fiddler crabs from New Zeland, but there is no subsequent evidence of fiddler crabs there. More than likely, these specimens (which have been subsequently lost) were collected elsewhere or were stray individuals that washed up on New Zeland during storms without representing an established population.</t>
  </si>
  <si>
    <t>Kirk (1880) described a new species of fiddler crab from Wellington, New Zeland, but there is no subsequent evidence of fiddler crabs there. More than likely, this specimens (which has been subsequently lost) was collected elsewhere or were stray individuals that washed up on New Zeland during storms without representing an established population.</t>
  </si>
  <si>
    <t>Filhol (1885) described a new species of fiddler crab from Otago, New Zeland, but there is no subsequent evidence of fiddler crabs there. More than likely, this specimens (which has been subsequently lost) was collected elsewhere or were stray individuals that washed up on New Zeland during storms without representing an established population.</t>
  </si>
  <si>
    <t>Milne Edwards reported an occurrence of a species from Odessa. Fiddler crabs are clearly not found in the Black Sea, so either the location was wrong or he was referring to another unidentified location of the same name.</t>
  </si>
  <si>
    <t>Ayiramthengu</t>
  </si>
  <si>
    <t>Irvine Island</t>
  </si>
  <si>
    <t>Shirley Island</t>
  </si>
  <si>
    <t>Bernoulli Island</t>
  </si>
  <si>
    <t>Northwestern coast of Australia between Broome and the Northern Territory</t>
  </si>
  <si>
    <t>Heywood Island</t>
  </si>
  <si>
    <t>Irvine Island, Kimberley, Western Australia, Australia</t>
  </si>
  <si>
    <t>Shirley Island, Kimberley, Western Australia, Australia</t>
  </si>
  <si>
    <t>Heywood Island, Kimberley, Western Australia, Australia</t>
  </si>
  <si>
    <t>Bernoulli Island, Kimberley, Western Australia, Australia</t>
  </si>
  <si>
    <t>Tsuyazaki, Fukuoka, Kyūshū, Japan</t>
  </si>
  <si>
    <t>Tsuyazaki</t>
  </si>
  <si>
    <t>Saloum, Senegal</t>
  </si>
  <si>
    <t>Saloum</t>
  </si>
  <si>
    <t>North Newport River</t>
  </si>
  <si>
    <t>Bijagós Archipelago, Guinea-Bissau</t>
  </si>
  <si>
    <t>Bijagós Archipelago</t>
  </si>
  <si>
    <t>Bay Champagne</t>
  </si>
  <si>
    <t>Port Fourchon</t>
  </si>
  <si>
    <t>Academy Bay</t>
  </si>
  <si>
    <t>Academy Bay, Santa Cruz Island, Galápagos Islands</t>
  </si>
  <si>
    <t>Punta Cormorant</t>
  </si>
  <si>
    <t>Punta Cormorant, Floreana Island, Galápagos Islands</t>
  </si>
  <si>
    <t>Great Darwin Bay</t>
  </si>
  <si>
    <t>Great Darwin Bay, Genovesa Island, Galápagos Islands</t>
  </si>
  <si>
    <t>Mangle Point</t>
  </si>
  <si>
    <t>Mangle Point, Fernandina Island, Galápagos Islands</t>
  </si>
  <si>
    <t>Punta Manglar</t>
  </si>
  <si>
    <t>Bahia Darwin</t>
  </si>
  <si>
    <t>Punta Cormoran</t>
  </si>
  <si>
    <t>Narborough Island;Isla Fernandina</t>
  </si>
  <si>
    <t>Charles Island;Santa Maria Island;Isla Floreana</t>
  </si>
  <si>
    <t>Tower Island;Isla Genovesa</t>
  </si>
  <si>
    <t>Albemarle Island;Isla Isabela</t>
  </si>
  <si>
    <t>Indefatigable Island;Isla Santa Cdruz</t>
  </si>
  <si>
    <t>James Island;San Salvador Island;Isla Santiago</t>
  </si>
  <si>
    <t>Isla Eden</t>
  </si>
  <si>
    <t>James Bay</t>
  </si>
  <si>
    <t>Bahia James</t>
  </si>
  <si>
    <t>James Bay, Santiago Island, Galápagos Islands</t>
  </si>
  <si>
    <t>Caleta Black</t>
  </si>
  <si>
    <t>Caleta Black, Isabela Island, Galápagos Islands</t>
  </si>
  <si>
    <t>Playa El Agallito</t>
  </si>
  <si>
    <t>Chitré District, Panama</t>
  </si>
  <si>
    <t>Chitré District</t>
  </si>
  <si>
    <t>Playa El Agallito, Chitré District, Panama</t>
  </si>
  <si>
    <t>Scallop Pond</t>
  </si>
  <si>
    <t>North Sea</t>
  </si>
  <si>
    <t>Gravine Island</t>
  </si>
  <si>
    <t>South Deer Island</t>
  </si>
  <si>
    <t>Milford</t>
  </si>
  <si>
    <t>Charles E. Wheeler Salt Marsh</t>
  </si>
  <si>
    <t>Kilifi Creek</t>
  </si>
  <si>
    <t>Mithbav Creek</t>
  </si>
  <si>
    <t>Adyar River</t>
  </si>
  <si>
    <t>Nagaura Island</t>
  </si>
  <si>
    <t>Prefecture</t>
  </si>
  <si>
    <t>Island</t>
  </si>
  <si>
    <t>Osaka, Honshu, Japan</t>
  </si>
  <si>
    <t>Okayama, Honshu, Japan</t>
  </si>
  <si>
    <t>Misaki, Osaka, Honshu, Japan</t>
  </si>
  <si>
    <t>Maejima Island, Okayama, Honshu, Japan</t>
  </si>
  <si>
    <t>Hyogo, Honshu, Japan</t>
  </si>
  <si>
    <t>Hyogo</t>
  </si>
  <si>
    <t>Hiroshima</t>
  </si>
  <si>
    <t>Hiroshima, Honshu, Japan</t>
  </si>
  <si>
    <t>Kurose River, Hiroshima, Honshu, Japan</t>
  </si>
  <si>
    <t>Kumamoto, Kyūshū, Japan</t>
  </si>
  <si>
    <t>Kumamoto</t>
  </si>
  <si>
    <t>Amakusa, Kumamoto, Kyūshū, Japan</t>
  </si>
  <si>
    <t>Kami-Amakusa, Kumamoto, Kyūshū, Japan</t>
  </si>
  <si>
    <t>Kami-Amakusa</t>
  </si>
  <si>
    <t>Nagaura Island, Kami-Amakusa, Kumamoto, Kyūshū, Japan</t>
  </si>
  <si>
    <t>Ariake Sea, Kyūshū, Japan</t>
  </si>
  <si>
    <t>Ise Bay, Honshu, Japan</t>
  </si>
  <si>
    <t>Miyazaki, Kyūshū, Japan</t>
  </si>
  <si>
    <t>Shikoku, Japan</t>
  </si>
  <si>
    <t>Shikoku</t>
  </si>
  <si>
    <t>Tosa Bay, Shikoku, Japan</t>
  </si>
  <si>
    <t>Kii Peninsula, Honshu, Japan</t>
  </si>
  <si>
    <t>Southern Ryukyu Islands, Ryukyu Islands, Japan</t>
  </si>
  <si>
    <t>Okinawa, Ryukyu Islands, Japan</t>
  </si>
  <si>
    <t>Miyako-jima, Okinawa, Ryukyu Islands, Japan</t>
  </si>
  <si>
    <t>Iriomote-jima, Okinawa, Ryukyu Islands, Japan</t>
  </si>
  <si>
    <t>Chikusa River Estuary, Hyogo, Honshu, Japan</t>
  </si>
  <si>
    <t>Northwestern Australia</t>
  </si>
  <si>
    <t>Ao Tang Khen</t>
  </si>
  <si>
    <t>Isla de Cubagua</t>
  </si>
  <si>
    <t>Bahia Charagato</t>
  </si>
  <si>
    <t>Charagato Bay</t>
  </si>
  <si>
    <t>City (not former name of country)</t>
  </si>
  <si>
    <t>Chukwani</t>
  </si>
  <si>
    <t>Kagoshima</t>
  </si>
  <si>
    <t>Kagoshima, Kyūshū, Japan</t>
  </si>
  <si>
    <t>Yafusa River, Kagoshima, Kyūshū, Japan</t>
  </si>
  <si>
    <t>Yafusa River</t>
  </si>
  <si>
    <t>Refugio de Aves de Boquerón, Puerto Rico</t>
  </si>
  <si>
    <t>Refugio de Aves de Boquerón</t>
  </si>
  <si>
    <t>Shanyu Tidal Marsh</t>
  </si>
  <si>
    <t>Min River</t>
  </si>
  <si>
    <t>Fuzhou, Fujian, China</t>
  </si>
  <si>
    <t>Curuçá</t>
  </si>
  <si>
    <t>Curuçá, Pará, Brazil</t>
  </si>
  <si>
    <t>Town Creek</t>
  </si>
  <si>
    <t>Bahia Cana Blanca, Puntarenas, Costa Rica</t>
  </si>
  <si>
    <t>Ballena Bay, Puntarenas, Costa Rica</t>
  </si>
  <si>
    <t>Golfito, Puntarenas, Costa Rica</t>
  </si>
  <si>
    <t>Islas Negritos, Puntarenas, Costa Rica</t>
  </si>
  <si>
    <t>Golfo Dolce, Puntarenas, Costa Rica</t>
  </si>
  <si>
    <t>Piedras Blanca, Puntarenas, Costa Rica</t>
  </si>
  <si>
    <t>Pigres, Puntarenas, Costa Rica</t>
  </si>
  <si>
    <t>Puerto Jimenez, Puntarenas, Costa Rica</t>
  </si>
  <si>
    <t>Rio Jesús María, Puntarenas, Costa Rica</t>
  </si>
  <si>
    <t>Santo Domingo, Puntarenas, Costa Rica</t>
  </si>
  <si>
    <t>Uvita Bay, Puntarenas, Costa Rica</t>
  </si>
  <si>
    <t>Guanacaste, Costa Rica</t>
  </si>
  <si>
    <t>Guanacaste</t>
  </si>
  <si>
    <t>Bahía de Santa Elena, Guanacaste, Costa Rica</t>
  </si>
  <si>
    <t>Coco, Guanacaste, Costa Rica</t>
  </si>
  <si>
    <t>Culebra Bay, Guanacaste, Costa Rica</t>
  </si>
  <si>
    <t>Rio Bebeder, Guanacaste, Costa Rica</t>
  </si>
  <si>
    <t>Rio Tempisque, Guanacaste, Costa Rica</t>
  </si>
  <si>
    <t>Río Lagarto, Puntarenas, Costa Rica</t>
  </si>
  <si>
    <t>San Juanillo, Guanacaste, Costa Rica</t>
  </si>
  <si>
    <t>Canos Island, Puntarenas, Costa Rica</t>
  </si>
  <si>
    <t>Cocos Island, Puntarenas, Costa Rica</t>
  </si>
  <si>
    <t>Province</t>
  </si>
  <si>
    <t>Guayaquil, Guayas, Ecuador</t>
  </si>
  <si>
    <t>Puerto El Morro, Guayas, Ecuador</t>
  </si>
  <si>
    <t>La Puntilla</t>
  </si>
  <si>
    <t>La Puntilla, Guayas, Ecuador</t>
  </si>
  <si>
    <t>Puná Island, Guayas, Ecuador</t>
  </si>
  <si>
    <t>Rio Daule Inferiore, Guayas, Ecuador</t>
  </si>
  <si>
    <t>La Unión, El Salvador</t>
  </si>
  <si>
    <t>Department</t>
  </si>
  <si>
    <t>Usulután, El Salvador</t>
  </si>
  <si>
    <t>Usulután</t>
  </si>
  <si>
    <t>Puerto El Triunfo, Usulután, El Salvador</t>
  </si>
  <si>
    <t>La Paz, El Salvador</t>
  </si>
  <si>
    <t>Los Blancos, La Paz, El Salvador</t>
  </si>
  <si>
    <t>La Herradura, La Paz, El Salvador</t>
  </si>
  <si>
    <t>Gulf of Fonseca, La Unión, El Salvador</t>
  </si>
  <si>
    <t>La Libertad, El Salvador</t>
  </si>
  <si>
    <t>La Libertad</t>
  </si>
  <si>
    <t>El Sunzal, La Libertad, El Salvador</t>
  </si>
  <si>
    <t>Sumba</t>
  </si>
  <si>
    <t>Kodi</t>
  </si>
  <si>
    <t>Pero</t>
  </si>
  <si>
    <t>Bondokodi River</t>
  </si>
  <si>
    <t>Senagajima</t>
  </si>
  <si>
    <t>Senagajima, Okinawa, Ryukyu Islands, Japan</t>
  </si>
  <si>
    <t>Ras Al-Khaimah Khor, United Arab Emirates</t>
  </si>
  <si>
    <t>Khor Al Hamra, United Arab Emirates</t>
  </si>
  <si>
    <t>Khor Al Hamra</t>
  </si>
  <si>
    <t>Ras Al-Khaimah Khor</t>
  </si>
  <si>
    <t>Khor Al Hamriyah, United Arab Emirates</t>
  </si>
  <si>
    <t>Khor Al Hamriyah</t>
  </si>
  <si>
    <t>Khor Khuwayr, United Arab Emirates</t>
  </si>
  <si>
    <t>Khor Khuwayr</t>
  </si>
  <si>
    <t>Khor Zawah</t>
  </si>
  <si>
    <t>Khor Zawah, United Arab Emirates</t>
  </si>
  <si>
    <t>Khor Julfar, United Arab Emirates</t>
  </si>
  <si>
    <t>Location uncertain, but likely in the greater Ras Al-Khaimah area</t>
  </si>
  <si>
    <t>Khor Julfar</t>
  </si>
  <si>
    <t>Location a guess</t>
  </si>
  <si>
    <t>The entire Korean peninsula, primarily used for non-specific records prior to the split between the North and South.</t>
  </si>
  <si>
    <t>Jeopdo Island, South Korea</t>
  </si>
  <si>
    <t>Jeopdo Island</t>
  </si>
  <si>
    <t>Jindo Island, South Korea</t>
  </si>
  <si>
    <t>Jindo Island</t>
  </si>
  <si>
    <t>Chindo Island</t>
  </si>
  <si>
    <t>Namdong, Jindo Island, South Korea</t>
  </si>
  <si>
    <t>Namdong</t>
  </si>
  <si>
    <t>Samut Songkhram, Thailand</t>
  </si>
  <si>
    <t>Samut Songkhram</t>
  </si>
  <si>
    <t>Yubudo Island, South Korea</t>
  </si>
  <si>
    <t>Yubudu Island</t>
  </si>
  <si>
    <t>Xuan Thuy National Park</t>
  </si>
  <si>
    <t>Ho Chi Minh City, Vietnam</t>
  </si>
  <si>
    <t>Ho Chi Minh City</t>
  </si>
  <si>
    <t>Saigon</t>
  </si>
  <si>
    <t>Can Gio Mangrove, Ho Chi Minh City, Vietnam</t>
  </si>
  <si>
    <t>Can Gio Mangrove</t>
  </si>
  <si>
    <t>Bonny Estuary, Nigeria</t>
  </si>
  <si>
    <t>Bonny Estuary</t>
  </si>
  <si>
    <t>Étang Saumâtre, Haiti</t>
  </si>
  <si>
    <t>Étang Saumâtre</t>
  </si>
  <si>
    <t>Urauchi River, Iriomote-jima, Okinawa, Ryukyu Islands, Japan</t>
  </si>
  <si>
    <t>Urauchi River</t>
  </si>
  <si>
    <t>Eastern Malaysia</t>
  </si>
  <si>
    <t>La Paz (El Salvador)</t>
  </si>
  <si>
    <t>La Paz (Mexico)</t>
  </si>
  <si>
    <t>Be River</t>
  </si>
  <si>
    <t>Zanzibar (City)</t>
  </si>
  <si>
    <t>Tiburón Island</t>
  </si>
  <si>
    <t>Isla Tiburón, Sonora, Mexico</t>
  </si>
  <si>
    <t>Isla Tiburón</t>
  </si>
  <si>
    <t>Isla Ángel de la Guarda</t>
  </si>
  <si>
    <t>Archangel Island</t>
  </si>
  <si>
    <t>Isla Ángel de la Guarda, Baja California, Mexico</t>
  </si>
  <si>
    <t>Isla San José, Baja California Sur, Mexico</t>
  </si>
  <si>
    <t>Isla San José (Mexico)</t>
  </si>
  <si>
    <t>Isla San José (Panama)</t>
  </si>
  <si>
    <t>Isla Espirito Santo, Baja California Sur, Mexico</t>
  </si>
  <si>
    <t>Isla Espirito Santo</t>
  </si>
  <si>
    <t>Isla San Lorenzo, Baja California, Mexico</t>
  </si>
  <si>
    <t>Isla San Lorenzo</t>
  </si>
  <si>
    <t>Isla Rasa, Baja California, Mexico</t>
  </si>
  <si>
    <t>Isla Rasa</t>
  </si>
  <si>
    <t>Acaraú, Ceará, Brazil</t>
  </si>
  <si>
    <t>Acaraú</t>
  </si>
  <si>
    <t>São Luís, Maranhão, Brazil</t>
  </si>
  <si>
    <t>São Luís</t>
  </si>
  <si>
    <t>São José de Ribamar</t>
  </si>
  <si>
    <t>São José de Ribamar, São Luís, Maranhão, Brazil</t>
  </si>
  <si>
    <t>Ponta do Caúra</t>
  </si>
  <si>
    <t>Ponta do Caúra, São José de Ribamar, São Luís, Maranhão, Brazil</t>
  </si>
  <si>
    <t>Rio Bacanga, São Luís, Maranhão, Brazil</t>
  </si>
  <si>
    <t>Rio Bacanga</t>
  </si>
  <si>
    <t>Paço do Lumiar</t>
  </si>
  <si>
    <t>Paço do Lumiar, São Luís, Maranhão, Brazil</t>
  </si>
  <si>
    <t>Pau Deitado</t>
  </si>
  <si>
    <t>Pau Deitado, Paço do Lumiar, São Luís, Maranhão, Brazil</t>
  </si>
  <si>
    <t>Araçagi</t>
  </si>
  <si>
    <t>Araçagi, Paço do Lumiar, São Luís, Maranhão, Brazil</t>
  </si>
  <si>
    <t>Raposa</t>
  </si>
  <si>
    <t>Raposa, Paço do Lumiar, São Luís, Maranhão, Brazil</t>
  </si>
  <si>
    <t>Tibiri, São Luís, Maranhão, Brazil</t>
  </si>
  <si>
    <t>Tibiri</t>
  </si>
  <si>
    <t>Vinhais</t>
  </si>
  <si>
    <t>Vinhais, São Luís, Maranhão, Brazil</t>
  </si>
  <si>
    <t>Ponte do Caratatiua, São Luís, Maranhão, Brazil</t>
  </si>
  <si>
    <t>Ponte do Caratatiua</t>
  </si>
  <si>
    <t>Praia do Vieira</t>
  </si>
  <si>
    <t>Praia do Vieira, São José de Ribamar, São Luís, Maranhão, Brazil</t>
  </si>
  <si>
    <t>Utría</t>
  </si>
  <si>
    <t>La Ensenada de Utría</t>
  </si>
  <si>
    <t>Rio Bueno Harbor, Jamaica</t>
  </si>
  <si>
    <t>Rio Bueno Harbor</t>
  </si>
  <si>
    <t>Falmouth Formation</t>
  </si>
  <si>
    <t>Falmouth Formation, Rio Bueno Harbor, Jamaica</t>
  </si>
  <si>
    <t>Fossil bed</t>
  </si>
  <si>
    <t>Cook Islands</t>
  </si>
  <si>
    <t>Society Islands</t>
  </si>
  <si>
    <t>Society Islands, French Polynesia</t>
  </si>
  <si>
    <t>Maupiti</t>
  </si>
  <si>
    <t>Îles du Vent</t>
  </si>
  <si>
    <t>Îles Sous-le-Vent</t>
  </si>
  <si>
    <t>Marquesas Islands, French Polynesia</t>
  </si>
  <si>
    <t>Marquesas Islands</t>
  </si>
  <si>
    <t>Raiatea</t>
  </si>
  <si>
    <t>Austral Islands, French Polynesia</t>
  </si>
  <si>
    <t>Tuamotu Islands, French Polynesia</t>
  </si>
  <si>
    <t>Austral Islands</t>
  </si>
  <si>
    <t>Tuamotu Islands</t>
  </si>
  <si>
    <t>Tuha'a Pae</t>
  </si>
  <si>
    <t>Ra'ivāvae</t>
  </si>
  <si>
    <t>Bass Islands, Austral Islands, French Polynesia</t>
  </si>
  <si>
    <t>Bass Islands</t>
  </si>
  <si>
    <t>Rapa Iti</t>
  </si>
  <si>
    <t>Rapa</t>
  </si>
  <si>
    <t>Rapa, Bass Islands, Austral Islands, French Polynesia</t>
  </si>
  <si>
    <t>Tupua'I Islands</t>
  </si>
  <si>
    <t>Tupua'I Islands, Austral Islands, French Polynesia</t>
  </si>
  <si>
    <t>Ra'ivāvae, Tupua'I Islands, Austral Islands, French Polynesia</t>
  </si>
  <si>
    <t>Disappointment Islands</t>
  </si>
  <si>
    <t>Disappointment Islands, Tuamotu Islands, French Polynesia</t>
  </si>
  <si>
    <t>Napuka</t>
  </si>
  <si>
    <t>Napuka, Disappointment Islands, Tuamotu Islands, French Polynesia</t>
  </si>
  <si>
    <t>Raeffsky Islands</t>
  </si>
  <si>
    <t>Raeffsky Islands, Tuamotu Islands, French Polynesia</t>
  </si>
  <si>
    <t>Raroia</t>
  </si>
  <si>
    <t>Raroia, Raeffsky Islands, Tuamotu Islands, French Polynesia</t>
  </si>
  <si>
    <t>Moruroa</t>
  </si>
  <si>
    <t>Gambier Islands, French Polynesia</t>
  </si>
  <si>
    <t>Gambier Islands</t>
  </si>
  <si>
    <t>Windward Islands, Society Islands, French Polynesia</t>
  </si>
  <si>
    <t>Leeward Islands, Society Islands, French Polynesia</t>
  </si>
  <si>
    <t>Tahiti, Windward Islands, Society Islands, French Polynesia</t>
  </si>
  <si>
    <t>Mo'orea, Windward Islands, Society Islands, French Polynesia</t>
  </si>
  <si>
    <t>Ha'apiti, Mo'orea, Windward Islands, Society Islands, French Polynesia</t>
  </si>
  <si>
    <t>Lake Tema'e, Mo'orea, Windward Islands, Society Islands, French Polynesia</t>
  </si>
  <si>
    <t>Bora Bora, Leeward Islands, Society Islands, French Polynesia</t>
  </si>
  <si>
    <t>Mangareva, Gambier Islands, French Polynesia</t>
  </si>
  <si>
    <t>Rikitea, Mangareva, Gambier Islands, French Polynesia</t>
  </si>
  <si>
    <t>Maupiti, Leeward Islands, Society Islands, French Polynesia</t>
  </si>
  <si>
    <t>Raiatea, Leeward Islands, Society Islands, French Polynesia</t>
  </si>
  <si>
    <t>Phaëton Bay, Tahiti, Windward Islands, Society Islands, French Polynesia</t>
  </si>
  <si>
    <t>Phaëton Bay</t>
  </si>
  <si>
    <t>Onotoa, Gilbert Islands, Kiribati</t>
  </si>
  <si>
    <t>Onotoa</t>
  </si>
  <si>
    <t>Santiago de Cuba</t>
  </si>
  <si>
    <t>Santiago de Cuba, Cuba</t>
  </si>
  <si>
    <t>Isla del Amor</t>
  </si>
  <si>
    <t>Estero La Yarnina</t>
  </si>
  <si>
    <t>Punta Mapelo</t>
  </si>
  <si>
    <t>The Pacific coast of Mexico, south of Baja California and the Gulf of California</t>
  </si>
  <si>
    <t>Southeastern Brazil</t>
  </si>
  <si>
    <t>Rio Jaboatão</t>
  </si>
  <si>
    <t>Rio Jaboatão, Pernambuco, Brazil</t>
  </si>
  <si>
    <t>Kamorta Island, Nicobar Islands</t>
  </si>
  <si>
    <t>Kamorta Islands</t>
  </si>
  <si>
    <t>Using Rio</t>
  </si>
  <si>
    <t>Secondary Parents</t>
  </si>
  <si>
    <t>Africa</t>
  </si>
  <si>
    <t>Eastern Atlantic Ocean</t>
  </si>
  <si>
    <t>Indo-West Pacific Oceans</t>
  </si>
  <si>
    <t>South America</t>
  </si>
  <si>
    <t>Central America</t>
  </si>
  <si>
    <t>North America</t>
  </si>
  <si>
    <t>Pacific coast of South America</t>
  </si>
  <si>
    <t>Eastern Pacific Ocean</t>
  </si>
  <si>
    <t>Atlantic coast of Central America</t>
  </si>
  <si>
    <t>Atlantic Ocean</t>
  </si>
  <si>
    <t>Middle East</t>
  </si>
  <si>
    <t>Africa;Indian Ocean</t>
  </si>
  <si>
    <t>Pacific Ocean</t>
  </si>
  <si>
    <t>Western Pacific Ocean</t>
  </si>
  <si>
    <t>Gulf coast of United States</t>
  </si>
  <si>
    <t>Atlantic coast of Florida</t>
  </si>
  <si>
    <t>Gulf coast of Florida</t>
  </si>
  <si>
    <t>Using Colombo</t>
  </si>
  <si>
    <t>Location not precise, it was somewhere between Zhuhai and Qi'ao Island</t>
  </si>
  <si>
    <t>Location not precise, but near Xiamen</t>
  </si>
  <si>
    <t>Pacific coast near Nicaragua</t>
  </si>
  <si>
    <t>Using Kochi</t>
  </si>
  <si>
    <t>River south of San Salvador</t>
  </si>
  <si>
    <t>Pacific coast, near Panama border</t>
  </si>
  <si>
    <t>Off the west coast of Australia</t>
  </si>
  <si>
    <t>East coast of Mexico</t>
  </si>
  <si>
    <t>Southwest coast of Mexico</t>
  </si>
  <si>
    <t>Western Atlantic Ocean</t>
  </si>
  <si>
    <t>Atlantic coast of the Americas;East coast of the Americas</t>
  </si>
  <si>
    <t>West coast of Mexico</t>
  </si>
  <si>
    <t>Atlantic coast of Mexico</t>
  </si>
  <si>
    <t>Central America;Pacific coast of Central America</t>
  </si>
  <si>
    <t>Central America;Atlantic coast of Central America</t>
  </si>
  <si>
    <t>Caribbean</t>
  </si>
  <si>
    <t>Lucayan Archipelago</t>
  </si>
  <si>
    <t>Greater Antilles</t>
  </si>
  <si>
    <t>Leeward Antilles</t>
  </si>
  <si>
    <t>Caribbean;Greater Antilles</t>
  </si>
  <si>
    <t>Caribbean;Lesser Antilles</t>
  </si>
  <si>
    <t>Piura Region, Peru</t>
  </si>
  <si>
    <t>Piura Region</t>
  </si>
  <si>
    <t>Sechura Province, Piura Region, Peru</t>
  </si>
  <si>
    <t>Sechura Province</t>
  </si>
  <si>
    <t>Bay of Sechura, Sechura Province, Piura Region, Peru</t>
  </si>
  <si>
    <t>Chulliyachi, Bay of Sechura, Sechura Province, Piura Region, Peru</t>
  </si>
  <si>
    <t>Paita Province, Piura Region, Peru</t>
  </si>
  <si>
    <t>Paita Province</t>
  </si>
  <si>
    <t>Tumbes Region, Peru</t>
  </si>
  <si>
    <t>Tumbes Region</t>
  </si>
  <si>
    <t>Tumbes Province, Tumbes Region, Peru</t>
  </si>
  <si>
    <t>Tumbes Province</t>
  </si>
  <si>
    <t>Puerto Pizarro, Tumbes Province, Tumbes Region, Peru</t>
  </si>
  <si>
    <t>Isla del Amor, Puerto Pizarro, Tumbes Province, Tumbes Region, Peru</t>
  </si>
  <si>
    <t>Punta Malpelo, Puerto Pizarro, Tumbes Province, Tumbes Region, Peru</t>
  </si>
  <si>
    <t>Zarumilla Province, Tumbes Region, Peru</t>
  </si>
  <si>
    <t>Zarumilla Province</t>
  </si>
  <si>
    <t>Rio Zarumilla, Zarumilla Province, Tumbes Region, Peru</t>
  </si>
  <si>
    <t>Estero Las Garzas, Puerto Pizarro, Tumbes Province, Tumbes Region, Peru</t>
  </si>
  <si>
    <t>Estero Las Garzas</t>
  </si>
  <si>
    <t>Exact location within Puerto Pizarro unknown</t>
  </si>
  <si>
    <t>Estero La Yarnina, Peru</t>
  </si>
  <si>
    <t>Location within Peru unknown</t>
  </si>
  <si>
    <t>Valparaíso Region, Chile</t>
  </si>
  <si>
    <t>Valparaíso, Valparaíso Region, Chile</t>
  </si>
  <si>
    <t>Valparaíso Region</t>
  </si>
  <si>
    <t>Quintero, Valparaíso Region, Chile</t>
  </si>
  <si>
    <t>Ciudad de Buenos Aires, Argentina</t>
  </si>
  <si>
    <t>Ciudad de Buenos Aires</t>
  </si>
  <si>
    <t>City</t>
  </si>
  <si>
    <t>Buenos Aires Province, Argentina</t>
  </si>
  <si>
    <t>Bahía Samborombón, Buenos Aires Province, Argentina</t>
  </si>
  <si>
    <t>Mar Chiquita, Buenos Aires Province, Argentina</t>
  </si>
  <si>
    <t>San Clemente Tidal Creek, Bahía Samborombón, Buenos Aires Province, Argentina</t>
  </si>
  <si>
    <t>State</t>
  </si>
  <si>
    <t>Carabobo, Venezuela</t>
  </si>
  <si>
    <t>Carabobo</t>
  </si>
  <si>
    <t>Puerto Cabello, Carabobo, Venezuela</t>
  </si>
  <si>
    <t>Delta Amacuro, Venezuela</t>
  </si>
  <si>
    <t>Delta Amacuro</t>
  </si>
  <si>
    <t>Pedernales, Delta Amacuro, Venezuela</t>
  </si>
  <si>
    <t>Zulia</t>
  </si>
  <si>
    <t>Zulia, Venezuela</t>
  </si>
  <si>
    <t>Maracaibo, Zulia, Venezuela</t>
  </si>
  <si>
    <t>Cumana, Sucre, Venezuela</t>
  </si>
  <si>
    <t>Border of Sucre and Monagas</t>
  </si>
  <si>
    <t>Nueva Esparta, Venezuela</t>
  </si>
  <si>
    <t>Margarita Island, Nueva Esparta, Venezuela</t>
  </si>
  <si>
    <t>Isla de Cubagua, Nueva Esparta, Venezuela</t>
  </si>
  <si>
    <t>Bahia Charagato, Isla de Cubagua, Nueva Esparta, Venezuela</t>
  </si>
  <si>
    <t>Isla Cotorra, Delta Amacuro, Venezuela</t>
  </si>
  <si>
    <t>The coastal states in the southeast and south regions</t>
  </si>
  <si>
    <t>The states in the northeastern region, south of Rio Grande do Norte</t>
  </si>
  <si>
    <t>The states on the north coast of Brazil</t>
  </si>
  <si>
    <t>Autonomous Community</t>
  </si>
  <si>
    <t>Cádiz, Andalusia, Spain</t>
  </si>
  <si>
    <t>Bay of Cádiz, Cádiz, Andalusia, Spain</t>
  </si>
  <si>
    <t>El Puerto de Santa Maria, Cádiz, Andalusia, Spain</t>
  </si>
  <si>
    <t>San Pedro River, Bay of Cádiz, Cádiz, Andalusia, Spain</t>
  </si>
  <si>
    <t>Puerto Real, Cádiz, Andalusia, Spain</t>
  </si>
  <si>
    <t>Guadalquivir, Andalusia, Spain</t>
  </si>
  <si>
    <t>River on border of Cádiz and Huelva</t>
  </si>
  <si>
    <t>Huelva, Andalusia, Spain</t>
  </si>
  <si>
    <t>Huelva</t>
  </si>
  <si>
    <t>Isla Cristina, Huelva, Andalusia, Spain</t>
  </si>
  <si>
    <t>Iwik</t>
  </si>
  <si>
    <t>Rufisque, Dakar, Senegal</t>
  </si>
  <si>
    <t>Goree Island, Dakar, Senegal</t>
  </si>
  <si>
    <t>Durban, KwaZulu-Natal, South Africa</t>
  </si>
  <si>
    <t>Durban Harbour, Durban, KwaZulu-Natal, South Africa</t>
  </si>
  <si>
    <t>Umgeni River, Durban, KwaZulu-Natal, South Africa</t>
  </si>
  <si>
    <t>Durban Bay, Durban, KwaZulu-Natal, South Africa</t>
  </si>
  <si>
    <t>Kilifi County, Kenya</t>
  </si>
  <si>
    <t>Kilifi County</t>
  </si>
  <si>
    <t>Kilifi Creek, Kilifi County, Kenya</t>
  </si>
  <si>
    <t>Mida Creek, Kilifi County, Kenya</t>
  </si>
  <si>
    <t>Kwale County, Kenya</t>
  </si>
  <si>
    <t>Kwale County</t>
  </si>
  <si>
    <t>Gazi, Kwale County, Kenya</t>
  </si>
  <si>
    <t>Gongoni, Kilifi County, Kenya</t>
  </si>
  <si>
    <t>Lindi Region, Tanzania</t>
  </si>
  <si>
    <t>Lindi, Lindi Region, Tanzania</t>
  </si>
  <si>
    <t>Lindi Region</t>
  </si>
  <si>
    <t>Tanga Region, Tanzania</t>
  </si>
  <si>
    <t>Tanga Region</t>
  </si>
  <si>
    <t>Pangani, Tanga Region, Tanzania</t>
  </si>
  <si>
    <t>Kilwa-Kiwindje, Lindi Region, Tanzania</t>
  </si>
  <si>
    <t>Isola Nocra, Dahlak Archipelago, Eritrea</t>
  </si>
  <si>
    <t>Atlantic coast of Africa</t>
  </si>
  <si>
    <t>Presumably a town or island on the Atlantic coast of Africa</t>
  </si>
  <si>
    <t>Indian coast of Africa</t>
  </si>
  <si>
    <t>Red Sea;Africa</t>
  </si>
  <si>
    <t>Middle East;Red Sea;Africa</t>
  </si>
  <si>
    <t>Africa;Atlantic coast of Africa</t>
  </si>
  <si>
    <t>Africa;Atlantic coast of Africa;Northern Africa</t>
  </si>
  <si>
    <t>Africa;Indian coast of Africa</t>
  </si>
  <si>
    <t>Africa;Indian coast of Africa;Southeastern Africa</t>
  </si>
  <si>
    <t>Hormozgan Province, Iran</t>
  </si>
  <si>
    <t>Hormozgan Province</t>
  </si>
  <si>
    <t>Perim Island</t>
  </si>
  <si>
    <t>Mayyun</t>
  </si>
  <si>
    <t>Taizz Governorate, Yemen</t>
  </si>
  <si>
    <t>Hajjah Governorate, Yemen</t>
  </si>
  <si>
    <t>Hajjah Governorate</t>
  </si>
  <si>
    <t>Taizz Governorate</t>
  </si>
  <si>
    <t>Oreste Point, Hajjah Governorate, Yemen</t>
  </si>
  <si>
    <t>Perim Island, Taizz Governorate, Yemen</t>
  </si>
  <si>
    <t>Red Sea coast of Saudi Arabia</t>
  </si>
  <si>
    <t>Red Sea coast of Yemen</t>
  </si>
  <si>
    <t>Red Sea Governorate, Egypt</t>
  </si>
  <si>
    <t>Red Sea Governorate</t>
  </si>
  <si>
    <t>Ras Gharib, Red Sea Governorate, Egypt</t>
  </si>
  <si>
    <t>Suez Governorate, Egypt</t>
  </si>
  <si>
    <t>Suez Governorate</t>
  </si>
  <si>
    <t>Suez Canal, Suez Governorate, Egypt</t>
  </si>
  <si>
    <t>South Sinai Governorate, Egypt</t>
  </si>
  <si>
    <t>South Sinai Governorate</t>
  </si>
  <si>
    <t>Nabq, South Sinai Governorate, Egypt</t>
  </si>
  <si>
    <t>Ras Mohammed, South Sinai Governorate, Egypt</t>
  </si>
  <si>
    <t>Marsa Al Zabad, South Sinai Governorate, Egypt</t>
  </si>
  <si>
    <t>El-Monqatea, South Sinai Governorate, Egypt</t>
  </si>
  <si>
    <t>El-Tor, South Sinai Governorate, Egypt</t>
  </si>
  <si>
    <t>Western Pacific Ocean;New Guinea</t>
  </si>
  <si>
    <t>The island in general, rather than belonging under one of the three countries on the island.</t>
  </si>
  <si>
    <t>Moruroa, Far East Tuamotu Group, Tuamotu Islands, French Polynesia</t>
  </si>
  <si>
    <t>Far East Tuamotu Group, Tuamotu Islands, French Polynesia</t>
  </si>
  <si>
    <t>Far East Tuamotu Group</t>
  </si>
  <si>
    <t>Line Islands</t>
  </si>
  <si>
    <t>Western Pacific Ocean;Malay Archipelago</t>
  </si>
  <si>
    <t>Mauritius (Republic)</t>
  </si>
  <si>
    <t>Rodrigues, Mauritius (Republic)</t>
  </si>
  <si>
    <t>Mauritius, Mauritius (Republic)</t>
  </si>
  <si>
    <t>Port Louis, Mauritius, Mauritius (Republic)</t>
  </si>
  <si>
    <t>Grand Gaube, Mauritius, Mauritius (Republic)</t>
  </si>
  <si>
    <t>Western Pacific Ocean;Line Islands</t>
  </si>
  <si>
    <t>Kiribati Line Islands</t>
  </si>
  <si>
    <t>Kiribati Line Islands, Kiribati</t>
  </si>
  <si>
    <t>Tabuaeran, Kiribati Line Islands, Kiribati</t>
  </si>
  <si>
    <t>Penrhyn Atoll, Cook Islands</t>
  </si>
  <si>
    <t>Polynesia</t>
  </si>
  <si>
    <t>Melanesia</t>
  </si>
  <si>
    <t>This refers to the broad island region and not the country with the same name.</t>
  </si>
  <si>
    <t>Yap, Federated States of Micronesia</t>
  </si>
  <si>
    <t>Federated States of Micronesia</t>
  </si>
  <si>
    <t>Kosrae, Federated States of Micronesia</t>
  </si>
  <si>
    <t>Pohnpei, Federated States of Micronesia</t>
  </si>
  <si>
    <t>East Indies;Eastern Seas</t>
  </si>
  <si>
    <t>Oceania</t>
  </si>
  <si>
    <t>Polynesia;Australasia</t>
  </si>
  <si>
    <t>Chennai, Tamil Nadu, India</t>
  </si>
  <si>
    <t>Adyar River, Chennai, Tamil Nadu, India</t>
  </si>
  <si>
    <t>Ennore, Chennai, Tamil Nadu, India</t>
  </si>
  <si>
    <t>Andhra Pradesh, India</t>
  </si>
  <si>
    <t>Andhra Pradesh</t>
  </si>
  <si>
    <t>Visakhapatnam</t>
  </si>
  <si>
    <t>Visakhapatnam, Andhra Pradesh, India</t>
  </si>
  <si>
    <t>Bheemunipatnam, Visakhapatnam, Andhra Pradesh, India</t>
  </si>
  <si>
    <t>Cuddalore District, Tamil Nadu, India</t>
  </si>
  <si>
    <t>Cuddalore District</t>
  </si>
  <si>
    <t>Parangipettai, Cuddalore District, Tamil Nadu, India</t>
  </si>
  <si>
    <t>Ramanathapuram District, Tamil Nadu, India</t>
  </si>
  <si>
    <t>Ramanathapuram District</t>
  </si>
  <si>
    <t>Pamban, Ramanathapuram District, Tamil Nadu, India</t>
  </si>
  <si>
    <t>Rameswaram, Ramanathapuram District, Tamil Nadu, India</t>
  </si>
  <si>
    <t>Thoothukudi District</t>
  </si>
  <si>
    <t>Thoothukudi District, Tamil Nadu, India</t>
  </si>
  <si>
    <t>Thoothukudi, Thoothukudi District, Tamil Nadu, India</t>
  </si>
  <si>
    <t>Vellar Estuary, Parangipettai, Cuddalore District, Tamil Nadu, India</t>
  </si>
  <si>
    <t>Visakhapatnam Harbor, Visakhapatnam, Andhra Pradesh, India</t>
  </si>
  <si>
    <t>South 24 Parganas, West Bengal, India</t>
  </si>
  <si>
    <t>South 24 Parganas</t>
  </si>
  <si>
    <t>District</t>
  </si>
  <si>
    <t>Malta River, South 24 Parganas, West Bengal, India</t>
  </si>
  <si>
    <t>Sundarbans, South 24 Parganas, West Bengal, India</t>
  </si>
  <si>
    <t>Odisha, India</t>
  </si>
  <si>
    <t>Odisha</t>
  </si>
  <si>
    <t>Chilka Lake, Odisha, India</t>
  </si>
  <si>
    <t>An old administrative district that is not aligned with modern subdivisions</t>
  </si>
  <si>
    <t>Kollam District, Kerala, India</t>
  </si>
  <si>
    <t>Kollam District</t>
  </si>
  <si>
    <t>Ayiramthengu, Kollam District, Kerala, India</t>
  </si>
  <si>
    <t>Kannur District, Kerala, India</t>
  </si>
  <si>
    <t>Kannur District</t>
  </si>
  <si>
    <t>Kannur, Kannur District, Kerala, India</t>
  </si>
  <si>
    <t>Ernakulam District, Kerala, India</t>
  </si>
  <si>
    <t>Ernakulam District</t>
  </si>
  <si>
    <t>Kochi, Ernakulam District, Kerala, India</t>
  </si>
  <si>
    <t>Sindhudurg District</t>
  </si>
  <si>
    <t>Sindhudurg District, Maharashtra, India</t>
  </si>
  <si>
    <t>Mithbav Creek, Sindhudurg District, Maharashtra, India</t>
  </si>
  <si>
    <t>Kanyakumari District</t>
  </si>
  <si>
    <t>Kanyakumari District, Tamil Nadu, India</t>
  </si>
  <si>
    <t>Kanyakumari, Kanyakumari District, Tamil Nadu, India</t>
  </si>
  <si>
    <t>Pichavaram Mangove Forest, Cuddalore District, Tamil Nadu, India</t>
  </si>
  <si>
    <t>Malabar Coast</t>
  </si>
  <si>
    <t>Gujarat, India</t>
  </si>
  <si>
    <t>Gujarat</t>
  </si>
  <si>
    <t>Gulf of Kutch, Gujarat, India</t>
  </si>
  <si>
    <t>Gulf of Mannar, Tamil Nadu, India</t>
  </si>
  <si>
    <t>Krusadai Island, Gulf of Mannar, Tamil Nadu, India</t>
  </si>
  <si>
    <t>Krusadai Island</t>
  </si>
  <si>
    <t>Coromandel Coast</t>
  </si>
  <si>
    <t>Southeastern India</t>
  </si>
  <si>
    <t>Godavari-Krishna Rivers, Andhra Pradesh, India</t>
  </si>
  <si>
    <t>Khánh Hòa Province, Vietnam</t>
  </si>
  <si>
    <t>Khánh Hòa Province</t>
  </si>
  <si>
    <t>Nha Trang, Khánh Hòa Province, Vietnam</t>
  </si>
  <si>
    <t>Be River, Nha Trang, Khánh Hòa Province, Vietnam</t>
  </si>
  <si>
    <t>Nam Định Province, Vietnam</t>
  </si>
  <si>
    <t>Nam Định Province</t>
  </si>
  <si>
    <t>Xuan Thuy National Park, Nam Định Province, Vietnam</t>
  </si>
  <si>
    <t>Haiphong</t>
  </si>
  <si>
    <t>Haiphong, Vietnam</t>
  </si>
  <si>
    <t>Bang La Mangrove Forest, Haiphong, Vietnam</t>
  </si>
  <si>
    <t>Red River Delta</t>
  </si>
  <si>
    <t>Thanh Hóa Province, Vietnam</t>
  </si>
  <si>
    <t>Thanh Hóa Province</t>
  </si>
  <si>
    <t>West coast of Thailand</t>
  </si>
  <si>
    <t>East coast of Thailand</t>
  </si>
  <si>
    <t>Labuan, Borneo, Malaysia</t>
  </si>
  <si>
    <t>Tioman, Pahang, Malaysia</t>
  </si>
  <si>
    <t>Mactan, Cebu, Philippines</t>
  </si>
  <si>
    <t>North Sumatra, Sumatra, Indonesia</t>
  </si>
  <si>
    <t>North Sumatra</t>
  </si>
  <si>
    <t>Sibolga, North Sumatra, Sumatra, Indonesia</t>
  </si>
  <si>
    <t>Central Java, Java, Indonesia</t>
  </si>
  <si>
    <t>Central Java</t>
  </si>
  <si>
    <t>Semarang, Central Java, Java, Indonesia</t>
  </si>
  <si>
    <t>West Java, Java, Indonesia</t>
  </si>
  <si>
    <t>Cidadap;Tjidadap</t>
  </si>
  <si>
    <t>West Java</t>
  </si>
  <si>
    <t>South Sulawesi, Sulawesi, Indonesia</t>
  </si>
  <si>
    <t>South Sulawesi</t>
  </si>
  <si>
    <t>Makassar, South Sulawesi, Sulawesi, Indonesia</t>
  </si>
  <si>
    <t>North Sulawesi, Sulawesi, Indonesia</t>
  </si>
  <si>
    <t>North Sulawesi</t>
  </si>
  <si>
    <t>Kema, North Sulawesi, Sulawesi, Indonesia</t>
  </si>
  <si>
    <t>Manado, North Sulawesi, Sulawesi, Indonesia</t>
  </si>
  <si>
    <t>Palima, South Sulawesi, Sulawesi, Indonesia</t>
  </si>
  <si>
    <t>Parepare, South Sulawesi, Sulawesi, Indonesia</t>
  </si>
  <si>
    <t>Southeast Sulawesi, Sulawesi, Indonesia</t>
  </si>
  <si>
    <t>Southeast Sulawesi</t>
  </si>
  <si>
    <t>Kaledupa, Southeast Sulawesi, Sulawesi, Indonesia</t>
  </si>
  <si>
    <t>Central Sulawesi, Sulawesi, Indonesia</t>
  </si>
  <si>
    <t>Central Sulawesi</t>
  </si>
  <si>
    <t>Dongala, Central Sulawesi, Sulawesi, Indonesia</t>
  </si>
  <si>
    <t>North Maluku Province, Maluku Islands, Indonesia</t>
  </si>
  <si>
    <t>Maluku Province, Maluku Islands, Indonesia</t>
  </si>
  <si>
    <t>North Maluku Province</t>
  </si>
  <si>
    <t>Maluku Province</t>
  </si>
  <si>
    <t>Ambon Island, Maluku Province, Maluku Islands, Indonesia</t>
  </si>
  <si>
    <t>Ternate, North Maluku Province, Maluku Islands, Indonesia</t>
  </si>
  <si>
    <t>Morotai, North Maluku Province, Maluku Islands, Indonesia</t>
  </si>
  <si>
    <t>Bacan, North Maluku Province, Maluku Islands, Indonesia</t>
  </si>
  <si>
    <t>Halmahera, North Maluku Province, Maluku Islands, Indonesia</t>
  </si>
  <si>
    <t>Tobelo, Halmahera, North Maluku Province, Maluku Islands, Indonesia</t>
  </si>
  <si>
    <t>Saluta, Halmahera, North Maluku Province, Maluku Islands, Indonesia</t>
  </si>
  <si>
    <t>Dodinga Bay, Halmahera, North Maluku Province, Maluku Islands, Indonesia</t>
  </si>
  <si>
    <t>Buru, Maluku Province, Maluku Islands, Indonesia</t>
  </si>
  <si>
    <t>Karakelong, North Sulawesi, Sulawesi, Indonesia</t>
  </si>
  <si>
    <t>Tanimbar Islands, Maluku Province, Maluku Islands, Indonesia</t>
  </si>
  <si>
    <t>Aru Islands, Maluku Province, Maluku Islands, Indonesia</t>
  </si>
  <si>
    <t>Kobroor Island, Maluku Province, Maluku Islands, Indonesia</t>
  </si>
  <si>
    <t>West Papua, New Guinea, Indonesia</t>
  </si>
  <si>
    <t>Andai, West Papua, New Guinea, Indonesia</t>
  </si>
  <si>
    <t>Papua, New Guinea, Indonesia</t>
  </si>
  <si>
    <t>Papua</t>
  </si>
  <si>
    <t>Merauke, Papua, New Guinea, Indonesia</t>
  </si>
  <si>
    <t>Cenderawasih Bay, Papua, New Guinea, Indonesia</t>
  </si>
  <si>
    <t>Pulau Kur, Maluku Province, Maluku Islands, Indonesia</t>
  </si>
  <si>
    <t>East Kalimantan, Borneo, Indonesia</t>
  </si>
  <si>
    <t>East Kalimantan</t>
  </si>
  <si>
    <t>Samarinda, East Kalimantan, Borneo, Indonesia</t>
  </si>
  <si>
    <t>West Kalimantan, Borneo, Indonesia</t>
  </si>
  <si>
    <t>West Kalimantan</t>
  </si>
  <si>
    <t>Pontianak, West Kalimantan, Borneo, Indonesia</t>
  </si>
  <si>
    <t>Central Province, Papua New Guinea</t>
  </si>
  <si>
    <t>Central Province</t>
  </si>
  <si>
    <t>Hula, Central Province, Papua New Guinea</t>
  </si>
  <si>
    <t>Port Moresby, Central Province, Papua New Guinea</t>
  </si>
  <si>
    <t>Loloata Island, Central Province, Papua New Guinea</t>
  </si>
  <si>
    <t>Manus Province, Papua New Guinea</t>
  </si>
  <si>
    <t>Manus Province</t>
  </si>
  <si>
    <t>Purdy Islands, Manus Province, Papua New Guinea</t>
  </si>
  <si>
    <t>Alim Island, Purdy Islands, Manus Province, Papua New Guinea</t>
  </si>
  <si>
    <t>West New Britain Province, Papua New Guinea</t>
  </si>
  <si>
    <t>West New Britain Province</t>
  </si>
  <si>
    <t>Vitu Islands, West New Britain Province, Papua New Guinea</t>
  </si>
  <si>
    <t>Milne Bay Province, Papua New Guinea</t>
  </si>
  <si>
    <t>Milne Bay Province</t>
  </si>
  <si>
    <t>Louisiade Archipelago, Milne Bay Province, Papua New Guinea</t>
  </si>
  <si>
    <t>Tamsui, New Taipei City, Taiwan</t>
  </si>
  <si>
    <t>Border of Tainan and Chiayi</t>
  </si>
  <si>
    <t>Sandu'ao, Ningde, Fujian, China</t>
  </si>
  <si>
    <t>Meihuazhen, Fuzhou, Fujian, China</t>
  </si>
  <si>
    <t>Guantouzhen, Fuzhou, Fujian, China</t>
  </si>
  <si>
    <t>Jimei, Xiamen, Fujian, China</t>
  </si>
  <si>
    <t>Liuwudiancun, Xiamen, Fujian, China</t>
  </si>
  <si>
    <t>Min River, Fuzhou, Fujian, China</t>
  </si>
  <si>
    <t>Yanting, Wenzhou, Zhejiang, China</t>
  </si>
  <si>
    <t>Shanyu Tidal Marsh, Min River, Fuzhou, Fujian, China</t>
  </si>
  <si>
    <t>"Chin Bey", Fujian, China</t>
  </si>
  <si>
    <t>Guangdong</t>
  </si>
  <si>
    <t>Guangdong, China</t>
  </si>
  <si>
    <t>"Cumsingmoon", Guangdong, China</t>
  </si>
  <si>
    <t>Great Barrier Reef, Queensland, Australia</t>
  </si>
  <si>
    <t>Northwestern Queensland, Australia</t>
  </si>
  <si>
    <t>West of Cape York Peninsula</t>
  </si>
  <si>
    <t>Northwestern Queensland</t>
  </si>
  <si>
    <t>Northeastern Queensland, Australia</t>
  </si>
  <si>
    <t>East of Cape York Peninsula, north of -20° latitude</t>
  </si>
  <si>
    <t>Northeastern Queensland</t>
  </si>
  <si>
    <t>Northern Queensland, Australia;Eastern Queensland, Australia</t>
  </si>
  <si>
    <t>Northern Queensland, Australia;Northern Australia</t>
  </si>
  <si>
    <t>Derby, Kimberley, Western Australia, Australia</t>
  </si>
  <si>
    <t>Koolan Island, Kimberley, Western Australia, Australia</t>
  </si>
  <si>
    <t>Lacrosse Island, Kimberley, Western Australia, Australia</t>
  </si>
  <si>
    <t>Bedford Islands, Kimberley, Western Australia, Australia</t>
  </si>
  <si>
    <t>Northwest coast of Western Australia from Broome to Exmouth</t>
  </si>
  <si>
    <t>Middle-Eastern Queensland</t>
  </si>
  <si>
    <t>Nariño, Colombia</t>
  </si>
  <si>
    <t>Nariño</t>
  </si>
  <si>
    <t>Tumaco, Nariño, Colombia</t>
  </si>
  <si>
    <t>Cauca, Colombia</t>
  </si>
  <si>
    <t>Cauca</t>
  </si>
  <si>
    <t>Gorgona Island, Cauca, Colombia</t>
  </si>
  <si>
    <t>Valle del Cauca, Colombia</t>
  </si>
  <si>
    <t>Valle del Cauca</t>
  </si>
  <si>
    <t>Bahia de Buenaventura, Valle del Cauca, Colombia</t>
  </si>
  <si>
    <t>Atlántico, Colombia</t>
  </si>
  <si>
    <t>Atlántico</t>
  </si>
  <si>
    <t>Baranquilla, Atlántico, Colombia</t>
  </si>
  <si>
    <t>Bolívar</t>
  </si>
  <si>
    <t>Bolívar, Colombia</t>
  </si>
  <si>
    <t>Cartagena, Bolívar, Colombia</t>
  </si>
  <si>
    <t>Magdalena, Colombia</t>
  </si>
  <si>
    <t>Magdalena</t>
  </si>
  <si>
    <t>Santa Marta, Magdalena, Colombia</t>
  </si>
  <si>
    <t>Sabanilla, Atlántico, Colombia</t>
  </si>
  <si>
    <t>Quintana Roo, Mexico</t>
  </si>
  <si>
    <t>Quintana Roo</t>
  </si>
  <si>
    <t>Northeastern Quintana Roo, Mexico</t>
  </si>
  <si>
    <t>Northeastern Quintana Roo</t>
  </si>
  <si>
    <t>El Huizache, Sinaloa, Mexico</t>
  </si>
  <si>
    <t>El Huizache</t>
  </si>
  <si>
    <t>Isla Montague, Baja California, Mexico</t>
  </si>
  <si>
    <t>Gulf coast of Baja California, Mexico</t>
  </si>
  <si>
    <t>Gulf coast of Baja California</t>
  </si>
  <si>
    <t>Gulf coast of Baja California Sur, Mexico</t>
  </si>
  <si>
    <t>Gulf coast of Baja California Sur</t>
  </si>
  <si>
    <t>San Felipe Bay, San Felipe, Baja California, Mexico</t>
  </si>
  <si>
    <t>Pacific coast of Baja California Sur, Mexico</t>
  </si>
  <si>
    <t>Pacific coast of Baja California Sur</t>
  </si>
  <si>
    <t>Isla Carmen, Baja California Sur, Mexico</t>
  </si>
  <si>
    <t>Northern Gulf of California, Mexico</t>
  </si>
  <si>
    <t>King County, Washington, USA</t>
  </si>
  <si>
    <t>King County</t>
  </si>
  <si>
    <t>Seattle, King County, Washington, USA</t>
  </si>
  <si>
    <t>San Diego County, California, USA</t>
  </si>
  <si>
    <t>San Diego, San Diego County, California, USA</t>
  </si>
  <si>
    <t>Catalina Island, Los Angeles County, California, USA</t>
  </si>
  <si>
    <t>Los Angeles County, California, USA</t>
  </si>
  <si>
    <t>San Diego County</t>
  </si>
  <si>
    <t>Los Angeles County</t>
  </si>
  <si>
    <t>Mission Bay, San Diego County, California, USA</t>
  </si>
  <si>
    <t>Carlsbad, San Diego County, California, USA</t>
  </si>
  <si>
    <t>Chula Vista, San Diego County, California, USA</t>
  </si>
  <si>
    <t>Santa Barbara County, California, USA</t>
  </si>
  <si>
    <t>Santa Barbara County</t>
  </si>
  <si>
    <t>Santa Barbara, Santa Barbara County, California, USA</t>
  </si>
  <si>
    <t>Goleta Slough, Santa Barbara, Santa Barbara County, California, USA</t>
  </si>
  <si>
    <t>Rockingham County, New Hampshire, USA</t>
  </si>
  <si>
    <t>Rockingham County</t>
  </si>
  <si>
    <t>Hampton, Rockingham County, New Hampshire, USA</t>
  </si>
  <si>
    <t>Hampton Salt Marsh Conservation Area, Hampton, Rockingham County, New Hampshire, USA</t>
  </si>
  <si>
    <t>Atlantic coast of United States;New England, USA</t>
  </si>
  <si>
    <t>Suffolk County, Massachusetts, USA</t>
  </si>
  <si>
    <t>Boston, Suffolk County, Massachusetts, USA</t>
  </si>
  <si>
    <t>Essex County, Massachusetts, USA</t>
  </si>
  <si>
    <t>Essex County</t>
  </si>
  <si>
    <t>Cape Ann, Essex County, Massachusetts, USA</t>
  </si>
  <si>
    <t>Barnstable County, Massachusetts, USA</t>
  </si>
  <si>
    <t>Barnstable County</t>
  </si>
  <si>
    <t>Falmouth, Barnstable County, Massachusetts, USA</t>
  </si>
  <si>
    <t>Woods Hole, Falmouth, Barnstable County, Massachusetts, USA</t>
  </si>
  <si>
    <t>West Falmouth, Falmouth, Barnstable County, Massachusetts, USA</t>
  </si>
  <si>
    <t>Harwich, Barnstable County, Massachusetts, USA</t>
  </si>
  <si>
    <t>West Harwich, Harwich, Barnstable County, Massachusetts, USA</t>
  </si>
  <si>
    <t>Harwich</t>
  </si>
  <si>
    <t>Dukes County, Massachusetts, USA</t>
  </si>
  <si>
    <t>Dukes County</t>
  </si>
  <si>
    <t>Martha's Vineyard, Dukes County, Massachusetts, USA</t>
  </si>
  <si>
    <t>Vineyard Sound, Dukes County, Massachusetts, USA</t>
  </si>
  <si>
    <t>Lagoon Pond, Martha's Vineyard, Dukes County, Massachusetts, USA</t>
  </si>
  <si>
    <t>Bourne, Barnstable County, Massachusetts, USA</t>
  </si>
  <si>
    <t>Bourne</t>
  </si>
  <si>
    <t>Buzzards Bay, Bourne, Barnstable County, Massachusetts, USA</t>
  </si>
  <si>
    <t>Chappaquoit, West Falmouth, Falmouth, Barnstable County, Massachusetts, USA</t>
  </si>
  <si>
    <t>Wellfleet, Barnstable County, Massachusetts, USA</t>
  </si>
  <si>
    <t>New Haven County, Connecticut, USA</t>
  </si>
  <si>
    <t>New Haven County</t>
  </si>
  <si>
    <t>New Haven, New Haven County, Connecticut, USA</t>
  </si>
  <si>
    <t>East Haven, New Haven County, Connecticut, USA</t>
  </si>
  <si>
    <t>Milford, New Haven County, Connecticut, USA</t>
  </si>
  <si>
    <t>Charles E. Wheeler Salt Marsh, Milford, New Haven County, Connecticut, USA</t>
  </si>
  <si>
    <t>New London County, Connecticut, USA</t>
  </si>
  <si>
    <t>New London County</t>
  </si>
  <si>
    <t>Pataguanset Estuary, New London County, Connecticut, USA</t>
  </si>
  <si>
    <t>Suffolk County, New York, USA</t>
  </si>
  <si>
    <t>East Hampton, Suffolk County, New York, USA</t>
  </si>
  <si>
    <t>North Sea, Suffolk County, New York, USA</t>
  </si>
  <si>
    <t>Scallop Pond, North Sea, Suffolk County, New York, USA</t>
  </si>
  <si>
    <t>Old Field, Suffolk County, New York, USA</t>
  </si>
  <si>
    <t>Old Field</t>
  </si>
  <si>
    <t>Flax Pond, Old Field, Suffolk County, New York, USA</t>
  </si>
  <si>
    <t>Huntington, Suffolk County, New York, USA</t>
  </si>
  <si>
    <t>Cold Spring Harbor, Huntington, Suffolk County, New York, USA</t>
  </si>
  <si>
    <t>Huntington</t>
  </si>
  <si>
    <t>Atlantic County, New Jersey, USA</t>
  </si>
  <si>
    <t>Atlantic County</t>
  </si>
  <si>
    <t>Galloway, Atlantic County, New Jersey, USA</t>
  </si>
  <si>
    <t>Ocean County, New Jersey, USA</t>
  </si>
  <si>
    <t>Ocean County</t>
  </si>
  <si>
    <t>Beach Haven, Ocean County, New Jersey, USA</t>
  </si>
  <si>
    <t>Edwin B. Forsythe National Wildlife Refuge, Galloway, Atlantic County, New Jersey, USA</t>
  </si>
  <si>
    <t>Tuckerton, Ocean County, New Jersey, USA</t>
  </si>
  <si>
    <t>Cape May County, New Jersey, USA</t>
  </si>
  <si>
    <t>Cape May County</t>
  </si>
  <si>
    <t>Cape May Formation, Cape May County, New Jersey, USA</t>
  </si>
  <si>
    <t>Lewes, Sussex County, Delaware, USA</t>
  </si>
  <si>
    <t>Calvert County, Maryland, USA</t>
  </si>
  <si>
    <t>Calvert County</t>
  </si>
  <si>
    <t>Solomons Island, Calvert County, Maryland, USA</t>
  </si>
  <si>
    <t>Worcester County, Maryland, USA</t>
  </si>
  <si>
    <t>Worcester County</t>
  </si>
  <si>
    <t>Assateague Island, Worcester County, Maryland, USA</t>
  </si>
  <si>
    <t>Chesapeake Bay, USA</t>
  </si>
  <si>
    <t>Accomack County, Virginia, USA</t>
  </si>
  <si>
    <t>Accomack County</t>
  </si>
  <si>
    <t>Saxis, Accomack County, Virginia, USA</t>
  </si>
  <si>
    <t>Wallops Island, Accomack County, Virginia, USA</t>
  </si>
  <si>
    <t>Carteret County, North Carolina, USA</t>
  </si>
  <si>
    <t>Carteret County</t>
  </si>
  <si>
    <t>Beaufort, Carteret County, North Carolina, USA</t>
  </si>
  <si>
    <t>Pivers Island, Beaufort, Carteret County, North Carolina, USA</t>
  </si>
  <si>
    <t>Fort Macon, Carteret County, North Carolina, USA</t>
  </si>
  <si>
    <t>Onslow County, North Carolina, USA</t>
  </si>
  <si>
    <t>Onslow County</t>
  </si>
  <si>
    <t>Sneads Ferry, Onslow County, North Carolina, USA</t>
  </si>
  <si>
    <t>Newport River, Carteret County, North Carolina, USA</t>
  </si>
  <si>
    <t>Charleston County, South Carolina, USA</t>
  </si>
  <si>
    <t>Charleston, Charleston County, South Carolina, USA</t>
  </si>
  <si>
    <t>Charleston County</t>
  </si>
  <si>
    <t>Georgetown County, South Carolina, USA</t>
  </si>
  <si>
    <t>Georgetown County</t>
  </si>
  <si>
    <t>Georgetown, Georgetown County, South Carolina, USA</t>
  </si>
  <si>
    <t>Beaufort County, South Carolina, USA</t>
  </si>
  <si>
    <t>Beaufort County</t>
  </si>
  <si>
    <t>Beaufort, Beaufort County, South Carolina, USA</t>
  </si>
  <si>
    <t>Hunting Island, Beaufort County, South Carolina, USA</t>
  </si>
  <si>
    <t>Kiawah Island, Charleston County, South Carolina, USA</t>
  </si>
  <si>
    <t>Cape Island, Charleston County, South Carolina, USA</t>
  </si>
  <si>
    <t>Winyah Bay, Georgetown County, South Carolina, USA</t>
  </si>
  <si>
    <t>North Inlet, Georgetown County, South Carolina, USA</t>
  </si>
  <si>
    <t>Town Creek, North Inlet, Georgetown County, South Carolina, USA</t>
  </si>
  <si>
    <t>Oyster Landing, North Inlet, Georgetown County, South Carolina, USA</t>
  </si>
  <si>
    <t>Rat Island, Charleston County, South Carolina, USA</t>
  </si>
  <si>
    <t>McIntosh County, Georgia, USA</t>
  </si>
  <si>
    <t>McIntosh County</t>
  </si>
  <si>
    <t>Sapelo Island, McIntosh County, Georgia, USA</t>
  </si>
  <si>
    <t>Chatham County, Georgia, USA</t>
  </si>
  <si>
    <t>Chatham County</t>
  </si>
  <si>
    <t>Savannah, Chatham County, Georgia, USA</t>
  </si>
  <si>
    <t>Liberty County, Georgia, USA</t>
  </si>
  <si>
    <t>Liberty County</t>
  </si>
  <si>
    <t>St. Catherines Island, Liberty County, Georgia, USA</t>
  </si>
  <si>
    <t>Skidaway Island, Chatham County, Georgia, USA</t>
  </si>
  <si>
    <t>Wilmington River, Chatham County, Georgia, USA</t>
  </si>
  <si>
    <t>North Newport River, Liberty County, Georgia, USA</t>
  </si>
  <si>
    <t>Mobile County, Alabama, USA</t>
  </si>
  <si>
    <t>Mobile County</t>
  </si>
  <si>
    <t>Mobile, Mobile County, Alabama, USA</t>
  </si>
  <si>
    <t>Dauphin Island, Mobile County, Alabama, USA</t>
  </si>
  <si>
    <t>Baldwin County, Alabama, USA</t>
  </si>
  <si>
    <t>Baldwin County</t>
  </si>
  <si>
    <t>Gravine Island, Baldwin County, Alabama, USA</t>
  </si>
  <si>
    <t>Jackson County, Mississippi, USA</t>
  </si>
  <si>
    <t>Jackson County</t>
  </si>
  <si>
    <t>Ocean Springs, Jackson County, Mississippi, USA</t>
  </si>
  <si>
    <t>Gulf coast Research Laboratory, Ocean Springs, Jackson County, Mississippi, USA</t>
  </si>
  <si>
    <t>Orleans Parish, Louisiana, USA</t>
  </si>
  <si>
    <t>Orelans Parish</t>
  </si>
  <si>
    <t>New Orleans, Orleans Parish, Louisiana, USA</t>
  </si>
  <si>
    <t>Lafourche Parish</t>
  </si>
  <si>
    <t>Lafourche Parish, Louisiana, USA</t>
  </si>
  <si>
    <t>Port Fourchon, Lafourche Parish, Louisiana, USA</t>
  </si>
  <si>
    <t>Jefferson Parish, Louisiana, USA</t>
  </si>
  <si>
    <t>Jefferson Parish</t>
  </si>
  <si>
    <t>Grand Isle, Jefferson Parish, Louisiana, USA</t>
  </si>
  <si>
    <t>Cameron Parish, Louisiana, USA</t>
  </si>
  <si>
    <t>Cameron Parish</t>
  </si>
  <si>
    <t>Cameron, Cameron Parish, Louisiana, USA</t>
  </si>
  <si>
    <t>Bay Champagne, Lafourche Parish, Louisiana, USA</t>
  </si>
  <si>
    <t>Jefferson County, Texas, USA</t>
  </si>
  <si>
    <t>Jefferson County</t>
  </si>
  <si>
    <t>Beaumont, Jefferson County, Texas, USA</t>
  </si>
  <si>
    <t>Nueces County, Texas, USA</t>
  </si>
  <si>
    <t>Nueces County</t>
  </si>
  <si>
    <t>Corpus Christi, Nueces County, Texas, USA</t>
  </si>
  <si>
    <t>Ingleside Cove, Corpus Christi, Nueces County, Texas, USA</t>
  </si>
  <si>
    <t>Mustang Island, Nueces County, Texas, USA</t>
  </si>
  <si>
    <t>Port Aransas, Mustang Island, Nueces County, Texas, USA</t>
  </si>
  <si>
    <t>Aransas National Wildlife Refuge, Aransas County, Texas, USA</t>
  </si>
  <si>
    <t>Port Arthur, Jefferson County, Texas, USA</t>
  </si>
  <si>
    <t>Galveston County, Texas, USA</t>
  </si>
  <si>
    <t>Galveston County</t>
  </si>
  <si>
    <t>Galveston, Galveston County, Texas, USA</t>
  </si>
  <si>
    <t>Orange County, Texas, USA</t>
  </si>
  <si>
    <t>Orange, Orange County, Texas, USA</t>
  </si>
  <si>
    <t>Sabine River, Orange, Orange County, Texas, USA</t>
  </si>
  <si>
    <t>Neches River, Beaumont, Jefferson County, Texas, USA</t>
  </si>
  <si>
    <t>Pleasure Island, Port Arthur, Jefferson County, Texas, USA</t>
  </si>
  <si>
    <t>Kleberg County, Texas, USA</t>
  </si>
  <si>
    <t>Kleberg County</t>
  </si>
  <si>
    <t>Kingsville, Kleberg County, Texas, USA</t>
  </si>
  <si>
    <t>Santa Rosa, Cameron County, Texas, USA</t>
  </si>
  <si>
    <t>Brazoria County, Texas, USA</t>
  </si>
  <si>
    <t>Brazoria County</t>
  </si>
  <si>
    <t>Chocolate Bay, Brazoria County, Texas, USA</t>
  </si>
  <si>
    <t>Alligator Point, Chocolate Bay, Brazoria County, Texas, USA</t>
  </si>
  <si>
    <t>South Deer Island, Galveston County, Texas, USA</t>
  </si>
  <si>
    <t>Bolivar Peninsula, Galveston County, Texas, USA</t>
  </si>
  <si>
    <t>Duval County, Florida, USA</t>
  </si>
  <si>
    <t>Duval County</t>
  </si>
  <si>
    <t>Jacksonville, Duval County, Florida, USA</t>
  </si>
  <si>
    <t>St. Johns County</t>
  </si>
  <si>
    <t>St. Johns County, Florida, USA</t>
  </si>
  <si>
    <t>St. Augustine, St. Johns County, Florida, USA</t>
  </si>
  <si>
    <t>Fort Pierce, St. Lucie County, Florida, USA</t>
  </si>
  <si>
    <t>Palm Beach County, Florida, USA</t>
  </si>
  <si>
    <t>Palm Beach County</t>
  </si>
  <si>
    <t>Boca Raton, Palm Beach County, Florida, USA</t>
  </si>
  <si>
    <t>Miami-Dade County, Florida, USA</t>
  </si>
  <si>
    <t>Miami-Dade County</t>
  </si>
  <si>
    <t>Miami, Miami-Dade County, Florida, USA</t>
  </si>
  <si>
    <t>Biscayne Bay, Miami-Dade County, Florida, USA</t>
  </si>
  <si>
    <t>Key Biscayne, Miami-Dade County, Florida, USA</t>
  </si>
  <si>
    <t>Cocoanut Grove, Miami, Miami-Dade County, Florida, USA</t>
  </si>
  <si>
    <t>Monroe County, Florida, USA</t>
  </si>
  <si>
    <t>Monroe County</t>
  </si>
  <si>
    <t>Key Largo, Monroe County, Florida, USA</t>
  </si>
  <si>
    <t>Key West, Monroe County, Florida, USA</t>
  </si>
  <si>
    <t>Collier County, Florida, USA</t>
  </si>
  <si>
    <t>Collier County</t>
  </si>
  <si>
    <t>Marco Island, Collier County, Florida, USA</t>
  </si>
  <si>
    <t>Hutchinson Island, Fort Pierce, St. Lucie County, Florida, USA</t>
  </si>
  <si>
    <t>Vaca Key, Monroe County, Florida, USA</t>
  </si>
  <si>
    <t>Pine Key, Monroe County, Florida, USA</t>
  </si>
  <si>
    <t>Bahia Honda Key, Monroe County, Florida, USA</t>
  </si>
  <si>
    <t>Card Sound, Florida, USA</t>
  </si>
  <si>
    <t>Card Sound</t>
  </si>
  <si>
    <t>Between Miami-Dade and Monroe Counties</t>
  </si>
  <si>
    <t>Indian River County, Florida, USA</t>
  </si>
  <si>
    <t>Indian River County</t>
  </si>
  <si>
    <t>Indian River, Indian River County, Florida, USA</t>
  </si>
  <si>
    <t>Brevard County, Florida, USA</t>
  </si>
  <si>
    <t>Brevard County</t>
  </si>
  <si>
    <t>Melbourne, Brevard County, Florida, USA</t>
  </si>
  <si>
    <t>Pinellas County, Florida, USA</t>
  </si>
  <si>
    <t>Pinellas County</t>
  </si>
  <si>
    <t>Clearwater, Pinellas County, Florida, USA</t>
  </si>
  <si>
    <t>St. Petersburg, Pinellas County, Florida, USA</t>
  </si>
  <si>
    <t>Sarasota County, Florida, USA</t>
  </si>
  <si>
    <t>Sarasota County</t>
  </si>
  <si>
    <t>Osprey, Sarasota County, Florida, USA</t>
  </si>
  <si>
    <t>Lee County, Florida, USA</t>
  </si>
  <si>
    <t>Lee County</t>
  </si>
  <si>
    <t>Punta Rassa, Lee County, Florida, USA</t>
  </si>
  <si>
    <t>Casey Key, Sarasota County, Florida, USA</t>
  </si>
  <si>
    <t>Englewood, Sarasota County, Florida, USA</t>
  </si>
  <si>
    <t>Charlotte County, Florida, USA</t>
  </si>
  <si>
    <t>Charlotte County</t>
  </si>
  <si>
    <t>Placida, Charlotte County, Florida, USA</t>
  </si>
  <si>
    <t>Cayo Pelau, Lee County, Florida, USA</t>
  </si>
  <si>
    <t>Gasparilla Island, Lee County, Florida, USA</t>
  </si>
  <si>
    <t>Arlington, Jacksonville, Duval County, Florida, USA</t>
  </si>
  <si>
    <t>Fort George Island, Jacksonville, Duval County, Florida, USA</t>
  </si>
  <si>
    <t>St. Johns River, Jacksonville, Duval County, Florida, USA</t>
  </si>
  <si>
    <t>Shell Point Island, Punta Rassa, Lee County, Florida, USA</t>
  </si>
  <si>
    <t>Levy County, Florida, USA</t>
  </si>
  <si>
    <t>Levy County</t>
  </si>
  <si>
    <t>Yankeetown, Levy County, Florida, USA</t>
  </si>
  <si>
    <t>Cedar Key, Levy County, Florida, USA</t>
  </si>
  <si>
    <t>Seahorse Key, Levy County, Florida, USA</t>
  </si>
  <si>
    <t>Taylor County, Florida, USA</t>
  </si>
  <si>
    <t>Taylor County</t>
  </si>
  <si>
    <t>Steinhatchee, Taylor County, Florida, USA</t>
  </si>
  <si>
    <t>Franklin County, Florida, USA</t>
  </si>
  <si>
    <t>Franklin County</t>
  </si>
  <si>
    <t>Alligator Point, Franklin County, Florida, USA</t>
  </si>
  <si>
    <t>Panacea, Wakulla County, Florida, USA</t>
  </si>
  <si>
    <t>Alligator Harbor, Franklin County, Florida, USA</t>
  </si>
  <si>
    <t>Carabelle, Franklin County, Florida, USA</t>
  </si>
  <si>
    <t>Bay County, Florida, USA</t>
  </si>
  <si>
    <t>Bay County</t>
  </si>
  <si>
    <t>Panama City, Bay County, Florida, USA</t>
  </si>
  <si>
    <t>Gulf County, Florida, USA</t>
  </si>
  <si>
    <t>Gulf County</t>
  </si>
  <si>
    <t>Money Bayou, Gulf County, Florida, USA</t>
  </si>
  <si>
    <t>Port St. Joe, Gulf County, Florida, USA</t>
  </si>
  <si>
    <t>Santa Rosa County, Florida, USA</t>
  </si>
  <si>
    <t>Santa Rosa County</t>
  </si>
  <si>
    <t>Gulf Breeze, Santa Rosa County, Florida, USA</t>
  </si>
  <si>
    <t>Santa Rosa Sound, Santa Rosa County, Florida, USA</t>
  </si>
  <si>
    <t>Escambia County, Florida, USA</t>
  </si>
  <si>
    <t>Escambia County</t>
  </si>
  <si>
    <t>Pensacola, Escambia County, Florida, USA</t>
  </si>
  <si>
    <t>Sabine Island, Escambia County, Florida, USA</t>
  </si>
  <si>
    <t>Rookery Bay National Estuarine Research Reserve, Collier County, Florida, USA</t>
  </si>
  <si>
    <t>Northern Florida Bay, Florida, USA</t>
  </si>
  <si>
    <t>Northern Florida Bay</t>
  </si>
  <si>
    <t>West coast of Florida, USA;Southern Florida, USA</t>
  </si>
  <si>
    <t>Cape Sable Creek, Monroe County, Florida, USA</t>
  </si>
  <si>
    <t>East coast of Florida, USA;Southern Florida, USA</t>
  </si>
  <si>
    <t>Miami-Dade and Monroe counties</t>
  </si>
  <si>
    <t>East coast of Florida, USA;West coast of Florida, USA</t>
  </si>
  <si>
    <t>West coast of Florida, USA;Northwestern Florida, USA</t>
  </si>
  <si>
    <t>East coast of Florida, USA;Northeastern Florida, USA</t>
  </si>
  <si>
    <t>Salisbury, Essex County, Massachusetts, USA</t>
  </si>
  <si>
    <t>Salisbury Beach State Reservation, Salisbury, Essex County, Massachusetts, USA</t>
  </si>
  <si>
    <t>Rowley, Essex County, Massachusetts, USA</t>
  </si>
  <si>
    <t>Parker River National Wildlife Refuge, Rowley, Essex County, Massachusetts, USA</t>
  </si>
  <si>
    <t>Nelson Island Creek, Parker River National Wildlife Refuge, Rowley, Essex County, Massachusetts, USA</t>
  </si>
  <si>
    <t>Newbury, Essex County, Massachusetts, USA</t>
  </si>
  <si>
    <t>Pine Island Creek, Newbury, Essex County, Massachusetts, USA</t>
  </si>
  <si>
    <t>Plymouth County, Massachusetts, USA</t>
  </si>
  <si>
    <t>Plymouth County</t>
  </si>
  <si>
    <t>Scituate</t>
  </si>
  <si>
    <t>Scituate, Plymouth County, Massachusetts, USA</t>
  </si>
  <si>
    <t>North Scituate, Scituate, Plymouth County, Massachusetts, USA</t>
  </si>
  <si>
    <t>Musquashcut Brook, North Scituate, Scituate, Plymouth County, Massachusetts, USA</t>
  </si>
  <si>
    <t>Ipswich, Essex County, Massachusetts, USA</t>
  </si>
  <si>
    <t>Sweeney Creek, Ipswich, Essex County, Massachusetts, USA</t>
  </si>
  <si>
    <t>Gloucester, Essex County, Massachusetts, USA</t>
  </si>
  <si>
    <t>Jones River Marshes, Gloucester, Essex County, Massachusetts, USA</t>
  </si>
  <si>
    <t>Danvers, Essex County, Massachusetts, USA</t>
  </si>
  <si>
    <t>Waters River Marshes, Danvers, Essex County, Massachusetts, USA</t>
  </si>
  <si>
    <t>Essex, Essex County, Massachusetts, USA</t>
  </si>
  <si>
    <t>Eben Creek, Essex, Essex County, Massachusetts, USA</t>
  </si>
  <si>
    <t>Manchester-by-the-Sea, Essex County, Massachusetts, USA</t>
  </si>
  <si>
    <t>Chubb Point Marshes, Manchester-by-the-Sea, Essex County, Massachusetts, USA</t>
  </si>
  <si>
    <t>Kettle Cove, Manchester-by-the-Sea, Essex County, Massachusetts, USA</t>
  </si>
  <si>
    <t>Atlantic coast of United States;Southeastern United States</t>
  </si>
  <si>
    <t>Nymph Island, Great Barrier Reef, Queensland, Australia</t>
  </si>
  <si>
    <t>Suffolk County (Massachusetts)</t>
  </si>
  <si>
    <t>Suffolk County (New York)</t>
  </si>
  <si>
    <t>Orange County (California)</t>
  </si>
  <si>
    <t>Orange County (Texas)</t>
  </si>
  <si>
    <t>Nueva Esparta</t>
  </si>
  <si>
    <t>Antigua</t>
  </si>
  <si>
    <t>Catalonia, Spain</t>
  </si>
  <si>
    <t>Catalonia</t>
  </si>
  <si>
    <t>Barcelona, Catalonia, Spain</t>
  </si>
  <si>
    <t>Barcelona</t>
  </si>
  <si>
    <t>Rubí</t>
  </si>
  <si>
    <t>Rubí, Barcelona, Catalonia, Spain</t>
  </si>
  <si>
    <t>Southern Central Java, Java, Indonesia</t>
  </si>
  <si>
    <t>Southern Central Java</t>
  </si>
  <si>
    <t>Vallarpadam, Kochi, Ernakulam District, Kerala, India</t>
  </si>
  <si>
    <t>Vypin, Kochi, Ernakulam District, Kerala, India</t>
  </si>
  <si>
    <t>Wuvulu Island, Manus Province, Papua New Guinea</t>
  </si>
  <si>
    <t>Wuvulu Island</t>
  </si>
  <si>
    <t>Newport Beach, Orange County, California, USA</t>
  </si>
  <si>
    <t>Orange County, California, USA</t>
  </si>
  <si>
    <t>Newport Bay, Newport Beach, Orange County, California, USA</t>
  </si>
  <si>
    <t>Ishigaki, Okinawa, Ryukyu Islands, Japan</t>
  </si>
  <si>
    <t>Ishigaki</t>
  </si>
  <si>
    <t>Nagura River, Ishigaki, Okinawa, Ryukyu Islands, Japan</t>
  </si>
  <si>
    <t>Nagura River</t>
  </si>
  <si>
    <t>Nakakama River, Iriomote-jima, Okinawa, Ryukyu Islands, Japan</t>
  </si>
  <si>
    <t>Nakakama River</t>
  </si>
  <si>
    <t>Haemi, Iriomote-jima, Okinawa, Ryukyu Islands, Japan</t>
  </si>
  <si>
    <t>Haemi</t>
  </si>
  <si>
    <t>Ohara River</t>
  </si>
  <si>
    <t>Ohara River, Haemi, Iriomote-jima, Okinawa, Ryukyu Islands, Japan</t>
  </si>
  <si>
    <t>Nakamazaki, Iriomote-jima, Okinawa, Ryukyu Islands, Japan</t>
  </si>
  <si>
    <t>Nakamazaki</t>
  </si>
  <si>
    <t>Shirahama, Iriomote-jima, Okinawa, Ryukyu Islands, Japan</t>
  </si>
  <si>
    <t>Shirahama</t>
  </si>
  <si>
    <t>Ohara, Haemi, Iriomote-jima, Okinawa, Ryukyu Islands, Japan</t>
  </si>
  <si>
    <t>Ohara</t>
  </si>
  <si>
    <t>Saji River, Haemi, Iriomote-jima, Okinawa, Ryukyu Islands, Japan</t>
  </si>
  <si>
    <t>Saji River</t>
  </si>
  <si>
    <t>Location usure, but flows into Ohara</t>
  </si>
  <si>
    <t>Dajia River</t>
  </si>
  <si>
    <t>TaChia River</t>
  </si>
  <si>
    <t>Taichung</t>
  </si>
  <si>
    <t>Taichung, Taiwan</t>
  </si>
  <si>
    <t>Dajia River, Taichung, Taiwan</t>
  </si>
  <si>
    <t>Gaomei Wetlands, Taichung, Taiwan</t>
  </si>
  <si>
    <t>Kaomei Wetlands</t>
  </si>
  <si>
    <t>Gaomei Wetlands</t>
  </si>
  <si>
    <t>Bahía Sucia</t>
  </si>
  <si>
    <t>Bahía Sucia, Puerto Rico</t>
  </si>
  <si>
    <t>Coroa Grande, Rio de Janeiro, Brazil</t>
  </si>
  <si>
    <t>Coroa Grande</t>
  </si>
  <si>
    <t>Yao Yai Island, Phang-nga, Thailand</t>
  </si>
  <si>
    <t>Yao Yai Island</t>
  </si>
  <si>
    <t>Krabi</t>
  </si>
  <si>
    <t>Krabi, Thailand</t>
  </si>
  <si>
    <t>Satun</t>
  </si>
  <si>
    <t>Satun, Thailand</t>
  </si>
  <si>
    <t>Chon Buri, Thailand</t>
  </si>
  <si>
    <t>Chon Buri</t>
  </si>
  <si>
    <t>Rayong, Thailand</t>
  </si>
  <si>
    <t>Rayong</t>
  </si>
  <si>
    <t>Samut Prakan, Thailand</t>
  </si>
  <si>
    <t>Samut Prakan</t>
  </si>
  <si>
    <t>Chumphon</t>
  </si>
  <si>
    <t>Chumphon, Thailand</t>
  </si>
  <si>
    <t>Pattani, Thailand</t>
  </si>
  <si>
    <t>Pattani</t>
  </si>
  <si>
    <t>Narathiwat</t>
  </si>
  <si>
    <t>Narathiwat, Thailand</t>
  </si>
  <si>
    <t>Chanthaburi, Thailand</t>
  </si>
  <si>
    <t>Chanthaburi</t>
  </si>
  <si>
    <t>Phetchaburi, Thailand</t>
  </si>
  <si>
    <t>Phetchaburi</t>
  </si>
  <si>
    <t>Nakhon Si Thammarat</t>
  </si>
  <si>
    <t>Nakhon Si Thammarat, Thailand</t>
  </si>
  <si>
    <t>San Luis Gonzaga Bay, Baja California, Mexico</t>
  </si>
  <si>
    <t>San Luis Gonzaga Bay</t>
  </si>
  <si>
    <t>Estero de Urías</t>
  </si>
  <si>
    <t>US Naval Station Coco Solo, Coco Solo, Panama</t>
  </si>
  <si>
    <t>US Naval Station Coco Solo</t>
  </si>
  <si>
    <t>Aitsu Marine Biology Station, Kami-Amakusa, Kumamoto, Kyūshū, Japan</t>
  </si>
  <si>
    <t>Florida State Marine Lab, Franklin County, Florida, USA</t>
  </si>
  <si>
    <t>Middle East;Persian Gulf</t>
  </si>
  <si>
    <t>Gulf coast of United States;Northeastern Gulf of Mexico</t>
  </si>
  <si>
    <t>West coast of Florida, USA;Northeastern Gulf of Mexico</t>
  </si>
  <si>
    <t>Gulf of California, Mexico;Northern Gulf of California, Mexico</t>
  </si>
  <si>
    <t>Roughly defined as north of the Yangtze River</t>
  </si>
  <si>
    <t>Roughly defined as south of the Yangtze River</t>
  </si>
  <si>
    <t>Eastern Australia;Western Pacific Ocean</t>
  </si>
  <si>
    <t>North America;Pacific coast of North America</t>
  </si>
  <si>
    <t>North America;Atlantic coast of North America</t>
  </si>
  <si>
    <t>Northern Australia;Western Pacific Ocean</t>
  </si>
  <si>
    <t>FOSSIL</t>
  </si>
  <si>
    <t>Ilhéus</t>
  </si>
  <si>
    <t>Ilhéus, Bahia, Brazil</t>
  </si>
  <si>
    <t>West Sumatra, Sumatra, Indonesia</t>
  </si>
  <si>
    <t>West Sumatra</t>
  </si>
  <si>
    <t>Padang, West Sumatra, Sumatra, Indonesia</t>
  </si>
  <si>
    <t>Padang</t>
  </si>
  <si>
    <t>Nosy Be, Madagascar</t>
  </si>
  <si>
    <t>Nosy Be</t>
  </si>
  <si>
    <t>Leonsberg, Paramaibo, Suriname</t>
  </si>
  <si>
    <t>Leonsberg</t>
  </si>
  <si>
    <t>Kanmaw Kyun, Mergui Archipelago, Myanmar</t>
  </si>
  <si>
    <t>Kanmaw Kyun</t>
  </si>
  <si>
    <t>Kisseraing Island</t>
  </si>
  <si>
    <t>Dixcove, Ghana</t>
  </si>
  <si>
    <t>Dixcove</t>
  </si>
  <si>
    <t>East Java, Java, Indonesia</t>
  </si>
  <si>
    <t>East Java</t>
  </si>
  <si>
    <t>Madura, East Java, Java, Indonesia</t>
  </si>
  <si>
    <t>Madura</t>
  </si>
  <si>
    <t>Southern coast of Madura</t>
  </si>
  <si>
    <t>Southern coast of Madura, Madura, East Java, Java, Indonesia</t>
  </si>
  <si>
    <t>Río Dagua, Bahia de Buenaventura, Valle del Cauca, Colombia</t>
  </si>
  <si>
    <t>Río Dagua</t>
  </si>
  <si>
    <t>Westpunt, Curaçao</t>
  </si>
  <si>
    <t>Westpunt</t>
  </si>
  <si>
    <t>Newport, Curaçao</t>
  </si>
  <si>
    <t>Newport</t>
  </si>
  <si>
    <t>Nieuwpoort</t>
  </si>
  <si>
    <t>Santa Martha Baai, Curaçao</t>
  </si>
  <si>
    <t>Santa Martha Baai</t>
  </si>
  <si>
    <t>Aruba</t>
  </si>
  <si>
    <t>Andicuri, Aruba</t>
  </si>
  <si>
    <t>Andicuri</t>
  </si>
  <si>
    <t>Balashi, Aruba</t>
  </si>
  <si>
    <t>Balashi</t>
  </si>
  <si>
    <t>Santa Cruz, Aruba</t>
  </si>
  <si>
    <t>Santa Cruz</t>
  </si>
  <si>
    <t>Daimari, Santa Cruz, Aruba</t>
  </si>
  <si>
    <t>Daimari</t>
  </si>
  <si>
    <t>Eagle Beach, Aruba</t>
  </si>
  <si>
    <t>Eagle Beach</t>
  </si>
  <si>
    <t>L'Ebranche River, Trinidad</t>
  </si>
  <si>
    <t>L'Ebranche River</t>
  </si>
  <si>
    <t>Coatzacoalcos</t>
  </si>
  <si>
    <t>Coatzacoalcos, Veracruz, Mexico</t>
  </si>
  <si>
    <t>Fort James</t>
  </si>
  <si>
    <t>Fort James, Antigua, Antigua and Barbuda</t>
  </si>
  <si>
    <t>Lambeau, Tobago</t>
  </si>
  <si>
    <t>Lambeau</t>
  </si>
  <si>
    <t>Bonaire</t>
  </si>
  <si>
    <t>ABC Islands</t>
  </si>
  <si>
    <t>Great Salt Pond</t>
  </si>
  <si>
    <t>Point Blanche, Saint Martin</t>
  </si>
  <si>
    <t>Point Blanche</t>
  </si>
  <si>
    <t>East coast of Great Salt Pond</t>
  </si>
  <si>
    <t>Little Bay Pond, Saint Martin</t>
  </si>
  <si>
    <t>Little Bay Pond</t>
  </si>
  <si>
    <t>Philipsburg, Saint Martin</t>
  </si>
  <si>
    <t>Philipsburg</t>
  </si>
  <si>
    <t>Great Salt Pond, Philipsburg, Saint Martin</t>
  </si>
  <si>
    <t>East coast of Great Salt Pond, Philipsburg, Saint Martin</t>
  </si>
  <si>
    <t>Great Bay, Saint Martin</t>
  </si>
  <si>
    <t>Eastern Great Bay, Saint Martin</t>
  </si>
  <si>
    <t>Eastern Great Bay</t>
  </si>
  <si>
    <t>Fresh Pond, Saint Martin</t>
  </si>
  <si>
    <t>Fresh Pond</t>
  </si>
  <si>
    <t>Grand Case, Saint Martin</t>
  </si>
  <si>
    <t>Grand Case</t>
  </si>
  <si>
    <t>Salines, Grand Case, Saint Martin</t>
  </si>
  <si>
    <t>Salines</t>
  </si>
  <si>
    <t>East coast of Little Bay Pond</t>
  </si>
  <si>
    <t>East coat of Little Bay Pond, Saint Martin</t>
  </si>
  <si>
    <t>Crab Hole Cistern, Saint Martin</t>
  </si>
  <si>
    <t>Crab Hole Cistern</t>
  </si>
  <si>
    <t>Location on the island unknown</t>
  </si>
  <si>
    <t>Atwell's Pond, Saint Martin</t>
  </si>
  <si>
    <t>Atwell's Pond</t>
  </si>
  <si>
    <t>Saint Kitts and Nevis</t>
  </si>
  <si>
    <t>Nevis</t>
  </si>
  <si>
    <t>Nelson's Spring, Nevis</t>
  </si>
  <si>
    <t>Nelson's Spring</t>
  </si>
  <si>
    <t>Anguilla</t>
  </si>
  <si>
    <t>Windward Islands (Society Islands)</t>
  </si>
  <si>
    <t>Windward Islands (Lesser Antilles)</t>
  </si>
  <si>
    <t>Leeward Islands (Society Islands)</t>
  </si>
  <si>
    <t>Leeward Islands (Lesser Antilles)</t>
  </si>
  <si>
    <t>Leeward Islands, Lesser Antilles</t>
  </si>
  <si>
    <t>Windward Islands, Lesser Antilles</t>
  </si>
  <si>
    <t>ABC Islands, Leeward Antilles</t>
  </si>
  <si>
    <t>Sandy Ground, Anguilla</t>
  </si>
  <si>
    <t>Sandy Ground</t>
  </si>
  <si>
    <t>Road Salt Pond, Sandy Ground, Anguilla</t>
  </si>
  <si>
    <t>Road Salt Pond</t>
  </si>
  <si>
    <t>Red Hook, Saint Thomas, U.S. Virgin Islands</t>
  </si>
  <si>
    <t>Red Hook</t>
  </si>
  <si>
    <t>Laguna Mandinga Grande, Veracruz, Mexico</t>
  </si>
  <si>
    <t>Laguna Mandinga Grande</t>
  </si>
  <si>
    <t>Hidalgo, Veracruz, Mexico</t>
  </si>
  <si>
    <t>Hidalgo</t>
  </si>
  <si>
    <t>Jamapa River, Veracruz, Mexico</t>
  </si>
  <si>
    <t>Jamapa River</t>
  </si>
  <si>
    <t>El Estsero (En La Isla Del Amor), Veracruz, Mexico</t>
  </si>
  <si>
    <t>El Estero (En La Isla Del Amor)</t>
  </si>
  <si>
    <t>Arabian Gulf</t>
  </si>
  <si>
    <t>Gulf of Oman</t>
  </si>
  <si>
    <t>Arabian Sea</t>
  </si>
  <si>
    <t>Ajman, United Arab Emirates</t>
  </si>
  <si>
    <t>Ajman</t>
  </si>
  <si>
    <t>Khor Al Beidah</t>
  </si>
  <si>
    <t>Khor Al Beidah, Umm AI Quwain, United Arab Emirates</t>
  </si>
  <si>
    <t>Persian Gulf coast of United Arab Emirates</t>
  </si>
  <si>
    <t>Gulf of Oman coast of United Arab Emirates</t>
  </si>
  <si>
    <t>Persian Gulf coast of Iran</t>
  </si>
  <si>
    <t>Gulf of Oman coast of Iran</t>
  </si>
  <si>
    <t>Africa;Indian coast of Africa;Gulf of Aden</t>
  </si>
  <si>
    <t>Sungai Sematan, Sarawak, Borneo, Malaysia</t>
  </si>
  <si>
    <t>Sungai Sematan</t>
  </si>
  <si>
    <t>Baijiao, Fujian, China</t>
  </si>
  <si>
    <t>Baijiao</t>
  </si>
  <si>
    <t>Jiulongjiang Estuary, Fujian, China</t>
  </si>
  <si>
    <t>Jiulongjiang Estuary</t>
  </si>
  <si>
    <t>Baía do São Marcos</t>
  </si>
  <si>
    <t>Baía do São Marcos, Maranhão, Brazil</t>
  </si>
  <si>
    <t>Ilha dos Caranguejos</t>
  </si>
  <si>
    <t>Ilha dos Caranguejos, Baía do São Marcos, Maranhão, Brazil</t>
  </si>
  <si>
    <t>Tronco</t>
  </si>
  <si>
    <t>Tronco, Ilha dos Caranguejos, Baía do São Marcos, Maranhão, Brazil</t>
  </si>
  <si>
    <t>Porto do Itaqui, Maranhão, Brazil</t>
  </si>
  <si>
    <t>Porto do Itaqui</t>
  </si>
  <si>
    <t>Buenos Aires, Porto do Itaqui, Maranhão, Brazil</t>
  </si>
  <si>
    <t>Buenos Aires (Brazilian River)</t>
  </si>
  <si>
    <t>Eastern Cape, South Africa</t>
  </si>
  <si>
    <t>Eastern Cape</t>
  </si>
  <si>
    <t>Kariega River, Eastern Cape, South Africa</t>
  </si>
  <si>
    <t>Kariega River</t>
  </si>
  <si>
    <t>Twin Cays</t>
  </si>
  <si>
    <t>Twin Cays, Belize</t>
  </si>
  <si>
    <t>Perak, Malaysia</t>
  </si>
  <si>
    <t>Perak</t>
  </si>
  <si>
    <t>Matang Mangrove Forest Reserve, Perak, Malaysia</t>
  </si>
  <si>
    <t>Matang Forest Mangrove Reserve</t>
  </si>
  <si>
    <t>La Salina, Guadalquivir, Andalusia, Spain</t>
  </si>
  <si>
    <t>La Salina</t>
  </si>
  <si>
    <t>El Puntal, Guadalquivir, Andalusia, Spain</t>
  </si>
  <si>
    <t>El Puntal</t>
  </si>
  <si>
    <t>Paulista, Pernambuco, Brazil</t>
  </si>
  <si>
    <t>Paulista</t>
  </si>
  <si>
    <t>Rio Timbo</t>
  </si>
  <si>
    <t>Rio Timbo, Paulista, Pernambuco, Brazil</t>
  </si>
  <si>
    <t>Littoral Cameroon, Cameroon</t>
  </si>
  <si>
    <t>Region</t>
  </si>
  <si>
    <t>Southwest Cameroon, Cameroon</t>
  </si>
  <si>
    <t>Southwest Cameroon</t>
  </si>
  <si>
    <t>Limbe, Southwest Cameroon, Cameroon</t>
  </si>
  <si>
    <t>Limbe</t>
  </si>
  <si>
    <t>Tiko, Southwest Cameroon, Cameroon</t>
  </si>
  <si>
    <t>Tiko</t>
  </si>
  <si>
    <t>Mabeta Creek, Southwest Cameroon, Cameroon</t>
  </si>
  <si>
    <t>Mabeta Creek</t>
  </si>
  <si>
    <t>Wouri, Littoral Cameroon, Cameroon</t>
  </si>
  <si>
    <t>Littoral Cameroon</t>
  </si>
  <si>
    <t>Wouri</t>
  </si>
  <si>
    <t>Sanaga River, Littoral Cameroon, Cameroon</t>
  </si>
  <si>
    <t>Sanaga River</t>
  </si>
  <si>
    <t>Mboussa Essengue, Wouri, Littoral Cameroon, Cameroon</t>
  </si>
  <si>
    <t>Mboussa Essengue</t>
  </si>
  <si>
    <t>Manoka Bay, Wouri, Littoral Cameroon, Cameroon</t>
  </si>
  <si>
    <t>Costa do Sol</t>
  </si>
  <si>
    <t>Saco, Inhaca Island, Mozambique</t>
  </si>
  <si>
    <t>Saco</t>
  </si>
  <si>
    <t>Ponta Rasa, Inhaca Island, Mozambique</t>
  </si>
  <si>
    <t>Ponta Rasa</t>
  </si>
  <si>
    <t>Costa do Sol, Maputo Bay, Mozambique</t>
  </si>
  <si>
    <t>Kukata National Park, Bangladesh</t>
  </si>
  <si>
    <t>Kukata National Park</t>
  </si>
  <si>
    <t>Laguna de La Mancha, Veracruz, Mexico</t>
  </si>
  <si>
    <t>Laguna de La Mancha</t>
  </si>
  <si>
    <t>Bahía Tortugas, Baja California Sur, Mexico</t>
  </si>
  <si>
    <t>Bahía Tortugas</t>
  </si>
  <si>
    <t>Los Bungalos, Bahía Tortugas, Baja California Sur, Mexico</t>
  </si>
  <si>
    <t>Los Bungalos</t>
  </si>
  <si>
    <t>Puertecitos, Baja California, Mexico</t>
  </si>
  <si>
    <t>Puertecitos</t>
  </si>
  <si>
    <t>Laguna Percebú, San Felipe, Baja California, Mexico</t>
  </si>
  <si>
    <t>Laguna Percebú</t>
  </si>
  <si>
    <t>Barra de la Cruz, Oaxaca, Mexico</t>
  </si>
  <si>
    <t>Barra de la Cruz</t>
  </si>
  <si>
    <t>Chacahua Lagoon, Oaxaca, Mexico</t>
  </si>
  <si>
    <t>Chiapas, Mexico</t>
  </si>
  <si>
    <t>Chiapas</t>
  </si>
  <si>
    <t>Chacahua Lagoon</t>
  </si>
  <si>
    <t>Boca del Cielo Lagoon</t>
  </si>
  <si>
    <t>Boca del Cielo Lagoon, Chiapas, Mexico</t>
  </si>
  <si>
    <t>La Encrucijada Biosphere Reserve, Chiapas, Mexico</t>
  </si>
  <si>
    <t>La Encrucijada Biosphere Reserve</t>
  </si>
  <si>
    <t>Yucatan, Mexico</t>
  </si>
  <si>
    <t>Chelem, Yucatan, Mexico</t>
  </si>
  <si>
    <t>Chelem</t>
  </si>
  <si>
    <t>Yucatan</t>
  </si>
  <si>
    <t>Nan Wan, Pingtung, Taiwan</t>
  </si>
  <si>
    <t>Nan Wan</t>
  </si>
  <si>
    <t>Homei, New Taipei City, Taiwan</t>
  </si>
  <si>
    <t>Homei</t>
  </si>
  <si>
    <t>Wanlitung, Pingtung, Taiwan</t>
  </si>
  <si>
    <t>Wanlitung</t>
  </si>
  <si>
    <t>Houwan, Pingtung, Taiwan</t>
  </si>
  <si>
    <t>Houwan</t>
  </si>
  <si>
    <t>Tai O, Hong Kong, China</t>
  </si>
  <si>
    <t>Tai O</t>
  </si>
  <si>
    <t>Zhangzhou, Fujian, China</t>
  </si>
  <si>
    <t>Zhangzhou</t>
  </si>
  <si>
    <t>Longhai</t>
  </si>
  <si>
    <t>Longhai, Zhangzhou, Fujian, China</t>
  </si>
  <si>
    <t>Yunxiao, Zhangzhou, Fujian, China</t>
  </si>
  <si>
    <t>Yunxiao</t>
  </si>
  <si>
    <t>Zhuta Mangrove Nature Reserve</t>
  </si>
  <si>
    <t>Zhuta Mangrove Nature Reserve, Yunxiao, Zhangzhou, Fujian, China</t>
  </si>
  <si>
    <t>Quanzhou, Fujian, China</t>
  </si>
  <si>
    <t>Quanzhou</t>
  </si>
  <si>
    <t>Xunpu, Quanzhou, Fujian, China</t>
  </si>
  <si>
    <t>Xunpu</t>
  </si>
  <si>
    <t>Qingdao, Shandong, China</t>
  </si>
  <si>
    <t>Qingdao</t>
  </si>
  <si>
    <t>Jimo</t>
  </si>
  <si>
    <t>Jimo, Qingdao, Shandong, China</t>
  </si>
  <si>
    <t>Chengyang, Qingdao, Shandong, China</t>
  </si>
  <si>
    <t>Chengyang</t>
  </si>
  <si>
    <t>Fengcheng River, Jimo, Qingdao, Shandong, China</t>
  </si>
  <si>
    <t>Fengcheng River</t>
  </si>
  <si>
    <t>Tuandao Bay</t>
  </si>
  <si>
    <t>Tuandao Bay, Qingdao, Shandong, China</t>
  </si>
  <si>
    <t>Huangdao, Qingdao, Shandong, China</t>
  </si>
  <si>
    <t>Huangdao</t>
  </si>
  <si>
    <t>Xuejiadao, Huangdao, Qingdao, Shandong, China</t>
  </si>
  <si>
    <t>Xuejiadao</t>
  </si>
  <si>
    <t>Lianyun Harbor, Jiangsu, China</t>
  </si>
  <si>
    <t>Lianyun Harbor</t>
  </si>
  <si>
    <t>Shanghai, China</t>
  </si>
  <si>
    <t>Shanghai</t>
  </si>
  <si>
    <t>Yueqing</t>
  </si>
  <si>
    <t>Leqing</t>
  </si>
  <si>
    <t>Yueqing, Wenzhou, Zhejiang, China</t>
  </si>
  <si>
    <t>Ximendao</t>
  </si>
  <si>
    <t>Ximendao, Yueqing, Wenzhou, Zhejiang, China</t>
  </si>
  <si>
    <t>Tung Chung, Hong Kong, China</t>
  </si>
  <si>
    <t>Tung Chung</t>
  </si>
  <si>
    <t>Yancheng, Jiangsu, China</t>
  </si>
  <si>
    <t>Yancheng</t>
  </si>
  <si>
    <t>Sheyang</t>
  </si>
  <si>
    <t>Sheyang, Yancheng, Jiangsu, China</t>
  </si>
  <si>
    <t>Nantong, Jiangsu, China</t>
  </si>
  <si>
    <t>Nantong</t>
  </si>
  <si>
    <t>Rudong, Nantong, Jiangsu, China</t>
  </si>
  <si>
    <t>Rudong</t>
  </si>
  <si>
    <t>Beikan, Rudong, Nantong, Jiangsu, China</t>
  </si>
  <si>
    <t>Beikan</t>
  </si>
  <si>
    <t>Qinzhou, Guangxi, China</t>
  </si>
  <si>
    <t>Qinzhou</t>
  </si>
  <si>
    <t>Haikou, Hainan Island, China</t>
  </si>
  <si>
    <t>Haikou</t>
  </si>
  <si>
    <t>Meilan, Haikou, Hainan Island, China</t>
  </si>
  <si>
    <t>Meilan</t>
  </si>
  <si>
    <t>Beigang, Meilan, Haikou, Hainan Island, China</t>
  </si>
  <si>
    <t>Beigang</t>
  </si>
  <si>
    <t>Qidong, Nantong, Jiangsu, China</t>
  </si>
  <si>
    <t>Qidong</t>
  </si>
  <si>
    <t>Nügukou, Chengyang, Qingdao, Shandong, China</t>
  </si>
  <si>
    <t>Precise location unknown</t>
  </si>
  <si>
    <t>Nügukou</t>
  </si>
  <si>
    <t>Xiaojiagui, Huangdao, Qingdao, Shandong, China</t>
  </si>
  <si>
    <t>Precise location unknown. Part of the former Jiaonan district.</t>
  </si>
  <si>
    <t>Xiaojiagui</t>
  </si>
  <si>
    <t>Qükou</t>
  </si>
  <si>
    <t>Qükou, Dongzhai Harbour, Hainan Island, China</t>
  </si>
  <si>
    <t>Changle, Fuzhou, Fujian, China</t>
  </si>
  <si>
    <t>Changle</t>
  </si>
  <si>
    <t>Chiyu</t>
  </si>
  <si>
    <t>Chiyu, Changle, Fuzhou, Fujian, China</t>
  </si>
  <si>
    <t>Fuqing, Fuzhou, Fujian, China</t>
  </si>
  <si>
    <t>Fuqing</t>
  </si>
  <si>
    <t>Dongshan, Zhangzhou, Fujian, China</t>
  </si>
  <si>
    <t>Dongshan</t>
  </si>
  <si>
    <t>Wenchang, Hainan Island, China</t>
  </si>
  <si>
    <t>Wenchang</t>
  </si>
  <si>
    <t>Beihai, Guangxi, China</t>
  </si>
  <si>
    <t>Beihai</t>
  </si>
  <si>
    <t>Gaode, Beihai, Guangxi, China</t>
  </si>
  <si>
    <t>Gaode</t>
  </si>
  <si>
    <t>Qinglan Harbour</t>
  </si>
  <si>
    <t>Qinglan Harbour, Wenchang, Hainan Island, China</t>
  </si>
  <si>
    <t>Cangnan, Wenzhou, Zhejiang, China</t>
  </si>
  <si>
    <t>Cangnan</t>
  </si>
  <si>
    <t>Yanpu, Cangnan, Wenzhou, Zhejiang, China</t>
  </si>
  <si>
    <t>Yanpu</t>
  </si>
  <si>
    <t>Jingjiang, Quanzhou, Fujian, China</t>
  </si>
  <si>
    <t>Jingjiang</t>
  </si>
  <si>
    <t>Yangdai</t>
  </si>
  <si>
    <t>Yangdai, Jingjiang, Quanzhou, Fujian, China</t>
  </si>
  <si>
    <t>Shantou, Guangdong, China</t>
  </si>
  <si>
    <t>Shantou</t>
  </si>
  <si>
    <t>Nan'ao Island</t>
  </si>
  <si>
    <t>Nan'ao Island, Shantou, Guangdong, China</t>
  </si>
  <si>
    <t>Yulin Harbor</t>
  </si>
  <si>
    <t>Yulin Harbor, Sanya, Hainan Island, China</t>
  </si>
  <si>
    <t>Yunxiao Mangrove Nature Reserve, Yunxiao, Zhangzhou, Fujian, China</t>
  </si>
  <si>
    <t>Yunxiao Mangrove Nature Reserve</t>
  </si>
  <si>
    <t>Changle Mangrove Nature Reserve</t>
  </si>
  <si>
    <t>Changle Mangrove Nature Reserve, Changle, Fuzhou, Fujian, China</t>
  </si>
  <si>
    <t>Quanzhou Mangrove Nature Reserve, Quanzhou, Fujian, China</t>
  </si>
  <si>
    <t>Quanzhou Mangrove Nature Reserve</t>
  </si>
  <si>
    <t>Zhanjiang, Guangdong, China</t>
  </si>
  <si>
    <t>Zhanjiang</t>
  </si>
  <si>
    <t>Zhanjiang Mangrove Nature Reserve</t>
  </si>
  <si>
    <t>Zhanjiang Mangrove Nature Reserve, Zhanjiang, Guangdong, China</t>
  </si>
  <si>
    <t>Dongzhaigang Mangrove Nature Reserve, Meilan, Haikou, Hainan Island, China</t>
  </si>
  <si>
    <t>Dongzhaigang Mangrove Nature Reserve</t>
  </si>
  <si>
    <t>Balasore, Odisha, India</t>
  </si>
  <si>
    <t>Balasore</t>
  </si>
  <si>
    <t>Budhabalanga River, Balasore, Odisha, India</t>
  </si>
  <si>
    <t>Budhabalanga River</t>
  </si>
  <si>
    <t>Subamarekha River, Balasore, Odisha, India</t>
  </si>
  <si>
    <t>Subamarekha River</t>
  </si>
  <si>
    <t>Sanlúcar de Barrameda</t>
  </si>
  <si>
    <t>Sanlúcar de Barrameda, Cádiz, Andalusia, Spain</t>
  </si>
  <si>
    <t>Miraflores Locks Spillway, Panama Canal, Panama</t>
  </si>
  <si>
    <t>Miraflorees Locks Spillway</t>
  </si>
  <si>
    <t>Panama Canal, Panama</t>
  </si>
  <si>
    <t>Panama Canal</t>
  </si>
  <si>
    <t>La Captana, Panama Canal, Panama</t>
  </si>
  <si>
    <t>Jiuduansha Mudflat</t>
  </si>
  <si>
    <t>Yangtze River Estuary</t>
  </si>
  <si>
    <t>Yangtze River Estuary, Shanghai, China</t>
  </si>
  <si>
    <t>Jiuduansha Mudflat, Yangtze River Estuary, Shanghai, China</t>
  </si>
  <si>
    <t>Magong City, Penghu, Taiwan</t>
  </si>
  <si>
    <t>Magong City</t>
  </si>
  <si>
    <t>Great Bay (Saint Martin)</t>
  </si>
  <si>
    <t>Great Bay (NJ)</t>
  </si>
  <si>
    <t>Caribbean;Leeward Islands, Lesser Antilles</t>
  </si>
  <si>
    <t>Caribbean;ABC Islands, Leeward Antilles</t>
  </si>
  <si>
    <t>Caribbean;Windward Islands, Lesser Antilles</t>
  </si>
  <si>
    <t>Korangi Creek</t>
  </si>
  <si>
    <t>Dhabeji</t>
  </si>
  <si>
    <t>Bhambore</t>
  </si>
  <si>
    <t>Phitti Creek</t>
  </si>
  <si>
    <t>Sonari</t>
  </si>
  <si>
    <t>Sonmiani</t>
  </si>
  <si>
    <t>Sindh, Pakistan</t>
  </si>
  <si>
    <t>Sindh</t>
  </si>
  <si>
    <t>Balochistan, Pakistan</t>
  </si>
  <si>
    <t>Balochistan</t>
  </si>
  <si>
    <t>Karachi, Sindh, Pakistan</t>
  </si>
  <si>
    <t>Sonmiani, Balochistan, Pakistan</t>
  </si>
  <si>
    <t>Sonari, Karachi, Sindh, Pakistan</t>
  </si>
  <si>
    <t>Phitti Creek, Sindh, Pakistan</t>
  </si>
  <si>
    <t>Bhambore, Sindh, Pakistan</t>
  </si>
  <si>
    <t>Dhabeji, Sindh, Pakistan</t>
  </si>
  <si>
    <t>Keti Bandar</t>
  </si>
  <si>
    <t>Keti Bandar, Sindh, Pakistan</t>
  </si>
  <si>
    <t>Korangi Creek, Karachi, Sindh, Pakistan</t>
  </si>
  <si>
    <t>Sandspit, Karachi, Sindh, Pakistan</t>
  </si>
  <si>
    <t>Manora, Karachi, Sindh, Pakistan</t>
  </si>
  <si>
    <t>Panaji, Goa, India</t>
  </si>
  <si>
    <t>Panaji</t>
  </si>
  <si>
    <t>Kanchipuram District, Tamil Nadu, India</t>
  </si>
  <si>
    <t>Chingleput District</t>
  </si>
  <si>
    <t>Krishna District, Andhra Pradesh, India</t>
  </si>
  <si>
    <t>Krishna District</t>
  </si>
  <si>
    <t>Kanchipuram District</t>
  </si>
  <si>
    <t>Manginapudi, Krishna District, Andhra Pradesh, India</t>
  </si>
  <si>
    <t>Manginapudi</t>
  </si>
  <si>
    <t>Voyalur, Kanchipuram District, Tamil Nadu, India</t>
  </si>
  <si>
    <t>Voyalur</t>
  </si>
  <si>
    <t>Canning, South 24 Parganas, West Bengal, India</t>
  </si>
  <si>
    <t>Canning</t>
  </si>
  <si>
    <t>Port Canning</t>
  </si>
  <si>
    <t>Hugli-Matla Estuarine Area</t>
  </si>
  <si>
    <t>Hugli-Matla Estuarine Area, West Bengal. India</t>
  </si>
  <si>
    <t>Bakkhali, South 24 Parganas, West Bengal, India</t>
  </si>
  <si>
    <t>Bakkhali</t>
  </si>
  <si>
    <t>Haldia</t>
  </si>
  <si>
    <t>Purba Medinipur District, West Bengal, India</t>
  </si>
  <si>
    <t>Haldia, Purba Medinipur District, West Bengal, India</t>
  </si>
  <si>
    <t>Purba Medinipur District</t>
  </si>
  <si>
    <t>Iswaripur</t>
  </si>
  <si>
    <t>Iswaripur, South 24 Parganas, West Bengal, India</t>
  </si>
  <si>
    <t>Jharkhali, South 24 Parganas, West Bengal, India</t>
  </si>
  <si>
    <t>Jharkhali</t>
  </si>
  <si>
    <t>Orissa</t>
  </si>
  <si>
    <t>Jhingekhali, South 24 Parganas, West Bengal, India</t>
  </si>
  <si>
    <t>Jhingekhali</t>
  </si>
  <si>
    <t>South Andaman, Andaman Islands</t>
  </si>
  <si>
    <t>South Andaman</t>
  </si>
  <si>
    <t>Corbyn's Cove</t>
  </si>
  <si>
    <t>Corbyn's Cove, South Andaman, Andaman Islands</t>
  </si>
  <si>
    <t>Chidya Tapu, South Andaman, Andaman Islands</t>
  </si>
  <si>
    <t>Chidya Tapu</t>
  </si>
  <si>
    <t>Mahanadi River Estuary, Odisha, India</t>
  </si>
  <si>
    <t>Mahanadi River Estuary</t>
  </si>
  <si>
    <t>Shimo la Tewa</t>
  </si>
  <si>
    <t>Shimo la Tewa, Mombasa, Kenya</t>
  </si>
  <si>
    <t>Kamphuan Mangrove Forest, Ranong, Thailand</t>
  </si>
  <si>
    <t>Kamphuan Mangrove Forest</t>
  </si>
  <si>
    <t>Daiman and Diu, India</t>
  </si>
  <si>
    <t>Daiman and Diu</t>
  </si>
  <si>
    <t>Diu District, Daiman and Diu, India</t>
  </si>
  <si>
    <t>Diu Distrit</t>
  </si>
  <si>
    <t>Chalong Bay, Phuket Island, Thailand</t>
  </si>
  <si>
    <t>Chalong Bay</t>
  </si>
  <si>
    <t>Laem Tukkae, Phuket Island, Thailand</t>
  </si>
  <si>
    <t>Laem Tukkae</t>
  </si>
  <si>
    <t>Tha Thiap Ruea Bang Rong</t>
  </si>
  <si>
    <t>Tha Thiap Ruea Bang Rong, Phuket Island, Thailand</t>
  </si>
  <si>
    <t>Hooghly River, West Bengal, India</t>
  </si>
  <si>
    <t>Hooghly River</t>
  </si>
  <si>
    <t>Karnataka, India</t>
  </si>
  <si>
    <t>Karnataka</t>
  </si>
  <si>
    <t>Malpe</t>
  </si>
  <si>
    <t>Malpe, Karnataka, India</t>
  </si>
  <si>
    <t>Gulf of Khambhat, Gujarat, India</t>
  </si>
  <si>
    <t>Gulf of Khambat</t>
  </si>
  <si>
    <t>Gulf of Kachchh</t>
  </si>
  <si>
    <t>Saurashtra</t>
  </si>
  <si>
    <t>River Nua Nai Estuary, Odisha, India</t>
  </si>
  <si>
    <t>River Nua Nai Estuary</t>
  </si>
  <si>
    <t>Brahmani-Baitarani Estuarine Complex, Odisha, India</t>
  </si>
  <si>
    <t>Brahmani-Baitarani Estuarine Complex</t>
  </si>
  <si>
    <t>Talsari, Balasore, Odisha, India</t>
  </si>
  <si>
    <t>Talsari</t>
  </si>
  <si>
    <t>Kirtania, Balasore, Odisha, India</t>
  </si>
  <si>
    <t>Kirtania</t>
  </si>
  <si>
    <t>Kankrapal, Balasore, Odisha, India</t>
  </si>
  <si>
    <t>Kankrapal</t>
  </si>
  <si>
    <t>Kasaragod District</t>
  </si>
  <si>
    <t>Malappuram District, Kerala, India</t>
  </si>
  <si>
    <t>Malappuram District</t>
  </si>
  <si>
    <t>Kasaragod District, Kerala, India</t>
  </si>
  <si>
    <t>Kozhikode District, Kerala, India</t>
  </si>
  <si>
    <t>Kozhikode District</t>
  </si>
  <si>
    <t>Calicut District</t>
  </si>
  <si>
    <t>Ganjam, Odisha, India</t>
  </si>
  <si>
    <t>Ganjam</t>
  </si>
  <si>
    <t>Yanam</t>
  </si>
  <si>
    <t>Yanam, Puducherry, India</t>
  </si>
  <si>
    <t>Chollangi, Andhra Pradesh, India</t>
  </si>
  <si>
    <t>Chollangi</t>
  </si>
  <si>
    <t>Sagar Island, South 24 Parganas, West Bengal, India</t>
  </si>
  <si>
    <t>Sagar Island</t>
  </si>
  <si>
    <t>Lothian Island, South 24 Parganas, West Bengal, India</t>
  </si>
  <si>
    <t>Lothian Island</t>
  </si>
  <si>
    <t>Luthian Island</t>
  </si>
  <si>
    <t>Prentice Island, South 24 Parganas, West Bengal, India</t>
  </si>
  <si>
    <t>Prentice Island</t>
  </si>
  <si>
    <t>Basirhat</t>
  </si>
  <si>
    <t>Gosaba</t>
  </si>
  <si>
    <t>Sajnekhali, South 24 Parganas, West Bengal, India</t>
  </si>
  <si>
    <t>Sajnekhali</t>
  </si>
  <si>
    <t>North 24 Parganas, West Bengal, India</t>
  </si>
  <si>
    <t>North 24 Parganas</t>
  </si>
  <si>
    <t>Basirhat, North 24 Parganas, West Bengal, India</t>
  </si>
  <si>
    <t>Gosaba, South 24 Parganas, West Bengal, India</t>
  </si>
  <si>
    <t>Tamluk, Purba Medinipur District, West Bengal, India</t>
  </si>
  <si>
    <t>Tamluk</t>
  </si>
  <si>
    <t>Krishna River, Andhra Pradesh, India</t>
  </si>
  <si>
    <t>Krishna River</t>
  </si>
  <si>
    <t>Palakayatippa, Krishna District, Andhra Pradesh, India</t>
  </si>
  <si>
    <t>Palakayatippa</t>
  </si>
  <si>
    <t>Gullalamoda, Krishna District, Andhra Pradesh, India</t>
  </si>
  <si>
    <t>Gullalamoda</t>
  </si>
  <si>
    <t>Guntur District, Andhra Pradesh, India</t>
  </si>
  <si>
    <t>Guntur Distict</t>
  </si>
  <si>
    <t>Lankevanidibba, Guntur District, Andhra Pradesh, India</t>
  </si>
  <si>
    <t>Lankevanidibba</t>
  </si>
  <si>
    <t>Lankevenitippa</t>
  </si>
  <si>
    <t>Kanur Creek, Krishna District, Andhra Pradesh, India</t>
  </si>
  <si>
    <t>Kanur Creek</t>
  </si>
  <si>
    <t>Pallethummalapalem, Krishna District, Andhra Pradesh, India</t>
  </si>
  <si>
    <t>Pallethummalapalem</t>
  </si>
  <si>
    <t>Sangameswara, Krishna District, Andhra Pradesh, India</t>
  </si>
  <si>
    <t>Sangameswara</t>
  </si>
  <si>
    <t>Kamaveicheruvu, Andhra Pradesh, India</t>
  </si>
  <si>
    <t>Precise location unknown, but part of the Krishna River Estuary</t>
  </si>
  <si>
    <t>Kamaveicheruvu</t>
  </si>
  <si>
    <t>Nazat, North 24 Parganas, West Bengal, India</t>
  </si>
  <si>
    <t>Nazat</t>
  </si>
  <si>
    <t>Najat</t>
  </si>
  <si>
    <t>Sorala</t>
  </si>
  <si>
    <t>Sorala, Ganjam, Odisha, India</t>
  </si>
  <si>
    <t>Keuta Sonepur, Ganjam, Odisha, India</t>
  </si>
  <si>
    <t>Keuta Sonepur</t>
  </si>
  <si>
    <t>Sonapur, Ganjam, Odisha, India</t>
  </si>
  <si>
    <t>Sonapur</t>
  </si>
  <si>
    <t>Bahuda River, Ganjam, Odisha, India</t>
  </si>
  <si>
    <t>Bahuda River</t>
  </si>
  <si>
    <t>Srikakulam District, Andhra Pradesh, India</t>
  </si>
  <si>
    <t>Srikakulam District</t>
  </si>
  <si>
    <t>Kalingapatnam, Srikakulam District, Andhra Pradesh, India</t>
  </si>
  <si>
    <t>Kalingapatnam</t>
  </si>
  <si>
    <t>Nagavali River, Srikakulam District, Andhra Pradesh, India</t>
  </si>
  <si>
    <t>Nagavali River</t>
  </si>
  <si>
    <t>Pukkalapeta, Srikakulam District, Andhra Pradesh, India</t>
  </si>
  <si>
    <t>Pukkalapeta</t>
  </si>
  <si>
    <t>Exact location  unclear, but fishing village near mouth of Nagavali River.</t>
  </si>
  <si>
    <t>Digha, Purba Medinipur District, West Bengal, India</t>
  </si>
  <si>
    <t>Digha</t>
  </si>
  <si>
    <t>St Lucia, KwaZulu-Natal, South Africa</t>
  </si>
  <si>
    <t>St Lucia</t>
  </si>
  <si>
    <t>Southern India</t>
  </si>
  <si>
    <t>Ensenada, Baja California, Mexico</t>
  </si>
  <si>
    <t>Ensenada</t>
  </si>
  <si>
    <t>Bolsa Chica Ecological Reserve</t>
  </si>
  <si>
    <t>Huntington Beach</t>
  </si>
  <si>
    <t>Huntington Beach, Orange County, California, USA</t>
  </si>
  <si>
    <t>Bolsa Chica Ecological Reserve, Huntington Beach, Orange County, California, USA</t>
  </si>
  <si>
    <t>San Diego Bay National Wildlife Refuge, San Diego Bay, San Diego County, California, USA</t>
  </si>
  <si>
    <t>San Diego Bay National Wildlife Refuge</t>
  </si>
  <si>
    <t>San Diego Bay, San Diego County, California, USA</t>
  </si>
  <si>
    <t>San Diego Bay</t>
  </si>
  <si>
    <t>Santa Rosa Island (Escambia)</t>
  </si>
  <si>
    <t>Santa Rosa Island, Escambia County, Florida, USA</t>
  </si>
  <si>
    <t>Santa Rosa Island, Florida, USA</t>
  </si>
  <si>
    <t>Santa Rosa Island</t>
  </si>
  <si>
    <t>Gulf Specimen Supply Company, Panacea, Wakulla County, Florida, USA</t>
  </si>
  <si>
    <t>Gulf Specimen Supply Company</t>
  </si>
  <si>
    <t>Enough experimental crabs were obtained from this company that it seemed worthwhile to make it an independent entry.</t>
  </si>
  <si>
    <t>Bragança, Pará, Brazil</t>
  </si>
  <si>
    <t>Bragança</t>
  </si>
  <si>
    <t>Marapanim, Pará, Brazil</t>
  </si>
  <si>
    <t>Ilha de Canelas</t>
  </si>
  <si>
    <t>Ilha de Canelas, Bragança, Pará, Brazil</t>
  </si>
  <si>
    <t>Ajuruteua</t>
  </si>
  <si>
    <t>Ajuruteua, Bragança, Pará, Brazil</t>
  </si>
  <si>
    <t>Tokushima, Shikoku, Japan</t>
  </si>
  <si>
    <t>Tokushima</t>
  </si>
  <si>
    <t>Yoshino River</t>
  </si>
  <si>
    <t>Yoshino River, Tokushima, Shikoku, Japan</t>
  </si>
  <si>
    <t>Perlis, Malaysia</t>
  </si>
  <si>
    <t>Perlis</t>
  </si>
  <si>
    <t>Kuala Perlis, Perlis, Malaysia</t>
  </si>
  <si>
    <t>Kuala Perlis</t>
  </si>
  <si>
    <t>Kedah, Malaysia</t>
  </si>
  <si>
    <t>Kedah</t>
  </si>
  <si>
    <t>Kuala Kedah, Kedah, Malaysia</t>
  </si>
  <si>
    <t>Kuala Kedah</t>
  </si>
  <si>
    <t>Kuala Sala, Kedah, Malaysia</t>
  </si>
  <si>
    <t>Kuala Sala</t>
  </si>
  <si>
    <t>Kuala Merbok, Kedah, Malaysia</t>
  </si>
  <si>
    <t>Kuala Merbok</t>
  </si>
  <si>
    <t>Kuala Perai, Penang, Malaysia</t>
  </si>
  <si>
    <t>Kuala Perai</t>
  </si>
  <si>
    <t>Kuala Jawi, Penang, Malaysia</t>
  </si>
  <si>
    <t>Kuala Jawi</t>
  </si>
  <si>
    <t>Mogadishu, Somalia</t>
  </si>
  <si>
    <t>Mogadishu</t>
  </si>
  <si>
    <t>Chipiona, Cádiz, Andalusia, Spain</t>
  </si>
  <si>
    <t>Chipiona</t>
  </si>
  <si>
    <t>Maraval River, Trinidad</t>
  </si>
  <si>
    <t>Maraval River</t>
  </si>
  <si>
    <t>Mouth of Nariva River, Nariva River, Trinidad</t>
  </si>
  <si>
    <t>Nariva River, Trinidad</t>
  </si>
  <si>
    <t>Nariva River</t>
  </si>
  <si>
    <t>Mouth of Nariva River</t>
  </si>
  <si>
    <t>Caroni Swamp, Trinidad</t>
  </si>
  <si>
    <t>Caroni Swamp</t>
  </si>
  <si>
    <t>Tucker Valley River, Trinidad</t>
  </si>
  <si>
    <t>Tucker Valley River</t>
  </si>
  <si>
    <t>Location not clear; Tucker Valley does not have an obvious river on maps</t>
  </si>
  <si>
    <t>Marapanim</t>
  </si>
  <si>
    <t>Accabonac Harbor, Suffolk County, New York, USA</t>
  </si>
  <si>
    <t>Accabonac Harbor</t>
  </si>
  <si>
    <t>Hackensack Meadowlands</t>
  </si>
  <si>
    <t>Bergen County, New Jersey, USA</t>
  </si>
  <si>
    <t>Hackensack Meadowlands, Bergen County, New Jersey, USA</t>
  </si>
  <si>
    <t>Bergen County</t>
  </si>
  <si>
    <t>Great Sippewisset Marsh, Falmouth, Barnstable County, Massachusetts, USA</t>
  </si>
  <si>
    <t>Great Sippewisset Marsh</t>
  </si>
  <si>
    <t>West coast of Madagascar</t>
  </si>
  <si>
    <t>Weifang, Shandong, China</t>
  </si>
  <si>
    <t>Weifang</t>
  </si>
  <si>
    <t>Channel Island Bridge, Darwin, Northern Territory, Australia</t>
  </si>
  <si>
    <t>Channel Island Bridge</t>
  </si>
  <si>
    <t>Lamu County, Kenya</t>
  </si>
  <si>
    <t>Lamu County</t>
  </si>
  <si>
    <t>Lamu Island, Lamu County, Kenya</t>
  </si>
  <si>
    <t>Lamu Island</t>
  </si>
  <si>
    <t>Lampi Island, Myanmar</t>
  </si>
  <si>
    <t>Lampi Island</t>
  </si>
  <si>
    <t>Canary Islands</t>
  </si>
  <si>
    <t>Canary Islands, Spain</t>
  </si>
  <si>
    <t>Canarias</t>
  </si>
  <si>
    <t>Gran Canaria, Canary Islands, Spain</t>
  </si>
  <si>
    <t>Gran Canaria</t>
  </si>
  <si>
    <t>Las Canteras Beach, Gran Canaria, Canary Islands, Spain</t>
  </si>
  <si>
    <t>Las Canteras Beach</t>
  </si>
  <si>
    <t>Cape Verde</t>
  </si>
  <si>
    <t>Gulf of Guinea</t>
  </si>
  <si>
    <t>Bioko, Equatorial Guinea</t>
  </si>
  <si>
    <t>Africa;Atlantic coast of Africa;Gulf of Guinea</t>
  </si>
  <si>
    <t>Chek Keng</t>
  </si>
  <si>
    <t>Chi Ma Wan</t>
  </si>
  <si>
    <t>Ho Chung</t>
  </si>
  <si>
    <t>Kei Ling Ha Hoi</t>
  </si>
  <si>
    <t>Kei Ling Ha Lo Wai</t>
  </si>
  <si>
    <t>Lai Chi Chong</t>
  </si>
  <si>
    <t>Lai Chi Wo</t>
  </si>
  <si>
    <t>Lo Fu Wat</t>
  </si>
  <si>
    <t>Ma Wan</t>
  </si>
  <si>
    <t>Mai Po</t>
  </si>
  <si>
    <t>Nam Chung Yeung Uk</t>
  </si>
  <si>
    <t>Pak Sha Wan</t>
  </si>
  <si>
    <t>Pui O Wan</t>
  </si>
  <si>
    <t>Sai Keng</t>
  </si>
  <si>
    <t>Sam Mun Tsai</t>
  </si>
  <si>
    <t>Sheung Pak Nai</t>
  </si>
  <si>
    <t>Shuen Wan</t>
  </si>
  <si>
    <t>Shui Hau</t>
  </si>
  <si>
    <t>Tai Ho Wan</t>
  </si>
  <si>
    <t>Tai Sham Chung</t>
  </si>
  <si>
    <t>Tai Tan</t>
  </si>
  <si>
    <t>Tai Wan</t>
  </si>
  <si>
    <t>Ting Kok</t>
  </si>
  <si>
    <t>To Kwa Peng</t>
  </si>
  <si>
    <t>Wong Yi Chau</t>
  </si>
  <si>
    <t>Wu Shek Kok</t>
  </si>
  <si>
    <t>Yam O</t>
  </si>
  <si>
    <t>Yi O</t>
  </si>
  <si>
    <t>Sam A Chung</t>
  </si>
  <si>
    <t>San Tau</t>
  </si>
  <si>
    <t>Siu Tan</t>
  </si>
  <si>
    <t>Tolo Pond</t>
  </si>
  <si>
    <t>Tung Wan</t>
  </si>
  <si>
    <t>Tsim Bei Tsui</t>
  </si>
  <si>
    <t>Sham Wat</t>
  </si>
  <si>
    <t>Chek Keng, Hong Kong, China</t>
  </si>
  <si>
    <t>Chi Ma Wan, Hong Kong, China</t>
  </si>
  <si>
    <t>Ho Chung, Hong Kong, China</t>
  </si>
  <si>
    <t>Kei Ling Ha Hoi, Hong Kong, China</t>
  </si>
  <si>
    <t>Kei Ling Ha Lo Wai, Hong Kong, China</t>
  </si>
  <si>
    <t>Lai Chi Chong, Hong Kong, China</t>
  </si>
  <si>
    <t>Lai Chi Wo, Hong Kong, China</t>
  </si>
  <si>
    <t>Ma Wan, Hong Kong, China</t>
  </si>
  <si>
    <t>Mai Po, Hong Kong, China</t>
  </si>
  <si>
    <t>Nam Chung Yeung Uk, Hong Kong, China</t>
  </si>
  <si>
    <t>Pak Sha Wan, Hong Kong, China</t>
  </si>
  <si>
    <t>Pui O Wan, Hong Kong, China</t>
  </si>
  <si>
    <t>Sai Keng, Hong Kong, China</t>
  </si>
  <si>
    <t>Sam A Chung, Hong Kong, China</t>
  </si>
  <si>
    <t>Sam Mun Tsai, Hong Kong, China</t>
  </si>
  <si>
    <t>San Tau, Hong Kong, China</t>
  </si>
  <si>
    <t>Sham Wat, Hong Kong, China</t>
  </si>
  <si>
    <t>Sheung Pak Nai, Hong Kong, China</t>
  </si>
  <si>
    <t>Shuen Wan, Hong Kong, China</t>
  </si>
  <si>
    <t>Shui Hau, Hong Kong, China</t>
  </si>
  <si>
    <t>Tai Ho Wan, Hong Kong, China</t>
  </si>
  <si>
    <t>Tai Tan, Hong Kong, China</t>
  </si>
  <si>
    <t>Tai Wan, Hong Kong, China</t>
  </si>
  <si>
    <t>Ting Kok, Hong Kong, China</t>
  </si>
  <si>
    <t>To Kwa Peng, Hong Kong, China</t>
  </si>
  <si>
    <t>Tsim Bei Tsui, Hong Kong, China</t>
  </si>
  <si>
    <t>Tung Wan, Hong Kong, China</t>
  </si>
  <si>
    <t>Wong Yi Chau, Hong Kong, China</t>
  </si>
  <si>
    <t>Wu Shek Kok, Hong Kong, China</t>
  </si>
  <si>
    <t>Yam O, Hong Kong, China</t>
  </si>
  <si>
    <t>Yi O, Hong Kong, China</t>
  </si>
  <si>
    <t>Hong Kong Wetland Park, Hong Kong, China</t>
  </si>
  <si>
    <t>Hong Kong Wetland Park</t>
  </si>
  <si>
    <t>Lo Fu Wat, Hong Kong, China</t>
  </si>
  <si>
    <t>Tai Sham Chung, Hong Kong, China</t>
  </si>
  <si>
    <t>Tolo Pond, Hong Kong, China</t>
  </si>
  <si>
    <t>Siu Tan, Hong Kong, China</t>
  </si>
  <si>
    <t>St. John, U.S. Virgin Islands</t>
  </si>
  <si>
    <t>St. John</t>
  </si>
  <si>
    <t>Lieutenant River, Old Lyme, New London County, Connecticut, USA</t>
  </si>
  <si>
    <t>Old Lyme, New London County, Connecticut, USA</t>
  </si>
  <si>
    <t>Old Lyme</t>
  </si>
  <si>
    <t>Lieutenant River</t>
  </si>
  <si>
    <t>Sweetwater Marsh National Wildlife Refuge</t>
  </si>
  <si>
    <t>Ambeua</t>
  </si>
  <si>
    <t>Ambeua, Kaledupa, Southeast Sulawesi, Sulawesi, Indonesia</t>
  </si>
  <si>
    <t>Segara Anakan Lagoon</t>
  </si>
  <si>
    <t>Segara Anakan Lagoon, Central Java, Java, Indonesia</t>
  </si>
  <si>
    <t>Teluk Kodek</t>
  </si>
  <si>
    <t>Teluk Kombal</t>
  </si>
  <si>
    <t>Teluk Rasu</t>
  </si>
  <si>
    <t>Teluk Eka</t>
  </si>
  <si>
    <t>Desa Sariwe</t>
  </si>
  <si>
    <t>Teluk Telong Elong</t>
  </si>
  <si>
    <t>Tanjung Luar</t>
  </si>
  <si>
    <t>Province and Island</t>
  </si>
  <si>
    <t>West Nusa Tenggara, Indonesia</t>
  </si>
  <si>
    <t>East Nusa Tenggara, Indonesia</t>
  </si>
  <si>
    <t>West Nusa Tenggara</t>
  </si>
  <si>
    <t>East Nusa Tenggara</t>
  </si>
  <si>
    <t>Lombok, West Nusa Tenggara, Indonesia</t>
  </si>
  <si>
    <t>Kuta, Lombok, West Nusa Tenggara, Indonesia</t>
  </si>
  <si>
    <t>Labuan Tereng, Lombok, West Nusa Tenggara, Indonesia</t>
  </si>
  <si>
    <t>Teluk Kombal, Lombok, West Nusa Tenggara, Indonesia</t>
  </si>
  <si>
    <t>Teluk Rasu, Lombok, West Nusa Tenggara, Indonesia</t>
  </si>
  <si>
    <t>Teluk Eka, Lombok, West Nusa Tenggara, Indonesia</t>
  </si>
  <si>
    <t>Desa Sariwe, Lombok, West Nusa Tenggara, Indonesia</t>
  </si>
  <si>
    <t>Teluk Telong Elong, Lombok, West Nusa Tenggara, Indonesia</t>
  </si>
  <si>
    <t>Tanjung Luar, Lombok, West Nusa Tenggara, Indonesia</t>
  </si>
  <si>
    <t>Sumbawa, West Nusa Tenggara, Indonesia</t>
  </si>
  <si>
    <t>Bay of Bima, Sumbawa, West Nusa Tenggara, Indonesia</t>
  </si>
  <si>
    <t>Teluk Kodek, Lombok, West Nusa Tenggara, Indonesia</t>
  </si>
  <si>
    <t>Flores, East Nusa Tenggara, Indonesia</t>
  </si>
  <si>
    <t>Labuan Bajo, Flores, East Nusa Tenggara, Indonesia</t>
  </si>
  <si>
    <t>Western Flores, East Nusa Tenggara, Indonesia</t>
  </si>
  <si>
    <t>Sumba, East Nusa Tenggara, Indonesia</t>
  </si>
  <si>
    <t>Kodi, Sumba, East Nusa Tenggara, Indonesia</t>
  </si>
  <si>
    <t>Pero, Kodi, Sumba, East Nusa Tenggara, Indonesia</t>
  </si>
  <si>
    <t>Bondokodi River, Pero, Kodi, Sumba, East Nusa Tenggara, Indonesia</t>
  </si>
  <si>
    <t>Riau Islands</t>
  </si>
  <si>
    <t>Riau Islands, Indonesia</t>
  </si>
  <si>
    <t>Great Natuna Island, Riau Islands, Indonesia</t>
  </si>
  <si>
    <t>Kuwait Bay, Kuwait</t>
  </si>
  <si>
    <t>Kuwait Bay</t>
  </si>
  <si>
    <t>East coast of India</t>
  </si>
  <si>
    <t>Southeastern India;Bay of Bengal;Southern India;East coast of India</t>
  </si>
  <si>
    <t>Bay of Bengal;East coast of India</t>
  </si>
  <si>
    <t>Southeastern India;Bay of Bengal;East coast of India</t>
  </si>
  <si>
    <t>Mtoni Estuary</t>
  </si>
  <si>
    <t>Mtoni Estuary, Dar es Salaam, Tanzania</t>
  </si>
  <si>
    <t>Unguja, Tanzania</t>
  </si>
  <si>
    <t>Unguja</t>
  </si>
  <si>
    <t>Zanzibar, Unguja, Tanzania</t>
  </si>
  <si>
    <t>Chwaka Bay, Unguja, Tanzania</t>
  </si>
  <si>
    <t>Chwaka Bay</t>
  </si>
  <si>
    <t>Tansui;Tanshui</t>
  </si>
  <si>
    <t>Vista Bahia Golf Course, Rio Grande, Puerto Rico</t>
  </si>
  <si>
    <t>Rio Grande, Puerto Rico</t>
  </si>
  <si>
    <t>Rio Grande</t>
  </si>
  <si>
    <t>Vista Bahia Golf Course</t>
  </si>
  <si>
    <t>Pinoñes Mangrove Forest, Puerto Rico</t>
  </si>
  <si>
    <t>Pinoñes Mangrove Forest</t>
  </si>
  <si>
    <t>Gulf Specimen Marine Laboratories;Gulf Specimen Company</t>
  </si>
  <si>
    <t>Chukwani, Zanzibar, Unguja, Tanzania</t>
  </si>
  <si>
    <t>Selangor River, Selangor, Malaysia</t>
  </si>
  <si>
    <t>Selangor River</t>
  </si>
  <si>
    <t>Watamu Marine National Park</t>
  </si>
  <si>
    <t>Orient Beach State Park, Suffolk County, New York, USA</t>
  </si>
  <si>
    <t>Orient Beach State Park</t>
  </si>
  <si>
    <t>Mote Marine Laboratory, Placida, Charlotte County, Florida, USA</t>
  </si>
  <si>
    <t>Cape Haze Marine Laboratory</t>
  </si>
  <si>
    <t>This lab has since been relocated to Sarasota.</t>
  </si>
  <si>
    <t>Region comprising Australasia, Melanesia, Micronesia and Polynesia</t>
  </si>
  <si>
    <t>Region consisting of Australia, New Zealand, and some neighboring islands</t>
  </si>
  <si>
    <t>Belle Creek</t>
  </si>
  <si>
    <t>Bell Creek, Beaufort, Carteret County, North Carolina, USA</t>
  </si>
  <si>
    <t>Bell Creek</t>
  </si>
  <si>
    <t>Levy Bay, Panacea, Wakulla County, Florida, USA</t>
  </si>
  <si>
    <t>Levy Bay</t>
  </si>
  <si>
    <t>Skipper's Cove</t>
  </si>
  <si>
    <t>Skipper's Cove, Panacea, Wakulla County, Florida, USA</t>
  </si>
  <si>
    <t>Mote Marine Laboratory</t>
  </si>
  <si>
    <t>Altamaha River, McIntosh County, Georgia, USA</t>
  </si>
  <si>
    <t>Altamaha River</t>
  </si>
  <si>
    <t>Clambank Creek</t>
  </si>
  <si>
    <t>Clambank Creek, Georgetown County, South Carolina, USA</t>
  </si>
  <si>
    <t>Totness</t>
  </si>
  <si>
    <t>Weg naar Zee</t>
  </si>
  <si>
    <t>Totness, Suriname</t>
  </si>
  <si>
    <t>Weg naar See</t>
  </si>
  <si>
    <t>Surinam</t>
  </si>
  <si>
    <t>Weg naar See, Paramaibo, Suriname</t>
  </si>
  <si>
    <t>Krofajapasi Creek, Suriname</t>
  </si>
  <si>
    <t>Location approximate based on map in publication</t>
  </si>
  <si>
    <t>Krofajapasi Creek</t>
  </si>
  <si>
    <t>Muni Lagoon, Ghana</t>
  </si>
  <si>
    <t>Muni Lagoon</t>
  </si>
  <si>
    <t>Southern Red Sea coast of Saudi Arabia</t>
  </si>
  <si>
    <t>Coastal region south of Khor Amiq (18°27'44" N)</t>
  </si>
  <si>
    <t>Ras Hatiba, Saudi Arabia</t>
  </si>
  <si>
    <t>Ras Hatiba</t>
  </si>
  <si>
    <t>Farasan Island, Saudi Arabia</t>
  </si>
  <si>
    <t>Farasan Island</t>
  </si>
  <si>
    <t>Jazan, Saudi Arabia</t>
  </si>
  <si>
    <t>Jazan</t>
  </si>
  <si>
    <t>Specifically at &amp;ldquo;Gettlah&amp;rdquo;</t>
  </si>
  <si>
    <t>Specifically at &amp;ldquo;Midaya&amp;rdquo;</t>
  </si>
  <si>
    <t>Pomene, Mozambique</t>
  </si>
  <si>
    <t>Pomene</t>
  </si>
  <si>
    <t>Al Khiran, Kuwait</t>
  </si>
  <si>
    <t>Al Khiran</t>
  </si>
  <si>
    <t>Al Jahra</t>
  </si>
  <si>
    <t>Al Jahra, Kuwait</t>
  </si>
  <si>
    <t>Sulaibikhat, Kuwait</t>
  </si>
  <si>
    <t>Sulaibikhat</t>
  </si>
  <si>
    <t>Kathmah, Kuwait</t>
  </si>
  <si>
    <t>Kathmah</t>
  </si>
  <si>
    <t>Al Memlahah, Kuwait</t>
  </si>
  <si>
    <t>Al Memlahah</t>
  </si>
  <si>
    <t>Doha</t>
  </si>
  <si>
    <t>Kuwait Towers, Kuwait City, Kuwait</t>
  </si>
  <si>
    <t>Kuwait City, Kuwait</t>
  </si>
  <si>
    <t>Kuwait Towers</t>
  </si>
  <si>
    <t>Kuwait City</t>
  </si>
  <si>
    <t>Sinnamary Estuary, French Guiana</t>
  </si>
  <si>
    <t>Sinnamary Estuary</t>
  </si>
  <si>
    <t>Banc d'Arguin, Mauritania</t>
  </si>
  <si>
    <t>Iouik, Banc d'Arguin, Mauritania</t>
  </si>
  <si>
    <t>Banc d'Arguin</t>
  </si>
  <si>
    <t>Al-Gharqana</t>
  </si>
  <si>
    <t>Al-Rewaissia</t>
  </si>
  <si>
    <t>Safaga</t>
  </si>
  <si>
    <t>Location approximate (36km north of Qusier)</t>
  </si>
  <si>
    <t>El Hamraween Mangrove</t>
  </si>
  <si>
    <t>El Hamraween Mangrove, Red Sea Governorate, Egypt</t>
  </si>
  <si>
    <t>Location approximate</t>
  </si>
  <si>
    <t>Mangrove 17 km south of Safaga, Red Sea Governorate, Egypt</t>
  </si>
  <si>
    <t>Hamata, Red Sea Governorate, Egypt</t>
  </si>
  <si>
    <t>Hamata</t>
  </si>
  <si>
    <t>Abi Estuary</t>
  </si>
  <si>
    <t>Qeshm, Hormozgan Province, Iran</t>
  </si>
  <si>
    <t>Gav Bandi, Hormozgan Province, Iran</t>
  </si>
  <si>
    <t>Bandar Abbas, Hormozgan Province, Iran</t>
  </si>
  <si>
    <t>Abi Estuary, Bandar Abbas, Hormozgan Province, Iran</t>
  </si>
  <si>
    <t>Sirik Mangrove Forest, Hormozgan Province, Iran</t>
  </si>
  <si>
    <t>Sirik Mangrove Forest</t>
  </si>
  <si>
    <t>Holor, Qeshm, Hormozgan Province, Iran</t>
  </si>
  <si>
    <t>Holor</t>
  </si>
  <si>
    <t>Bandar Khamir, Hormozgan Province, Iran</t>
  </si>
  <si>
    <t>Bandar Khamir</t>
  </si>
  <si>
    <t>Bandar Kong, Hormozgan Province, Iran</t>
  </si>
  <si>
    <t>Bandar Kong</t>
  </si>
  <si>
    <t>Kolāhi, Hormozgan Province, Iran</t>
  </si>
  <si>
    <t>Kolāhi</t>
  </si>
  <si>
    <t>Bandar-Tiab</t>
  </si>
  <si>
    <t>Bandar-Pohl, Hormozgan Province, Iran</t>
  </si>
  <si>
    <t>Bandar-Pohl</t>
  </si>
  <si>
    <t>Bandar-Tiab, Hormozgan Province, Iran</t>
  </si>
  <si>
    <t>Mahtabi, Hormozgan Province, Iran</t>
  </si>
  <si>
    <t>Mahtabi</t>
  </si>
  <si>
    <t>Noghasha</t>
  </si>
  <si>
    <t>Naghasheh</t>
  </si>
  <si>
    <t>Noghasha, Qeshm, Hormozgan Province, Iran</t>
  </si>
  <si>
    <t>Band-Chapi, Qeshm, Hormozgan Province, Iran</t>
  </si>
  <si>
    <t>Band-Chapi</t>
  </si>
  <si>
    <t>Bushehr Province, Iran</t>
  </si>
  <si>
    <t>Khuzestan Province, Iran</t>
  </si>
  <si>
    <t>Bushehr Province</t>
  </si>
  <si>
    <t>Khuzestan Province</t>
  </si>
  <si>
    <t>Bandar Imam Khomeini, Khuzestan Province, Iran</t>
  </si>
  <si>
    <t>Bandar Imam Khomeini</t>
  </si>
  <si>
    <t>Bandar Emam</t>
  </si>
  <si>
    <t>Mahshahr</t>
  </si>
  <si>
    <t>Mahshahr, Khuzestan Province, Iran</t>
  </si>
  <si>
    <t>Majidieh Fishery Jetty</t>
  </si>
  <si>
    <t>Arvandroud River, Khuzestan Province, Iran</t>
  </si>
  <si>
    <t>Arvandroud River</t>
  </si>
  <si>
    <t>River on border of Iran and Kuwait</t>
  </si>
  <si>
    <t>Delvar</t>
  </si>
  <si>
    <t>Delvar, Bushehr Province, Iran</t>
  </si>
  <si>
    <t>Mond, Bushehr Province, Iran</t>
  </si>
  <si>
    <t>Mond</t>
  </si>
  <si>
    <t>Bandar Rig</t>
  </si>
  <si>
    <t>Bandar Rig, Bushehr Province, Iran</t>
  </si>
  <si>
    <t>Bandar-Dayyer</t>
  </si>
  <si>
    <t>Bandar-Dayyer, Bushehr Province, Iran</t>
  </si>
  <si>
    <t>Bandar-Banak, Bushehr Province, Iran</t>
  </si>
  <si>
    <t>Bandar-Banak</t>
  </si>
  <si>
    <t>Emamzadeh Shah Abdolah</t>
  </si>
  <si>
    <t>Emamzadeh Shah Abdolah, Bushehr Province, Iran</t>
  </si>
  <si>
    <t>Ramleh, Bushehr Province, Iran</t>
  </si>
  <si>
    <t>Ramleh</t>
  </si>
  <si>
    <t>Chah Shur, Bushehr Province, Iran</t>
  </si>
  <si>
    <t>Chah Shur</t>
  </si>
  <si>
    <t>Nayband Gulf, Bushehr Province, Iran</t>
  </si>
  <si>
    <t>Nayband Gulf</t>
  </si>
  <si>
    <t>Khalij-Nayband</t>
  </si>
  <si>
    <t>Boveyrat, Bushehr Province, Iran</t>
  </si>
  <si>
    <t>Bavirat</t>
  </si>
  <si>
    <t>Boveyrat</t>
  </si>
  <si>
    <t>Lilitin, Bushehr Province, Iran</t>
  </si>
  <si>
    <t>Lilitin</t>
  </si>
  <si>
    <t>Laylatayn</t>
  </si>
  <si>
    <t>Pohl Port Mangrove, Bandar Abbas, Hormozgan Province, Iran</t>
  </si>
  <si>
    <t>Pohl Port Mangrove</t>
  </si>
  <si>
    <t>Kolkata, West Bengal, India</t>
  </si>
  <si>
    <t>Calcutta</t>
  </si>
  <si>
    <t>Kolkata</t>
  </si>
  <si>
    <t>Contai</t>
  </si>
  <si>
    <t>Contai, Purba Medinipur District, West Bengal, India</t>
  </si>
  <si>
    <t>Matā'utu</t>
  </si>
  <si>
    <t>Matā'utu, Wallis, Wallis and Futuna</t>
  </si>
  <si>
    <t>Al Darb, Jazan, Saudi Arabia</t>
  </si>
  <si>
    <t>Al Darb</t>
  </si>
  <si>
    <t>Bang Rin, Ranong, Thailand</t>
  </si>
  <si>
    <t>Bang Rin</t>
  </si>
  <si>
    <t>Kampung Perepat Kapar, Selangor, Malaysia</t>
  </si>
  <si>
    <t>Kampung Perepat Kapar</t>
  </si>
  <si>
    <t>Sungai Sementa Besar, Kampung Perepat Kapar, Selangor, Malaysia</t>
  </si>
  <si>
    <t>Sungai Sementa Besar</t>
  </si>
  <si>
    <t>Thomatis Creek, Queensland, Australia</t>
  </si>
  <si>
    <t>Thomatis Creek</t>
  </si>
  <si>
    <t>Badung Regency, Bali, Indonesia</t>
  </si>
  <si>
    <t>Badung Regency</t>
  </si>
  <si>
    <t>Kuta, Badung Regency, Bali, Indonesia</t>
  </si>
  <si>
    <t>Pantuan</t>
  </si>
  <si>
    <t>Pantuan, East Kalimantan, Borneo, Indonesia</t>
  </si>
  <si>
    <t>Matutinao R. Badian, Cebu, Philippines</t>
  </si>
  <si>
    <t>Matutinao R. Badian</t>
  </si>
  <si>
    <t>Yanshui</t>
  </si>
  <si>
    <t>Yanshui, Tainan, Taiwan</t>
  </si>
  <si>
    <t>East Godavari District, Andhra Pradesh, India</t>
  </si>
  <si>
    <t>Kakinada</t>
  </si>
  <si>
    <t>Kakinada, East Godavari District, Andhra Pradesh, India</t>
  </si>
  <si>
    <t>Sakhinetipalli, East Godavari District, Andhra Pradesh, India</t>
  </si>
  <si>
    <t>Sakhinetipalli</t>
  </si>
  <si>
    <t>Nizampatnam, Guntur District, Andhra Pradesh, India</t>
  </si>
  <si>
    <t>Nizapatnam</t>
  </si>
  <si>
    <t>Nellore District</t>
  </si>
  <si>
    <t>East Godavari District</t>
  </si>
  <si>
    <t>Nellore District, Andhra Pradesh, India</t>
  </si>
  <si>
    <t>Kottha Koduru, Nellore District, Andhra Pradesh, India</t>
  </si>
  <si>
    <t>Kottha Koduru</t>
  </si>
  <si>
    <t>Muthukur, Nellore District, Andhra Pradesh, India</t>
  </si>
  <si>
    <t>Muthukur</t>
  </si>
  <si>
    <t>Vizianagaram District, Andhra Pradesh, India</t>
  </si>
  <si>
    <t>Vizianagaram District</t>
  </si>
  <si>
    <t>Konada</t>
  </si>
  <si>
    <t>Konada, Vizianagaram District, Andhra Pradesh, India</t>
  </si>
  <si>
    <t>Puluguvari Palem, Guntur District, Andhra Pradesh, India</t>
  </si>
  <si>
    <t>Puluguvari Palem</t>
  </si>
  <si>
    <t>Exact location unknown</t>
  </si>
  <si>
    <t>Krishnapatnam, Nellore District, Andhra Pradesh, India</t>
  </si>
  <si>
    <t>Krishnapatnam</t>
  </si>
  <si>
    <t>Divar Island, Goa, India</t>
  </si>
  <si>
    <t>Divar Island</t>
  </si>
  <si>
    <t>Diwadi Island</t>
  </si>
  <si>
    <t>Canacona, Goa, India</t>
  </si>
  <si>
    <t>Canacona</t>
  </si>
  <si>
    <t>Zuari River, Goa, India</t>
  </si>
  <si>
    <t>Zuari River</t>
  </si>
  <si>
    <t>Agaçaim</t>
  </si>
  <si>
    <t>Agaçaim, Goa, India</t>
  </si>
  <si>
    <t>Rassaim, Goa, India</t>
  </si>
  <si>
    <t>Rassaim</t>
  </si>
  <si>
    <t>Chorão Island</t>
  </si>
  <si>
    <t>Chorão Island, Goa, India</t>
  </si>
  <si>
    <t>Betim</t>
  </si>
  <si>
    <t>Betim, Goa, India</t>
  </si>
  <si>
    <t>Cooum River, Chennai, Tamil Nadu, India</t>
  </si>
  <si>
    <t>Cooum River</t>
  </si>
  <si>
    <t>Napier Bridge, Cooum River, Chennai, Tamil Nadu, India</t>
  </si>
  <si>
    <t>Napier Bridge</t>
  </si>
  <si>
    <t>Iron Bridge</t>
  </si>
  <si>
    <t>Adyar Beach, Chennai, Tamil Nadu, India</t>
  </si>
  <si>
    <t>Adyar Beach</t>
  </si>
  <si>
    <t>Manauli Island</t>
  </si>
  <si>
    <t>Manauli Island, Ramanathapuram District, Tamil Nadu, India</t>
  </si>
  <si>
    <t>Mandapam, Ramanathapuram District, Tamil Nadu, India</t>
  </si>
  <si>
    <t>Mandapam</t>
  </si>
  <si>
    <t>Kundugal Point, Ramanathapuram District, Tamil Nadu, India</t>
  </si>
  <si>
    <t>Kundugal Point</t>
  </si>
  <si>
    <t>Vaigai River, Ramanathapuram District, Tamil Nadu, India</t>
  </si>
  <si>
    <t>Vaigai River</t>
  </si>
  <si>
    <t>Kuta (Lombok)</t>
  </si>
  <si>
    <t>Kuta (Bali)</t>
  </si>
  <si>
    <t>Zamboanga, Mindanao, Philippines</t>
  </si>
  <si>
    <t>Dare County, North Carolina, USA</t>
  </si>
  <si>
    <t>Duck, Dare County, North Carolina, USA</t>
  </si>
  <si>
    <t>Dare County</t>
  </si>
  <si>
    <t>Duck</t>
  </si>
  <si>
    <t>Middle Atlantic Bight</t>
  </si>
  <si>
    <t>New York/New Jersey Bight</t>
  </si>
  <si>
    <t>Great Marsh, Sussex County, Delaware, USA</t>
  </si>
  <si>
    <t>Great Marsh</t>
  </si>
  <si>
    <t>W.E. Honey Park, Wilmington River, Chatham County, Georgia, USA</t>
  </si>
  <si>
    <t>W.E. Honey Park</t>
  </si>
  <si>
    <t>McQueens Island</t>
  </si>
  <si>
    <t>McQueens Island, Chatham County, Georgia, USA</t>
  </si>
  <si>
    <t>Gloucester County, Virginia, USA</t>
  </si>
  <si>
    <t>Gloucester County</t>
  </si>
  <si>
    <t>King's Creek, Gloucester County, Virginia, USA</t>
  </si>
  <si>
    <t>King's Creek</t>
  </si>
  <si>
    <t>Jaguaribe River, Ceará, Brazil</t>
  </si>
  <si>
    <t>Jaguaribe River</t>
  </si>
  <si>
    <t>Vembanad Lake</t>
  </si>
  <si>
    <t>Vembanad Lake, Kerala, India</t>
  </si>
  <si>
    <t>Mandovi River, Goa, India</t>
  </si>
  <si>
    <t>Mandovi River</t>
  </si>
  <si>
    <t>Ela Dhauji, Goa, India</t>
  </si>
  <si>
    <t>Ela Dhauji</t>
  </si>
  <si>
    <t>Nancowry, Nicobar Islands</t>
  </si>
  <si>
    <t>Nancowry</t>
  </si>
  <si>
    <t>Great Nicobar, Nicobar Islands</t>
  </si>
  <si>
    <t>Great Nicobar</t>
  </si>
  <si>
    <t>Car Nicobar, Nicobar Islands</t>
  </si>
  <si>
    <t>Car Nicobar</t>
  </si>
  <si>
    <t>Little Andaman</t>
  </si>
  <si>
    <t>Little Andaman, Andaman Islands</t>
  </si>
  <si>
    <t>Middle Andaman, Andaman Islands</t>
  </si>
  <si>
    <t>Middle Andaman</t>
  </si>
  <si>
    <t>North Andaman, Andaman Islands</t>
  </si>
  <si>
    <t>North Andaman</t>
  </si>
  <si>
    <t>Chongming Island, Shanghai, China</t>
  </si>
  <si>
    <t>Chongming Island</t>
  </si>
  <si>
    <t>Catalina Harbor, Catalina Island, Los Angeles County, California, USA</t>
  </si>
  <si>
    <t>Catalina Harbor</t>
  </si>
  <si>
    <t>Caeté Bay</t>
  </si>
  <si>
    <t>Furo do Meio</t>
  </si>
  <si>
    <t>Baía do Caeté, Pará, Brazil</t>
  </si>
  <si>
    <t>Baía do Caeté</t>
  </si>
  <si>
    <t>Furo do Meio, Baía do Caeté, Pará, Brazil</t>
  </si>
  <si>
    <t>Weedon Island Preserve, St. Petersburg, Pinellas County, Florida, USA</t>
  </si>
  <si>
    <t>Weedon Island Preserve</t>
  </si>
  <si>
    <t>Sabaki</t>
  </si>
  <si>
    <t>Malindi, Kilifi County, Kenya</t>
  </si>
  <si>
    <t>Sabaki, Malindi, Kilifi County, Kenya</t>
  </si>
  <si>
    <t>Malindi</t>
  </si>
  <si>
    <t>Klong Ngao</t>
  </si>
  <si>
    <t>Phang Nga, Thailand</t>
  </si>
  <si>
    <t>Phang Nga</t>
  </si>
  <si>
    <t>Klong Ngao, Phang Nga, Thailand</t>
  </si>
  <si>
    <t>North Falmouth, Falmouth, Barnstable County, Massachusetts, USA</t>
  </si>
  <si>
    <t>North Falmouth</t>
  </si>
  <si>
    <t>Wild Harbor, North Falmouth, Falmouth, Barnstable County, Massachusetts, USA</t>
  </si>
  <si>
    <t>Wild Harbor</t>
  </si>
  <si>
    <t>Sarasota, Sarasota County, Florida, USA</t>
  </si>
  <si>
    <t>Sarasota</t>
  </si>
  <si>
    <t>Eastpoint</t>
  </si>
  <si>
    <t>Eastpoint, Franklin County, Florida, USA</t>
  </si>
  <si>
    <t>Mahakam River Delta, East Kalimantan, Borneo, Indonesia</t>
  </si>
  <si>
    <t>Mahkam River Delta</t>
  </si>
  <si>
    <t>Bayor, Mahakam River Delta, East Kalimantan, Borneo, Indonesia</t>
  </si>
  <si>
    <t>Bayor</t>
  </si>
  <si>
    <t>Ilu, Mahakam River Delta, East Kalimantan, Borneo, Indonesia</t>
  </si>
  <si>
    <t>Beji, Mahakam River Delta, East Kalimantan, Borneo, Indonesia</t>
  </si>
  <si>
    <t>Ilu</t>
  </si>
  <si>
    <t>Beji</t>
  </si>
  <si>
    <t>Kaeli, Mahakam River Delta, East Kalimantan, Borneo, Indonesia</t>
  </si>
  <si>
    <t>Kaeli</t>
  </si>
  <si>
    <t>Cajigal, Sucre, Venezuela</t>
  </si>
  <si>
    <t>Cajigal</t>
  </si>
  <si>
    <t>Muskeget Island</t>
  </si>
  <si>
    <t>Nantucket County</t>
  </si>
  <si>
    <t>Nantucket County, Massachusetts, USA</t>
  </si>
  <si>
    <t>Muskeget Island, Nantucket County, Massachusetts, USA</t>
  </si>
  <si>
    <t>Lampung Bay, Lampung, Sumatra, Indonesia</t>
  </si>
  <si>
    <t>Lampung Bay</t>
  </si>
  <si>
    <t>Muntun, Lampung, Sumatra, Indonesia</t>
  </si>
  <si>
    <t>Muntun</t>
  </si>
  <si>
    <t>Suamalu, Lampung, Sumatra, Indonesia</t>
  </si>
  <si>
    <t>Suamalu</t>
  </si>
  <si>
    <t>Liang Island, Sumbawa, West Nusa Tenggara, Indonesia</t>
  </si>
  <si>
    <t>Liang Island</t>
  </si>
  <si>
    <t>Kai Islands, Maluku Province, Maluku Islands, Indonesia</t>
  </si>
  <si>
    <t>Kai Islands</t>
  </si>
  <si>
    <t>Kolseer</t>
  </si>
  <si>
    <t>Kolseer, Kai Islands, Maluku Province, Maluku Islands, Indonesia</t>
  </si>
  <si>
    <t>Seram Island, Maluku Province, Maluku Islands, Indonesia</t>
  </si>
  <si>
    <t>Seram Island</t>
  </si>
  <si>
    <t>Piru Bay, Seram Island, Maluku Province, Maluku Islands, Indonesia</t>
  </si>
  <si>
    <t>Piru Bay</t>
  </si>
  <si>
    <t>Cilacap</t>
  </si>
  <si>
    <t>Parigi</t>
  </si>
  <si>
    <t>Parigi, West Java, Java, Indonesia</t>
  </si>
  <si>
    <t>Cilacap, West Java, Java, Indonesia</t>
  </si>
  <si>
    <t>Kepulauan Seribu, Jakarta, Java, Indonesia</t>
  </si>
  <si>
    <t>Kepulauan Seribu</t>
  </si>
  <si>
    <t>Thousand Islands</t>
  </si>
  <si>
    <t>Haruku Island, Maluku Province, Maluku Islands, Indonesia</t>
  </si>
  <si>
    <t>Haruku Island</t>
  </si>
  <si>
    <t>Trenggalek, East Java, Java, Indonesia</t>
  </si>
  <si>
    <t>Trenggalek</t>
  </si>
  <si>
    <t>Location from El Serehy</t>
  </si>
  <si>
    <t>Al-Gharqana, South Sinai Governorate, Egypt</t>
  </si>
  <si>
    <t>Al-Rewaissia, South Sinai Governorate, Egypt</t>
  </si>
  <si>
    <t>Shura El Ruwaysia</t>
  </si>
  <si>
    <t>Shura El Gharqana</t>
  </si>
  <si>
    <t>Zira, Banc d'Arguin, Mauritania</t>
  </si>
  <si>
    <t>Zira</t>
  </si>
  <si>
    <t>Agheneiver</t>
  </si>
  <si>
    <t>Agheneiver, Banc d'Arguin, Mauritania</t>
  </si>
  <si>
    <t>Salina San Carlos</t>
  </si>
  <si>
    <t>Salina San Carlos, Cádiz, Andalusia, Spain</t>
  </si>
  <si>
    <t>Lekki, Nigeria</t>
  </si>
  <si>
    <t>Lekki</t>
  </si>
  <si>
    <t>Laguna de Bara de Navidad, Jalisco, Mexico</t>
  </si>
  <si>
    <t>Laguna de Bara de Navidad</t>
  </si>
  <si>
    <t>Isla San Ignacio</t>
  </si>
  <si>
    <t>Isla Guasayeye</t>
  </si>
  <si>
    <t>Isla Tesobiate</t>
  </si>
  <si>
    <t>Isla Nescoco</t>
  </si>
  <si>
    <t>Isla Las Chivas</t>
  </si>
  <si>
    <t>Isla Altamura</t>
  </si>
  <si>
    <t>Isla Talchichitle</t>
  </si>
  <si>
    <t>Isla San Ignacio, Sinaloa, Mexico</t>
  </si>
  <si>
    <t>Isla Guasayeye, Sinaloa, Mexico</t>
  </si>
  <si>
    <t>Isla Tesobiate, Sinaloa, Mexico</t>
  </si>
  <si>
    <t>Isla Nescoco, Sinaloa, Mexico</t>
  </si>
  <si>
    <t>Isla Las Chivas, Sinaloa, Mexico</t>
  </si>
  <si>
    <t>Isla Altamura, Sinaloa, Mexico</t>
  </si>
  <si>
    <t>Isla Talchichitle, Sinaloa, Mexico</t>
  </si>
  <si>
    <t>Tabasco, Mexico</t>
  </si>
  <si>
    <t>Tabasco</t>
  </si>
  <si>
    <t>Copano Bay, Texas, USA</t>
  </si>
  <si>
    <t>Copano Bay</t>
  </si>
  <si>
    <t>Progreso, Yucatan, Mexico</t>
  </si>
  <si>
    <t>Little Dauphin Island, Dauphin Island, Mobile County, Alabama, USA</t>
  </si>
  <si>
    <t>Little Dauphin Island</t>
  </si>
  <si>
    <t>Horn Island</t>
  </si>
  <si>
    <t>Horn Island, Jackson County, Mississippi, USA</t>
  </si>
  <si>
    <t>Doflein (1899) described a new species labeled as collected from Tefé, Brazil. The specimen has since been identified as the species &lt;em class="species"&gt;Uca chlorophthalmus.&lt;/em&gt; Since Tefé is from the interior of the country without an ocean border, the collection location is clearly incorrect and the specimen was likely collected somewhere from the Indian coast of Africa and then subsequently mislabled.</t>
  </si>
  <si>
    <t>Progreso</t>
  </si>
  <si>
    <t>Punta Morales</t>
  </si>
  <si>
    <t>Punta Morales, Puntarenas, Costa Rica</t>
  </si>
  <si>
    <t>Jiaozhou, Qingdao, Shandong, China</t>
  </si>
  <si>
    <t>Jiaozhou</t>
  </si>
  <si>
    <t>Bahowo, North Sulawesi, Sulawesi, Indonesia</t>
  </si>
  <si>
    <t>Bahowo</t>
  </si>
  <si>
    <t>Kosi Lake, KwaZulu-Natal, South Africa</t>
  </si>
  <si>
    <t>Kuhlange</t>
  </si>
  <si>
    <t>Kosi Lake</t>
  </si>
  <si>
    <t>Mlalazi, KwaZulu-Natal, South Africa</t>
  </si>
  <si>
    <t>Mlalazi</t>
  </si>
  <si>
    <t>Mfolozi, KwaZulu-Natal, South Africa</t>
  </si>
  <si>
    <t>Mfolozi</t>
  </si>
  <si>
    <t>Western Cape, South Africa</t>
  </si>
  <si>
    <t>Western Cape</t>
  </si>
  <si>
    <t>Knysna Lagoon</t>
  </si>
  <si>
    <t>Knysna Lagoon, Western Cape, South Africa</t>
  </si>
  <si>
    <t>Yinhai, Beihai, Guangxi, China</t>
  </si>
  <si>
    <t>Yinhai</t>
  </si>
  <si>
    <t>Alagoas, Brazil</t>
  </si>
  <si>
    <t>Alagoas</t>
  </si>
  <si>
    <t>Mundaú Lagoon, Alagoas, Brazil</t>
  </si>
  <si>
    <t>Mundaú Lagoon</t>
  </si>
  <si>
    <t>Pulicat Lake</t>
  </si>
  <si>
    <t>Pulicat Lake, India</t>
  </si>
  <si>
    <t>Rushikulya Estuary, Odisha, India</t>
  </si>
  <si>
    <t>Rushikulya Estuary</t>
  </si>
  <si>
    <t>Chinnapalam</t>
  </si>
  <si>
    <t>Chinnapalam, Ramanathapuram District, Tamil Nadu, India</t>
  </si>
  <si>
    <t>Kamboi</t>
  </si>
  <si>
    <t>Nada</t>
  </si>
  <si>
    <t>Gandhar</t>
  </si>
  <si>
    <t>Tar Landing Bay, Beaufort, Carteret County, North Carolina, USA</t>
  </si>
  <si>
    <t>Tar Landing Bay</t>
  </si>
  <si>
    <t>Canary Creek Marsh, Lewes, Sussex County, Delaware, USA</t>
  </si>
  <si>
    <t>Canary Creek Marsh</t>
  </si>
  <si>
    <t>Walden Creek</t>
  </si>
  <si>
    <t>Brunswick County, North Carolina, USA</t>
  </si>
  <si>
    <t>Brunswick County</t>
  </si>
  <si>
    <t>Walden Creek, Brunswick County, North Carolina, USA</t>
  </si>
  <si>
    <t>Naples, Collier County, Florida, USA</t>
  </si>
  <si>
    <t>Naples</t>
  </si>
  <si>
    <t>Rio Goiana, Pernambuco, Brazil</t>
  </si>
  <si>
    <t>Rio Goiana</t>
  </si>
  <si>
    <t>Tybee Island</t>
  </si>
  <si>
    <t>Tybee Island, Chatham County, Georgia, USA</t>
  </si>
  <si>
    <t>Stony Brook, Suffolk County, New York, USA</t>
  </si>
  <si>
    <t>Stony Brook</t>
  </si>
  <si>
    <t>Nembe, Nigeria</t>
  </si>
  <si>
    <t>Nembe</t>
  </si>
  <si>
    <t>Al-Doha, Kuwait</t>
  </si>
  <si>
    <t>Al-Doha</t>
  </si>
  <si>
    <t>Kuwait Institute of Scientific Research West Site</t>
  </si>
  <si>
    <t>Kuwait Institute of Scientific Research East Site</t>
  </si>
  <si>
    <t>Kuwait Institute of Scientific Research West Site, Kuwait</t>
  </si>
  <si>
    <t>Kuwait Institute of Scientific Research East Site, Kuwait</t>
  </si>
  <si>
    <t>Graeme Hall Swamp, Barbados</t>
  </si>
  <si>
    <t>Graeme Hall Swamp</t>
  </si>
  <si>
    <t>Puerto Vallarta, Jalisco, Mexico</t>
  </si>
  <si>
    <t>Puerto Vallarta</t>
  </si>
  <si>
    <t>Central Pacific Ocean</t>
  </si>
  <si>
    <t>Gesira</t>
  </si>
  <si>
    <t>Lac Badana</t>
  </si>
  <si>
    <t>Yemn</t>
  </si>
  <si>
    <t>Bender Mtoni</t>
  </si>
  <si>
    <t>Abo</t>
  </si>
  <si>
    <t>Abo, Somalia</t>
  </si>
  <si>
    <t>Jazeera, Somalia</t>
  </si>
  <si>
    <t>Jazeera</t>
  </si>
  <si>
    <t>Webi Jubba River, Somalia</t>
  </si>
  <si>
    <t>Giuba River</t>
  </si>
  <si>
    <t>Webi Jubba River</t>
  </si>
  <si>
    <t>Bender Mtoni, Somalia</t>
  </si>
  <si>
    <t>Lac Badana, Somalia</t>
  </si>
  <si>
    <t>Yemn, Somalia</t>
  </si>
  <si>
    <t>Locationi approximate</t>
  </si>
  <si>
    <t>Southern Somalia</t>
  </si>
  <si>
    <t>West coast of India</t>
  </si>
  <si>
    <t>Southwestern India;Southern India;West coast of India</t>
  </si>
  <si>
    <t>Bahía Blanca, Buenos Aires Province, Argentina</t>
  </si>
  <si>
    <t>Bahía Blanca</t>
  </si>
  <si>
    <t>Puerto Rosales, Bahía Blanca, Buenos Aires Province, Argentina</t>
  </si>
  <si>
    <t>Puerto Rosales</t>
  </si>
  <si>
    <t>Maruhubi, Zanzibar, Unguja, Tanzania</t>
  </si>
  <si>
    <t>Maruhubi</t>
  </si>
  <si>
    <t>Richard's Bay, KwaZulu-Natal, South Africa</t>
  </si>
  <si>
    <t>Richard's Bay</t>
  </si>
  <si>
    <t>Mngazana</t>
  </si>
  <si>
    <t>Mngazana, Eastern Cape, South Africa</t>
  </si>
  <si>
    <t>Mtwapa Creek, Kenya</t>
  </si>
  <si>
    <t>Mtwapa Creek</t>
  </si>
  <si>
    <t>Border of Mombassa and Kilifi Counties</t>
  </si>
  <si>
    <t>Rowes Bay, Townsville, Queensland, Australia</t>
  </si>
  <si>
    <t>Rowes Bay</t>
  </si>
  <si>
    <t>Lagos Lagoon, Nigeria</t>
  </si>
  <si>
    <t>Lagos Lagoon</t>
  </si>
  <si>
    <t>University of Lagos, Lagos, Nigeria</t>
  </si>
  <si>
    <t>University of Lagos</t>
  </si>
  <si>
    <t>Durgarajupatnam</t>
  </si>
  <si>
    <t>Durgarajupatnam, Nellore District, Andhra Pradesh, India</t>
  </si>
  <si>
    <t>La Restinga Margarita</t>
  </si>
  <si>
    <t>La Restinga Margarita, Margarita Island, Nueva Esparta, Venezuela</t>
  </si>
  <si>
    <t>Laguna National Park;Laguna de La Restinga</t>
  </si>
  <si>
    <t>Charlotte Harbor, Florida, USA</t>
  </si>
  <si>
    <t>Charlotte Harbor</t>
  </si>
  <si>
    <t>Clam Lake, McFaddin National Wildlife Refuge, Jefferson County, Texas, USA</t>
  </si>
  <si>
    <t>McFaddin National Wildlife Refuge, Jefferson County, Texas, USA</t>
  </si>
  <si>
    <t>McFaddin National Wildlife Refuge</t>
  </si>
  <si>
    <t>Clam Lake</t>
  </si>
  <si>
    <t>Lake Pontchartrain, Louisiana, USA</t>
  </si>
  <si>
    <t>Lake Pontchartrain</t>
  </si>
  <si>
    <t>Eastern Lake Pontchartrain, Louisiana, USA</t>
  </si>
  <si>
    <t>Eastern Lake Pontchartrain</t>
  </si>
  <si>
    <t>Lake Borgne</t>
  </si>
  <si>
    <t>Lake Borgne, Louisiana, USA</t>
  </si>
  <si>
    <t>Eastern Lake Borgne, Louisiana, USA</t>
  </si>
  <si>
    <t>Western Lake Borgne, Louisiana, USA</t>
  </si>
  <si>
    <t>Eastern Lake Borgne</t>
  </si>
  <si>
    <t>Western Lake Borgne</t>
  </si>
  <si>
    <t>Mississippi Sound, USA</t>
  </si>
  <si>
    <t>Mississippi Sound</t>
  </si>
  <si>
    <t>Western Mississippi Sound, USA</t>
  </si>
  <si>
    <t>Western Mississippi Sound</t>
  </si>
  <si>
    <t>Terrebonne Parish, Louisiana, USA</t>
  </si>
  <si>
    <t>Terrebonne Parish</t>
  </si>
  <si>
    <t>Southport, Brunswick County, North Carolina, USA</t>
  </si>
  <si>
    <t>Southport</t>
  </si>
  <si>
    <t>St. Mark's Wildlife Refuge</t>
  </si>
  <si>
    <t>St. Mark's Wildlife Refuge, Wakulla County, Florida, USA</t>
  </si>
  <si>
    <t>Taylor's Gut</t>
  </si>
  <si>
    <t>Kent County, Delaware, USA</t>
  </si>
  <si>
    <t>Kent County</t>
  </si>
  <si>
    <t>Taylor's Gut, Kent County, Delaware, USA</t>
  </si>
  <si>
    <t>Kanasgeri</t>
  </si>
  <si>
    <t>Sunkeri</t>
  </si>
  <si>
    <t>Kadwad</t>
  </si>
  <si>
    <t>Kinnar</t>
  </si>
  <si>
    <t>Kali River, Karnatka, India</t>
  </si>
  <si>
    <t>Kali River</t>
  </si>
  <si>
    <t>Mavinahole Creek</t>
  </si>
  <si>
    <t>Mavinahole Creek, Kali River, Karnatka, India</t>
  </si>
  <si>
    <t>Kanasgeri, Kali River, Karnatka, India</t>
  </si>
  <si>
    <t>Sunkeri, Kali River, Karnatka, India</t>
  </si>
  <si>
    <t>Kadwad, Kali River, Karnatka, India</t>
  </si>
  <si>
    <t>Kinnar, Kali River, Karnatka, India</t>
  </si>
  <si>
    <t>Jamaica Bay Wildlife Refuge</t>
  </si>
  <si>
    <t>Jamaica Bay Wildlife Refuge, New York, USA</t>
  </si>
  <si>
    <t>Msimbazi River, Dar es Salaam, Tanzania</t>
  </si>
  <si>
    <t>Msimbazi River</t>
  </si>
  <si>
    <t>Umarsaid</t>
  </si>
  <si>
    <t>Karwar Mangrove Forest, Kali River, Karnatka, India</t>
  </si>
  <si>
    <t>Karwar Mangrove Forest</t>
  </si>
  <si>
    <t>Aghnashini River, Karnatka, India</t>
  </si>
  <si>
    <t>Aghnashini River</t>
  </si>
  <si>
    <t>Divigi</t>
  </si>
  <si>
    <t>Hegde</t>
  </si>
  <si>
    <t>Kagal</t>
  </si>
  <si>
    <t>Bargi</t>
  </si>
  <si>
    <t>Divigi, Aghnashini River, Karnatka, India</t>
  </si>
  <si>
    <t>Hegde, Aghnashini River, Karnatka, India</t>
  </si>
  <si>
    <t>Kagal, Aghnashini River, Karnatka, India</t>
  </si>
  <si>
    <t>Bargi, Aghnashini River, Karnatka, India</t>
  </si>
  <si>
    <t>Navi Mumbai, Maharashtra, India</t>
  </si>
  <si>
    <t>Navi Mumbai</t>
  </si>
  <si>
    <t>Uran</t>
  </si>
  <si>
    <t>Uran, Navi Mumbai, Maharashtra, India</t>
  </si>
  <si>
    <t>Arukkattuthurai</t>
  </si>
  <si>
    <t>Muthupettai</t>
  </si>
  <si>
    <t>Sethubavachatram</t>
  </si>
  <si>
    <t>Kattumavadi</t>
  </si>
  <si>
    <t>Manamelkudi</t>
  </si>
  <si>
    <t>Jegathapattinam</t>
  </si>
  <si>
    <t>Pasipattinam</t>
  </si>
  <si>
    <t>Arucottauthrai</t>
  </si>
  <si>
    <t>Nagapattinam District, Tamil Nadu, India</t>
  </si>
  <si>
    <t>Nagapattinam District</t>
  </si>
  <si>
    <t>Arucottauthrai, Nagapattinam District, Tamil Nadu, India</t>
  </si>
  <si>
    <t>Point Calimere, Nagapattinam District, Tamil Nadu, India</t>
  </si>
  <si>
    <t>Point Calimere</t>
  </si>
  <si>
    <t>Thiruvarur District, Tamil Nadu, India</t>
  </si>
  <si>
    <t>Thiruvarur District</t>
  </si>
  <si>
    <t>Muthupet, Thiruvarur District, Tamil Nadu, India</t>
  </si>
  <si>
    <t>Muthupet</t>
  </si>
  <si>
    <t>Thanjavur District, Tamil Nadu, India</t>
  </si>
  <si>
    <t>Thanjavur District</t>
  </si>
  <si>
    <t>Adiramapattinam</t>
  </si>
  <si>
    <t>Adiramapattinam, Thanjavur District, Tamil Nadu, India</t>
  </si>
  <si>
    <t>Mallipattinam, Thanjavur District, Tamil Nadu, India</t>
  </si>
  <si>
    <t>Malipattinam</t>
  </si>
  <si>
    <t>Sethubavachatram, Thanjavur District, Tamil Nadu, India</t>
  </si>
  <si>
    <t>Pudukkottai District, Tamil Nadu, India</t>
  </si>
  <si>
    <t>Pudukkottai District</t>
  </si>
  <si>
    <t>Kattumavadi, Pudukkottai District, Tamil Nadu, India</t>
  </si>
  <si>
    <t>Manmelkudi, Pudukkottai District, Tamil Nadu, India</t>
  </si>
  <si>
    <t>Jegathapattinam, Pudukkottai District, Tamil Nadu, India</t>
  </si>
  <si>
    <t>Pasipattinam, Pudukkottai District, Tamil Nadu, India</t>
  </si>
  <si>
    <t>Mundra</t>
  </si>
  <si>
    <t>Jamnagar</t>
  </si>
  <si>
    <t>Sikka</t>
  </si>
  <si>
    <t>Kutch District, Gujarat, India</t>
  </si>
  <si>
    <t>Kutch District</t>
  </si>
  <si>
    <t>Naliya</t>
  </si>
  <si>
    <t>Jodiya</t>
  </si>
  <si>
    <t>Naliya, Kutch District, Gujarat, India</t>
  </si>
  <si>
    <t>Mundra, Kutch District, Gujarat, India</t>
  </si>
  <si>
    <t>Jamnagar District, Gujarat, India</t>
  </si>
  <si>
    <t>Jamnagar District</t>
  </si>
  <si>
    <t>Jodiya, Jamnagar District, Gujarat, India</t>
  </si>
  <si>
    <t>Jamnagar, Jamnagar District, Gujarat, India</t>
  </si>
  <si>
    <t>Sikka, Jamnagar District, Gujarat, India</t>
  </si>
  <si>
    <t>Devbhoomi Dwarka District, Gujarat India</t>
  </si>
  <si>
    <t>Devbhoomi Dwarka District</t>
  </si>
  <si>
    <t>Khambhalia, Devbhoomi Dwarka District, Gujarat India</t>
  </si>
  <si>
    <t>Khambalia</t>
  </si>
  <si>
    <t>Bhatiya</t>
  </si>
  <si>
    <t>Bhatiya, Devbhoomi Dwarka District, Gujarat India</t>
  </si>
  <si>
    <t>Positra</t>
  </si>
  <si>
    <t>Positra, Devbhoomi Dwarka District, Gujarat India</t>
  </si>
  <si>
    <t>Gir Somnath District, Gujarat India</t>
  </si>
  <si>
    <t>Gir Somnath District</t>
  </si>
  <si>
    <t>Saurashtra, Gir Somnath District, Gujarat India</t>
  </si>
  <si>
    <t>Bharuch District, Gujarat India</t>
  </si>
  <si>
    <t>Nada, Bharuch District, Gujarat India</t>
  </si>
  <si>
    <t>Gandhar, Bharuch District, Gujarat India</t>
  </si>
  <si>
    <t>Kamboi, Bharuch District, Gujarat India</t>
  </si>
  <si>
    <t>Valsad District, Gujarat India</t>
  </si>
  <si>
    <t>Valsad District</t>
  </si>
  <si>
    <t>Bharuch District</t>
  </si>
  <si>
    <t>Umarsadi, Valsad District, Gujarat India</t>
  </si>
  <si>
    <t>Kachchh District</t>
  </si>
  <si>
    <t>Jakhau</t>
  </si>
  <si>
    <t>Jakhau, Kutch District, Gujarat, India</t>
  </si>
  <si>
    <t>Sangi, Kutch District, Gujarat, India</t>
  </si>
  <si>
    <t>Sangi</t>
  </si>
  <si>
    <t>Medi, Kutch District, Gujarat, India</t>
  </si>
  <si>
    <t>Medi</t>
  </si>
  <si>
    <t>Ritchie's Archipelago, Andaman Islands</t>
  </si>
  <si>
    <t>Ritchie's Archipelago</t>
  </si>
  <si>
    <t>Neil Island, Ritchie's Archipelago, Andaman Islands</t>
  </si>
  <si>
    <t>Neil Island</t>
  </si>
  <si>
    <t>Wilson Island</t>
  </si>
  <si>
    <t>Nicolson Island</t>
  </si>
  <si>
    <t>Wilson Island, Ritchie's Archipelago, Andaman Islands</t>
  </si>
  <si>
    <t>Nicolson Island, Ritchie's Archipelago, Andaman Islands</t>
  </si>
  <si>
    <t>B' Quarry</t>
  </si>
  <si>
    <t>Joginder Nagar</t>
  </si>
  <si>
    <t>Laxmi Nagar</t>
  </si>
  <si>
    <t>Gandhi Nagar</t>
  </si>
  <si>
    <t>Shastry Nagar</t>
  </si>
  <si>
    <t>Kopen Heat</t>
  </si>
  <si>
    <t>Indira Point</t>
  </si>
  <si>
    <t>Laxman Beach</t>
  </si>
  <si>
    <t>Indira Point, Great Nicobar, Nicobar Islands</t>
  </si>
  <si>
    <t>Laxman Beach, Great Nicobar, Nicobar Islands</t>
  </si>
  <si>
    <t>B' Quarry, Great Nicobar, Nicobar Islands</t>
  </si>
  <si>
    <t>Joginder Nagar, Great Nicobar, Nicobar Islands</t>
  </si>
  <si>
    <t>Laxmi Nagar, Great Nicobar, Nicobar Islands</t>
  </si>
  <si>
    <t>Gandhi Nagar, Great Nicobar, Nicobar Islands</t>
  </si>
  <si>
    <t>Shastry Nagar, Great Nicobar, Nicobar Islands</t>
  </si>
  <si>
    <t>Galathea River, Great Nicobar, Nicobar Islands</t>
  </si>
  <si>
    <t>Galathea River</t>
  </si>
  <si>
    <t>Kopen Heat, Great Nicobar, Nicobar Islands</t>
  </si>
  <si>
    <t>Cabo Marzo</t>
  </si>
  <si>
    <t>Cabo Corrientes</t>
  </si>
  <si>
    <t>Bahía Solano</t>
  </si>
  <si>
    <t>Chocó, Colombia</t>
  </si>
  <si>
    <t>Chocó</t>
  </si>
  <si>
    <t>Cabo Corrientes, Chocó, Colombia</t>
  </si>
  <si>
    <t>Cabo Marzo, Chocó, Colombia</t>
  </si>
  <si>
    <t>Bahía Solano, Chocó, Colombia</t>
  </si>
  <si>
    <t>Mostly Pacific, but some Atlantic coast as well</t>
  </si>
  <si>
    <t>Utría, Chocó, Colombia</t>
  </si>
  <si>
    <t>Cupica Bay, Chocó, Colombia</t>
  </si>
  <si>
    <t>La Ensenada de Utría, Utría, Chocó, Colombia</t>
  </si>
  <si>
    <t>Bahia de Humboldt, Chocó, Colombia</t>
  </si>
  <si>
    <t>Limon Bay, Cupica Bay, Chocó, Colombia</t>
  </si>
  <si>
    <t>Isla del Gallo, Nariño, Colombia</t>
  </si>
  <si>
    <t>Isla del Gallo</t>
  </si>
  <si>
    <t>Río Mira, Nariño, Colombia</t>
  </si>
  <si>
    <t>Río Mira</t>
  </si>
  <si>
    <t>Río Patia, Nariño, Colombia</t>
  </si>
  <si>
    <t>Río Patia</t>
  </si>
  <si>
    <t>Punta Arditas</t>
  </si>
  <si>
    <t>Sanquianga</t>
  </si>
  <si>
    <t>Sanquianga, Nariño, Colombia</t>
  </si>
  <si>
    <t>Guapi, Cauca, Colombia</t>
  </si>
  <si>
    <t>Guapi</t>
  </si>
  <si>
    <t>Timbiqui, Cauca, Colombia</t>
  </si>
  <si>
    <t>Timbiqui</t>
  </si>
  <si>
    <t>Punta Soldado, Bahia de Buenaventura, Valle del Cauca, Colombia</t>
  </si>
  <si>
    <t>Punta Saldado</t>
  </si>
  <si>
    <t>El Choncho Island, San Juan River, Chocó, Colombia</t>
  </si>
  <si>
    <t>San Juan River, Chocó, Colombia</t>
  </si>
  <si>
    <t>El Choncho Island</t>
  </si>
  <si>
    <t>Punta Arditas, Chocó, Colombia</t>
  </si>
  <si>
    <t>Juradó</t>
  </si>
  <si>
    <t>Juradó, Chocó, Colombia</t>
  </si>
  <si>
    <t>Curiche, Chocó, Colombia</t>
  </si>
  <si>
    <t>Curiche</t>
  </si>
  <si>
    <t>Paraty, Rio de Janeiro, Brazil</t>
  </si>
  <si>
    <t>Patitiba, Paraty, Rio de Janeiro, Brazil</t>
  </si>
  <si>
    <t>Paraty</t>
  </si>
  <si>
    <t>Patitiba</t>
  </si>
  <si>
    <t>Ubatumirim</t>
  </si>
  <si>
    <t>Ubatuba</t>
  </si>
  <si>
    <t>Ubatuba, São Paulo, Brazil</t>
  </si>
  <si>
    <t>Ubatumirim, Ubatuba, São Paulo, Brazil</t>
  </si>
  <si>
    <t>Indaiá, Ubatuba, São Paulo, Brazil</t>
  </si>
  <si>
    <t>Indaiá</t>
  </si>
  <si>
    <t>San Juan River (Venezuela)</t>
  </si>
  <si>
    <t>San Juan River (Colombia)</t>
  </si>
  <si>
    <t>Sabine National Wildlife Refuge</t>
  </si>
  <si>
    <t>Sabine National Wildlife Refuge, Cameron Parish, Louisiana, USA</t>
  </si>
  <si>
    <t>Port Henderson, Jamaica</t>
  </si>
  <si>
    <t>Port Henderson</t>
  </si>
  <si>
    <t>Mantanzas, Cuba</t>
  </si>
  <si>
    <t>Mantanzas</t>
  </si>
  <si>
    <t>Nassau County, Florida, USA</t>
  </si>
  <si>
    <t>Nassau County</t>
  </si>
  <si>
    <t>Fernandina Beach, Nassau County, Florida, USA</t>
  </si>
  <si>
    <t>Fernandina Beach</t>
  </si>
  <si>
    <t>Volusia County, Florida, USA</t>
  </si>
  <si>
    <t>Volusia County</t>
  </si>
  <si>
    <t>Callalisa Park</t>
  </si>
  <si>
    <t>Callalisa Park, Volusia County, Florida, USA</t>
  </si>
  <si>
    <t>Hollywood</t>
  </si>
  <si>
    <t>Broward County, Florida, USA</t>
  </si>
  <si>
    <t>Broward County</t>
  </si>
  <si>
    <t>Hollywood, Broward County, Florida, USA</t>
  </si>
  <si>
    <t>Campeche, Mexico</t>
  </si>
  <si>
    <t>Campeche</t>
  </si>
  <si>
    <t>Campeche (State)</t>
  </si>
  <si>
    <t>Campeche, Campeche, Mexico</t>
  </si>
  <si>
    <t>Champoton, Campeche, Mexico</t>
  </si>
  <si>
    <t>Champoton</t>
  </si>
  <si>
    <t>Amapá, Brazil</t>
  </si>
  <si>
    <t>Amapá</t>
  </si>
  <si>
    <t>Rio Amapá, Amapá, Brazil</t>
  </si>
  <si>
    <t>Rio Amapá</t>
  </si>
  <si>
    <t>Salinópolis, Pará, Brazil</t>
  </si>
  <si>
    <t>Salinópolis</t>
  </si>
  <si>
    <t>Icatu, Maranhão, Brazil</t>
  </si>
  <si>
    <t>Icatu</t>
  </si>
  <si>
    <t>Ilha de Itamaracá</t>
  </si>
  <si>
    <t>Ilha de Itamaracá, Pernambuco, Brazil</t>
  </si>
  <si>
    <t>Sirinhaém</t>
  </si>
  <si>
    <t>Sirinhaém, Pernambuco, Brazil</t>
  </si>
  <si>
    <t>Rio Camaragibe</t>
  </si>
  <si>
    <t>Rio Camaragibe, Alagoas, Brazil</t>
  </si>
  <si>
    <t>Porto do Sauipe, Bahia, Brazil</t>
  </si>
  <si>
    <t>Porto do Sauipe</t>
  </si>
  <si>
    <t>Guarapari, Espírito Santo, Brazil</t>
  </si>
  <si>
    <t>Guarapari</t>
  </si>
  <si>
    <t>Marataízes</t>
  </si>
  <si>
    <t>Marataízes, Espírito Santo, Brazil</t>
  </si>
  <si>
    <t>Bertioga, São Paulo, Brazil</t>
  </si>
  <si>
    <t>Bertioga</t>
  </si>
  <si>
    <t>Cananéia</t>
  </si>
  <si>
    <t>Cananéia, São Paulo, Brazil</t>
  </si>
  <si>
    <t>Guaratuba, Paraná, Brazil</t>
  </si>
  <si>
    <t>Guaratuba</t>
  </si>
  <si>
    <t>Santa Catarina, Brazil</t>
  </si>
  <si>
    <t>Santa Catarina</t>
  </si>
  <si>
    <t>Florianópolis</t>
  </si>
  <si>
    <t>Florianópolis, Santa Catarina, Brazil</t>
  </si>
  <si>
    <t>Okukubi River, Okinawa, Ryukyu Islands, Japan</t>
  </si>
  <si>
    <t>Okukubi River</t>
  </si>
  <si>
    <t>Pwani Region, Tanzania</t>
  </si>
  <si>
    <t>Pwani Region</t>
  </si>
  <si>
    <t>Rufiji River, Pwani Region, Tanzania</t>
  </si>
  <si>
    <t>Rufiji River</t>
  </si>
  <si>
    <t>Ras Dege Estuary, Dar es Salaam, Tanzania</t>
  </si>
  <si>
    <t>Ras Dege Estuary</t>
  </si>
  <si>
    <t>Bocaripo Lagoon, Sucre, Venezuela</t>
  </si>
  <si>
    <t>Bocaripo Lagoon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</si>
</sst>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0"/>
    <numFmt numFmtId="166" formatCode="0.0"/>
  </numFmts>
  <fonts count="4" x14ac:knownFonts="1">
    <font>
      <sz val="11"/>
      <color theme="1"/>
      <name val="Calibri"/>
      <family val="2"/>
      <scheme val="minor"/>
    </font>
    <font>
      <b/>
      <sz val="11"/>
      <color theme="1"/>
      <name val="Calibri"/>
      <family val="2"/>
      <scheme val="minor"/>
    </font>
    <font>
      <sz val="11"/>
      <color rgb="FF9C0006"/>
      <name val="Calibri"/>
      <family val="2"/>
      <scheme val="minor"/>
    </font>
    <font>
      <sz val="11"/>
      <color rgb="FF9C5700"/>
      <name val="Calibri"/>
      <family val="2"/>
      <scheme val="minor"/>
    </font>
  </fonts>
  <fills count="4">
    <fill>
      <patternFill patternType="none"/>
    </fill>
    <fill>
      <patternFill patternType="gray125"/>
    </fill>
    <fill>
      <patternFill patternType="solid">
        <fgColor rgb="FFFFC7CE"/>
      </patternFill>
    </fill>
    <fill>
      <patternFill patternType="solid">
        <fgColor rgb="FFFFEB9C"/>
      </patternFill>
    </fill>
  </fills>
  <borders count="2">
    <border>
      <left/>
      <right/>
      <top/>
      <bottom/>
      <diagonal/>
    </border>
    <border>
      <left/>
      <right/>
      <top/>
      <bottom style="thin">
        <color indexed="64"/>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cellStyleXfs>
  <cellXfs count="15">
    <xf numFmtId="0" fontId="0" fillId="0" borderId="0" xfId="0"/>
    <xf numFmtId="0" fontId="1" fillId="0" borderId="1" xfId="0" applyFont="1" applyBorder="1"/>
    <xf numFmtId="164" fontId="1" fillId="0" borderId="1" xfId="0" applyNumberFormat="1" applyFont="1" applyBorder="1"/>
    <xf numFmtId="164" fontId="0" fillId="0" borderId="0" xfId="0" applyNumberFormat="1"/>
    <xf numFmtId="0" fontId="0" fillId="0" borderId="0" xfId="0" applyAlignment="1">
      <alignment vertical="center"/>
    </xf>
    <xf numFmtId="0" fontId="2" fillId="2" borderId="0" xfId="1"/>
    <xf numFmtId="164" fontId="2" fillId="2" borderId="0" xfId="1" applyNumberFormat="1"/>
    <xf numFmtId="0" fontId="3" fillId="3" borderId="0" xfId="2"/>
    <xf numFmtId="164" fontId="3" fillId="3" borderId="0" xfId="2" applyNumberFormat="1"/>
    <xf numFmtId="165" fontId="2" fillId="2" borderId="0" xfId="1" applyNumberFormat="1"/>
    <xf numFmtId="165" fontId="0" fillId="0" borderId="0" xfId="0" applyNumberFormat="1"/>
    <xf numFmtId="166" fontId="0" fillId="0" borderId="0" xfId="0" applyNumberFormat="1"/>
    <xf numFmtId="165" fontId="1" fillId="0" borderId="1" xfId="0" applyNumberFormat="1" applyFont="1" applyBorder="1"/>
    <xf numFmtId="165" fontId="3" fillId="3" borderId="0" xfId="2" applyNumberFormat="1"/>
    <xf numFmtId="164" fontId="0" fillId="0" borderId="0" xfId="0" applyNumberFormat="1" applyFill="1"/>
  </cellXfs>
  <cellStyles count="4">
    <cellStyle name="Bad" xfId="1" builtinId="27"/>
    <cellStyle name="Neutral" xfId="2" builtinId="28"/>
    <cellStyle name="Neutral 2" xfId="3" xr:uid="{00000000-0005-0000-0000-000002000000}"/>
    <cellStyle name="Normal" xfId="0" builtinId="0"/>
  </cellStyles>
  <dxfs count="1">
    <dxf>
      <fill>
        <patternFill patternType="solid">
          <fgColor rgb="FFFFEB9C"/>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101"/>
  <sheetViews>
    <sheetView tabSelected="1" zoomScaleNormal="100" workbookViewId="0">
      <pane ySplit="1" topLeftCell="A2049" activePane="bottomLeft" state="frozen"/>
      <selection pane="bottomLeft" activeCell="A2099" sqref="A2099"/>
    </sheetView>
  </sheetViews>
  <sheetFormatPr defaultColWidth="9.140625" defaultRowHeight="15" x14ac:dyDescent="0.25"/>
  <cols>
    <col min="1" max="1" width="36.7109375" customWidth="1"/>
    <col min="2" max="2" width="13" style="10" customWidth="1"/>
    <col min="3" max="3" width="13.140625" style="10" customWidth="1"/>
    <col min="4" max="4" width="17.5703125" customWidth="1"/>
    <col min="5" max="5" width="20.85546875" customWidth="1"/>
    <col min="6" max="6" width="23.5703125" style="3" customWidth="1"/>
    <col min="7" max="7" width="15.5703125" style="3" customWidth="1"/>
    <col min="8" max="8" width="9.7109375" style="3" customWidth="1"/>
    <col min="9" max="9" width="13.85546875" style="3" customWidth="1"/>
    <col min="10" max="10" width="8.42578125" style="3" customWidth="1"/>
  </cols>
  <sheetData>
    <row r="1" spans="1:10" x14ac:dyDescent="0.25">
      <c r="A1" s="1" t="s">
        <v>662</v>
      </c>
      <c r="B1" s="12" t="s">
        <v>0</v>
      </c>
      <c r="C1" s="12" t="s">
        <v>1</v>
      </c>
      <c r="D1" s="1" t="s">
        <v>1809</v>
      </c>
      <c r="E1" s="1" t="s">
        <v>1810</v>
      </c>
      <c r="F1" s="2" t="s">
        <v>663</v>
      </c>
      <c r="G1" s="2" t="s">
        <v>1287</v>
      </c>
      <c r="H1" s="2" t="s">
        <v>590</v>
      </c>
      <c r="I1" s="2" t="s">
        <v>2124</v>
      </c>
      <c r="J1" s="2" t="s">
        <v>1394</v>
      </c>
    </row>
    <row r="2" spans="1:10" x14ac:dyDescent="0.25">
      <c r="A2" s="7" t="s">
        <v>1564</v>
      </c>
      <c r="B2" s="13" t="s">
        <v>6</v>
      </c>
      <c r="C2" s="13" t="s">
        <v>6</v>
      </c>
      <c r="D2" s="7" t="s">
        <v>1569</v>
      </c>
      <c r="E2" s="7" t="s">
        <v>6</v>
      </c>
      <c r="F2" s="7" t="s">
        <v>1564</v>
      </c>
      <c r="G2" s="8" t="s">
        <v>6</v>
      </c>
      <c r="H2" s="8" t="s">
        <v>6</v>
      </c>
      <c r="I2" s="8" t="s">
        <v>6</v>
      </c>
      <c r="J2" s="8" t="s">
        <v>6</v>
      </c>
    </row>
    <row r="3" spans="1:10" x14ac:dyDescent="0.25">
      <c r="A3" s="7" t="s">
        <v>1565</v>
      </c>
      <c r="B3" s="13" t="s">
        <v>6</v>
      </c>
      <c r="C3" s="13" t="s">
        <v>6</v>
      </c>
      <c r="D3" s="7" t="s">
        <v>2253</v>
      </c>
      <c r="E3" s="7" t="s">
        <v>6</v>
      </c>
      <c r="F3" s="7" t="s">
        <v>1565</v>
      </c>
      <c r="G3" s="8" t="s">
        <v>6</v>
      </c>
      <c r="H3" s="8" t="s">
        <v>6</v>
      </c>
      <c r="I3" s="8" t="s">
        <v>6</v>
      </c>
      <c r="J3" s="8" t="s">
        <v>6</v>
      </c>
    </row>
    <row r="4" spans="1:10" x14ac:dyDescent="0.25">
      <c r="A4" s="7" t="s">
        <v>1566</v>
      </c>
      <c r="B4" s="13" t="s">
        <v>6</v>
      </c>
      <c r="C4" s="13" t="s">
        <v>6</v>
      </c>
      <c r="D4" s="7" t="s">
        <v>1572</v>
      </c>
      <c r="E4" s="7" t="s">
        <v>6</v>
      </c>
      <c r="F4" s="7" t="s">
        <v>1566</v>
      </c>
      <c r="G4" s="8" t="s">
        <v>6</v>
      </c>
      <c r="H4" s="8" t="s">
        <v>6</v>
      </c>
      <c r="I4" s="8" t="s">
        <v>6</v>
      </c>
      <c r="J4" s="8" t="s">
        <v>6</v>
      </c>
    </row>
    <row r="5" spans="1:10" x14ac:dyDescent="0.25">
      <c r="A5" s="7" t="s">
        <v>1567</v>
      </c>
      <c r="B5" s="13" t="s">
        <v>6</v>
      </c>
      <c r="C5" s="13" t="s">
        <v>6</v>
      </c>
      <c r="D5" s="7" t="s">
        <v>1570</v>
      </c>
      <c r="E5" s="7" t="s">
        <v>6</v>
      </c>
      <c r="F5" s="7" t="s">
        <v>1567</v>
      </c>
      <c r="G5" s="8" t="s">
        <v>6</v>
      </c>
      <c r="H5" s="8" t="s">
        <v>6</v>
      </c>
      <c r="I5" s="8" t="s">
        <v>6</v>
      </c>
      <c r="J5" s="8" t="s">
        <v>6</v>
      </c>
    </row>
    <row r="6" spans="1:10" x14ac:dyDescent="0.25">
      <c r="A6" s="7" t="s">
        <v>1568</v>
      </c>
      <c r="B6" s="13" t="s">
        <v>6</v>
      </c>
      <c r="C6" s="13" t="s">
        <v>6</v>
      </c>
      <c r="D6" s="7" t="s">
        <v>1571</v>
      </c>
      <c r="E6" s="7" t="s">
        <v>6</v>
      </c>
      <c r="F6" s="7" t="s">
        <v>1568</v>
      </c>
      <c r="G6" s="8" t="s">
        <v>6</v>
      </c>
      <c r="H6" s="8" t="s">
        <v>6</v>
      </c>
      <c r="I6" s="8" t="s">
        <v>6</v>
      </c>
      <c r="J6" s="8" t="s">
        <v>6</v>
      </c>
    </row>
    <row r="7" spans="1:10" x14ac:dyDescent="0.25">
      <c r="A7" s="5" t="s">
        <v>7</v>
      </c>
      <c r="B7" s="9">
        <v>43</v>
      </c>
      <c r="C7" s="9">
        <v>15</v>
      </c>
      <c r="D7" s="5" t="s">
        <v>1815</v>
      </c>
      <c r="E7" s="5" t="s">
        <v>6</v>
      </c>
      <c r="F7" s="5" t="s">
        <v>7</v>
      </c>
      <c r="G7" s="6" t="s">
        <v>6</v>
      </c>
      <c r="H7" s="6" t="s">
        <v>6</v>
      </c>
      <c r="I7" s="6" t="s">
        <v>1286</v>
      </c>
      <c r="J7" s="6" t="s">
        <v>1395</v>
      </c>
    </row>
    <row r="8" spans="1:10" x14ac:dyDescent="0.25">
      <c r="A8" t="s">
        <v>2125</v>
      </c>
      <c r="B8" s="10">
        <v>10.8</v>
      </c>
      <c r="C8" s="10">
        <v>19.5</v>
      </c>
      <c r="D8" t="s">
        <v>6</v>
      </c>
      <c r="E8" t="s">
        <v>6</v>
      </c>
      <c r="F8" s="3" t="s">
        <v>2125</v>
      </c>
      <c r="G8" s="3" t="s">
        <v>6</v>
      </c>
      <c r="H8" s="3" t="s">
        <v>6</v>
      </c>
      <c r="I8" s="3" t="s">
        <v>6</v>
      </c>
      <c r="J8" s="3" t="s">
        <v>6</v>
      </c>
    </row>
    <row r="9" spans="1:10" x14ac:dyDescent="0.25">
      <c r="A9" t="s">
        <v>126</v>
      </c>
      <c r="B9" s="10">
        <v>-6.1407340000000001</v>
      </c>
      <c r="C9" s="10">
        <v>12.352117</v>
      </c>
      <c r="D9" t="s">
        <v>6</v>
      </c>
      <c r="E9" t="s">
        <v>138</v>
      </c>
      <c r="F9" t="s">
        <v>126</v>
      </c>
      <c r="G9" s="3" t="s">
        <v>6</v>
      </c>
      <c r="H9" s="3" t="s">
        <v>6</v>
      </c>
      <c r="I9" t="s">
        <v>2257</v>
      </c>
      <c r="J9" s="3" t="s">
        <v>6</v>
      </c>
    </row>
    <row r="10" spans="1:10" x14ac:dyDescent="0.25">
      <c r="A10" t="s">
        <v>599</v>
      </c>
      <c r="B10" s="10">
        <v>17.385287000000002</v>
      </c>
      <c r="C10" s="10">
        <v>-61.786239999999999</v>
      </c>
      <c r="D10" t="s">
        <v>6</v>
      </c>
      <c r="E10" t="s">
        <v>6</v>
      </c>
      <c r="F10" t="s">
        <v>599</v>
      </c>
      <c r="G10" s="3" t="s">
        <v>6</v>
      </c>
      <c r="H10" s="3" t="s">
        <v>6</v>
      </c>
      <c r="I10" t="s">
        <v>3249</v>
      </c>
      <c r="J10" s="3" t="s">
        <v>6</v>
      </c>
    </row>
    <row r="11" spans="1:10" x14ac:dyDescent="0.25">
      <c r="A11" t="s">
        <v>360</v>
      </c>
      <c r="B11" s="10">
        <v>19.067360999999998</v>
      </c>
      <c r="C11" s="10">
        <v>-72.798456999999999</v>
      </c>
      <c r="D11" t="s">
        <v>6</v>
      </c>
      <c r="E11" t="s">
        <v>362</v>
      </c>
      <c r="F11" t="s">
        <v>360</v>
      </c>
      <c r="G11" s="3" t="s">
        <v>6</v>
      </c>
      <c r="H11" t="s">
        <v>491</v>
      </c>
      <c r="I11" s="3" t="s">
        <v>6</v>
      </c>
      <c r="J11" s="3" t="s">
        <v>6</v>
      </c>
    </row>
    <row r="12" spans="1:10" x14ac:dyDescent="0.25">
      <c r="A12" t="s">
        <v>1400</v>
      </c>
      <c r="B12" s="10">
        <v>-34.591310999999997</v>
      </c>
      <c r="C12" s="10">
        <v>-58.366439</v>
      </c>
      <c r="D12" t="s">
        <v>6</v>
      </c>
      <c r="E12" t="s">
        <v>1402</v>
      </c>
      <c r="F12" t="s">
        <v>1400</v>
      </c>
      <c r="G12" s="3" t="s">
        <v>6</v>
      </c>
      <c r="H12" s="3" t="s">
        <v>6</v>
      </c>
      <c r="I12" t="s">
        <v>536</v>
      </c>
      <c r="J12" s="3" t="s">
        <v>6</v>
      </c>
    </row>
    <row r="13" spans="1:10" x14ac:dyDescent="0.25">
      <c r="A13" t="s">
        <v>2134</v>
      </c>
      <c r="B13" s="10">
        <v>16.7</v>
      </c>
      <c r="C13" s="10">
        <v>-41</v>
      </c>
      <c r="D13" t="s">
        <v>6</v>
      </c>
      <c r="E13" t="s">
        <v>6</v>
      </c>
      <c r="F13" s="3" t="s">
        <v>2134</v>
      </c>
      <c r="G13" s="3" t="s">
        <v>6</v>
      </c>
      <c r="H13" s="3" t="s">
        <v>6</v>
      </c>
      <c r="I13" s="3" t="s">
        <v>6</v>
      </c>
      <c r="J13" s="3" t="s">
        <v>6</v>
      </c>
    </row>
    <row r="14" spans="1:10" x14ac:dyDescent="0.25">
      <c r="A14" t="s">
        <v>531</v>
      </c>
      <c r="B14" s="10">
        <v>-38.107483000000002</v>
      </c>
      <c r="C14" s="10">
        <v>160.54427699999999</v>
      </c>
      <c r="D14" t="s">
        <v>3657</v>
      </c>
      <c r="E14" t="s">
        <v>6</v>
      </c>
      <c r="F14" t="s">
        <v>531</v>
      </c>
      <c r="G14" s="3" t="s">
        <v>6</v>
      </c>
      <c r="H14" t="s">
        <v>2311</v>
      </c>
      <c r="I14" s="3" t="s">
        <v>6</v>
      </c>
      <c r="J14" s="3" t="s">
        <v>6</v>
      </c>
    </row>
    <row r="15" spans="1:10" x14ac:dyDescent="0.25">
      <c r="A15" t="s">
        <v>530</v>
      </c>
      <c r="B15" s="10">
        <v>-17.578723</v>
      </c>
      <c r="C15" s="10">
        <v>140.21963700000001</v>
      </c>
      <c r="D15" t="s">
        <v>6</v>
      </c>
      <c r="E15" t="s">
        <v>6</v>
      </c>
      <c r="F15" t="s">
        <v>530</v>
      </c>
      <c r="G15" s="3" t="s">
        <v>6</v>
      </c>
      <c r="H15" s="3" t="s">
        <v>6</v>
      </c>
      <c r="I15" t="s">
        <v>531</v>
      </c>
      <c r="J15" s="3" t="s">
        <v>6</v>
      </c>
    </row>
    <row r="16" spans="1:10" x14ac:dyDescent="0.25">
      <c r="A16" t="s">
        <v>604</v>
      </c>
      <c r="B16" s="10">
        <v>22.653715999999999</v>
      </c>
      <c r="C16" s="10">
        <v>90.782038999999997</v>
      </c>
      <c r="D16" t="s">
        <v>6</v>
      </c>
      <c r="E16" t="s">
        <v>6</v>
      </c>
      <c r="F16" t="s">
        <v>604</v>
      </c>
      <c r="G16" s="3" t="s">
        <v>6</v>
      </c>
      <c r="H16" s="3" t="s">
        <v>6</v>
      </c>
      <c r="I16" s="3" t="s">
        <v>234</v>
      </c>
      <c r="J16" s="3" t="s">
        <v>6</v>
      </c>
    </row>
    <row r="17" spans="1:10" x14ac:dyDescent="0.25">
      <c r="A17" t="s">
        <v>293</v>
      </c>
      <c r="B17" s="10">
        <v>13.177047999999999</v>
      </c>
      <c r="C17" s="10">
        <v>-59.536211000000002</v>
      </c>
      <c r="D17" t="s">
        <v>6</v>
      </c>
      <c r="E17" t="s">
        <v>6</v>
      </c>
      <c r="F17" t="s">
        <v>293</v>
      </c>
      <c r="G17" s="3" t="s">
        <v>6</v>
      </c>
      <c r="H17" s="3" t="s">
        <v>6</v>
      </c>
      <c r="I17" t="s">
        <v>2163</v>
      </c>
      <c r="J17" s="3" t="s">
        <v>6</v>
      </c>
    </row>
    <row r="18" spans="1:10" x14ac:dyDescent="0.25">
      <c r="A18" t="s">
        <v>234</v>
      </c>
      <c r="B18" s="10">
        <v>13.772651</v>
      </c>
      <c r="C18" s="10">
        <v>87.320970000000003</v>
      </c>
      <c r="D18" t="s">
        <v>6</v>
      </c>
      <c r="E18" t="s">
        <v>6</v>
      </c>
      <c r="F18" t="s">
        <v>234</v>
      </c>
      <c r="G18" s="3" t="s">
        <v>6</v>
      </c>
      <c r="H18" t="s">
        <v>177</v>
      </c>
      <c r="I18" t="s">
        <v>6</v>
      </c>
      <c r="J18" s="3" t="s">
        <v>6</v>
      </c>
    </row>
    <row r="19" spans="1:10" x14ac:dyDescent="0.25">
      <c r="A19" t="s">
        <v>281</v>
      </c>
      <c r="B19" s="10">
        <v>17.190844999999999</v>
      </c>
      <c r="C19" s="10">
        <v>-88.318568999999997</v>
      </c>
      <c r="D19" t="s">
        <v>6</v>
      </c>
      <c r="E19" t="s">
        <v>6</v>
      </c>
      <c r="F19" t="s">
        <v>281</v>
      </c>
      <c r="G19" s="3" t="s">
        <v>6</v>
      </c>
      <c r="H19" s="3" t="s">
        <v>6</v>
      </c>
      <c r="I19" s="3" t="s">
        <v>2157</v>
      </c>
      <c r="J19" s="3" t="s">
        <v>6</v>
      </c>
    </row>
    <row r="20" spans="1:10" x14ac:dyDescent="0.25">
      <c r="A20" t="s">
        <v>203</v>
      </c>
      <c r="B20" s="10">
        <v>1</v>
      </c>
      <c r="C20" s="10">
        <v>114</v>
      </c>
      <c r="D20" t="s">
        <v>2287</v>
      </c>
      <c r="E20" t="s">
        <v>6</v>
      </c>
      <c r="F20" t="s">
        <v>203</v>
      </c>
      <c r="G20" s="3" t="s">
        <v>6</v>
      </c>
      <c r="H20" s="3" t="s">
        <v>6</v>
      </c>
      <c r="I20" s="3" t="s">
        <v>2292</v>
      </c>
      <c r="J20" s="3" t="s">
        <v>6</v>
      </c>
    </row>
    <row r="21" spans="1:10" x14ac:dyDescent="0.25">
      <c r="A21" t="s">
        <v>327</v>
      </c>
      <c r="B21" s="10">
        <v>-5.7739390000000004</v>
      </c>
      <c r="C21" s="10">
        <v>-35.205500000000001</v>
      </c>
      <c r="D21" t="s">
        <v>6</v>
      </c>
      <c r="E21" t="s">
        <v>355</v>
      </c>
      <c r="F21" t="s">
        <v>327</v>
      </c>
      <c r="G21" s="3" t="s">
        <v>6</v>
      </c>
      <c r="H21" s="3" t="s">
        <v>6</v>
      </c>
      <c r="I21" t="s">
        <v>536</v>
      </c>
      <c r="J21" s="3" t="s">
        <v>6</v>
      </c>
    </row>
    <row r="22" spans="1:10" x14ac:dyDescent="0.25">
      <c r="A22" t="s">
        <v>1763</v>
      </c>
      <c r="B22" s="10">
        <v>18.431000999999998</v>
      </c>
      <c r="C22" s="10">
        <v>-64.626969000000003</v>
      </c>
      <c r="D22" t="s">
        <v>6</v>
      </c>
      <c r="E22" t="s">
        <v>6</v>
      </c>
      <c r="F22" t="s">
        <v>1763</v>
      </c>
      <c r="G22" s="3" t="s">
        <v>6</v>
      </c>
      <c r="H22" s="3" t="s">
        <v>6</v>
      </c>
      <c r="I22" t="s">
        <v>3249</v>
      </c>
      <c r="J22" s="3" t="s">
        <v>6</v>
      </c>
    </row>
    <row r="23" spans="1:10" x14ac:dyDescent="0.25">
      <c r="A23" t="s">
        <v>129</v>
      </c>
      <c r="B23" s="10">
        <v>4.0518280000000004</v>
      </c>
      <c r="C23" s="10">
        <v>9.7673819999999996</v>
      </c>
      <c r="D23" t="s">
        <v>6</v>
      </c>
      <c r="E23" t="s">
        <v>6</v>
      </c>
      <c r="F23" t="s">
        <v>129</v>
      </c>
      <c r="G23" s="3" t="s">
        <v>6</v>
      </c>
      <c r="H23" s="3" t="s">
        <v>6</v>
      </c>
      <c r="I23" t="s">
        <v>3508</v>
      </c>
      <c r="J23" s="3" t="s">
        <v>6</v>
      </c>
    </row>
    <row r="24" spans="1:10" x14ac:dyDescent="0.25">
      <c r="A24" s="5" t="s">
        <v>658</v>
      </c>
      <c r="B24" s="9">
        <v>48.428196999999997</v>
      </c>
      <c r="C24" s="9">
        <v>-123.466956</v>
      </c>
      <c r="D24" s="5" t="s">
        <v>6</v>
      </c>
      <c r="E24" s="5" t="s">
        <v>1384</v>
      </c>
      <c r="F24" s="5" t="s">
        <v>658</v>
      </c>
      <c r="G24" s="6" t="s">
        <v>6</v>
      </c>
      <c r="H24" s="6" t="s">
        <v>6</v>
      </c>
      <c r="I24" s="6" t="s">
        <v>2130</v>
      </c>
      <c r="J24" s="6" t="s">
        <v>1395</v>
      </c>
    </row>
    <row r="25" spans="1:10" x14ac:dyDescent="0.25">
      <c r="A25" t="s">
        <v>2158</v>
      </c>
      <c r="B25" s="10">
        <v>19.067360999999998</v>
      </c>
      <c r="C25" s="10">
        <v>-72.798456999999999</v>
      </c>
      <c r="D25" t="s">
        <v>6</v>
      </c>
      <c r="E25" t="s">
        <v>362</v>
      </c>
      <c r="F25" t="s">
        <v>2158</v>
      </c>
      <c r="G25" s="3" t="s">
        <v>6</v>
      </c>
      <c r="H25" s="3" t="s">
        <v>6</v>
      </c>
      <c r="I25" t="s">
        <v>2152</v>
      </c>
      <c r="J25" s="3" t="s">
        <v>6</v>
      </c>
    </row>
    <row r="26" spans="1:10" x14ac:dyDescent="0.25">
      <c r="A26" t="s">
        <v>2129</v>
      </c>
      <c r="B26" s="10">
        <v>13</v>
      </c>
      <c r="C26" s="10">
        <v>-85.3</v>
      </c>
      <c r="D26" t="s">
        <v>6</v>
      </c>
      <c r="E26" t="s">
        <v>6</v>
      </c>
      <c r="F26" t="s">
        <v>2129</v>
      </c>
      <c r="G26" s="3" t="s">
        <v>6</v>
      </c>
      <c r="H26" s="3" t="s">
        <v>6</v>
      </c>
      <c r="I26" s="3" t="s">
        <v>6</v>
      </c>
      <c r="J26" s="3" t="s">
        <v>6</v>
      </c>
    </row>
    <row r="27" spans="1:10" x14ac:dyDescent="0.25">
      <c r="A27" t="s">
        <v>609</v>
      </c>
      <c r="B27" s="10">
        <v>-5.9984099999999998</v>
      </c>
      <c r="C27" s="10">
        <v>71.503033000000002</v>
      </c>
      <c r="D27" t="s">
        <v>6</v>
      </c>
      <c r="E27" t="s">
        <v>6</v>
      </c>
      <c r="F27" t="s">
        <v>609</v>
      </c>
      <c r="G27" s="3" t="s">
        <v>6</v>
      </c>
      <c r="H27" s="3" t="s">
        <v>6</v>
      </c>
      <c r="I27" t="s">
        <v>177</v>
      </c>
      <c r="J27" s="3" t="s">
        <v>6</v>
      </c>
    </row>
    <row r="28" spans="1:10" x14ac:dyDescent="0.25">
      <c r="A28" t="s">
        <v>403</v>
      </c>
      <c r="B28" s="10">
        <v>-25.335190999999998</v>
      </c>
      <c r="C28" s="10">
        <v>-70.505536000000006</v>
      </c>
      <c r="D28" t="s">
        <v>6</v>
      </c>
      <c r="E28" t="s">
        <v>405</v>
      </c>
      <c r="F28" t="s">
        <v>403</v>
      </c>
      <c r="G28" s="3" t="s">
        <v>6</v>
      </c>
      <c r="H28" s="3" t="s">
        <v>6</v>
      </c>
      <c r="I28" t="s">
        <v>2131</v>
      </c>
      <c r="J28" s="3" t="s">
        <v>6</v>
      </c>
    </row>
    <row r="29" spans="1:10" x14ac:dyDescent="0.25">
      <c r="A29" t="s">
        <v>236</v>
      </c>
      <c r="B29" s="10">
        <v>29.817896000000001</v>
      </c>
      <c r="C29" s="10">
        <v>121.86854200000001</v>
      </c>
      <c r="D29" t="s">
        <v>6</v>
      </c>
      <c r="E29" t="s">
        <v>6</v>
      </c>
      <c r="F29" t="s">
        <v>236</v>
      </c>
      <c r="G29" s="3" t="s">
        <v>6</v>
      </c>
      <c r="H29" s="3" t="s">
        <v>6</v>
      </c>
      <c r="I29" s="3" t="s">
        <v>2138</v>
      </c>
      <c r="J29" s="3" t="s">
        <v>6</v>
      </c>
    </row>
    <row r="30" spans="1:10" x14ac:dyDescent="0.25">
      <c r="A30" t="s">
        <v>174</v>
      </c>
      <c r="B30" s="10">
        <v>-12.116666666666667</v>
      </c>
      <c r="C30" s="10">
        <v>96.9</v>
      </c>
      <c r="D30" t="s">
        <v>6</v>
      </c>
      <c r="E30" t="s">
        <v>6</v>
      </c>
      <c r="F30" t="s">
        <v>174</v>
      </c>
      <c r="G30" s="3" t="s">
        <v>6</v>
      </c>
      <c r="H30" s="3" t="s">
        <v>6</v>
      </c>
      <c r="I30" t="s">
        <v>177</v>
      </c>
      <c r="J30" s="3" t="s">
        <v>6</v>
      </c>
    </row>
    <row r="31" spans="1:10" x14ac:dyDescent="0.25">
      <c r="A31" t="s">
        <v>144</v>
      </c>
      <c r="B31" s="10">
        <v>7.7383360000000003</v>
      </c>
      <c r="C31" s="10">
        <v>-77.312599000000006</v>
      </c>
      <c r="D31" t="s">
        <v>6</v>
      </c>
      <c r="E31" t="s">
        <v>148</v>
      </c>
      <c r="F31" t="s">
        <v>144</v>
      </c>
      <c r="G31" s="3" t="s">
        <v>6</v>
      </c>
      <c r="H31" s="3" t="s">
        <v>6</v>
      </c>
      <c r="I31" s="3" t="s">
        <v>2128</v>
      </c>
      <c r="J31" s="3" t="s">
        <v>6</v>
      </c>
    </row>
    <row r="32" spans="1:10" x14ac:dyDescent="0.25">
      <c r="A32" s="3" t="s">
        <v>2063</v>
      </c>
      <c r="B32" s="10">
        <f>-(21+12/60)</f>
        <v>-21.2</v>
      </c>
      <c r="C32" s="10">
        <f>-(159+46/60)</f>
        <v>-159.76666666666668</v>
      </c>
      <c r="D32" t="s">
        <v>6</v>
      </c>
      <c r="E32" t="s">
        <v>6</v>
      </c>
      <c r="F32" s="3" t="s">
        <v>2063</v>
      </c>
      <c r="G32" s="3" t="s">
        <v>6</v>
      </c>
      <c r="H32" s="3" t="s">
        <v>6</v>
      </c>
      <c r="I32" s="3" t="s">
        <v>2303</v>
      </c>
      <c r="J32" s="3" t="s">
        <v>6</v>
      </c>
    </row>
    <row r="33" spans="1:10" x14ac:dyDescent="0.25">
      <c r="A33" t="s">
        <v>593</v>
      </c>
      <c r="B33" s="10">
        <v>9.907572</v>
      </c>
      <c r="C33" s="10">
        <v>-83.925783999999993</v>
      </c>
      <c r="D33" t="s">
        <v>6</v>
      </c>
      <c r="E33" t="s">
        <v>6</v>
      </c>
      <c r="F33" s="3" t="s">
        <v>593</v>
      </c>
      <c r="G33" s="3" t="s">
        <v>6</v>
      </c>
      <c r="H33" s="3" t="s">
        <v>6</v>
      </c>
      <c r="I33" s="3" t="s">
        <v>2129</v>
      </c>
      <c r="J33" s="3" t="s">
        <v>6</v>
      </c>
    </row>
    <row r="34" spans="1:10" x14ac:dyDescent="0.25">
      <c r="A34" t="s">
        <v>306</v>
      </c>
      <c r="B34" s="10">
        <v>22.064378999999999</v>
      </c>
      <c r="C34" s="10">
        <v>-79.476363000000006</v>
      </c>
      <c r="D34" t="s">
        <v>6</v>
      </c>
      <c r="E34" t="s">
        <v>6</v>
      </c>
      <c r="F34" t="s">
        <v>306</v>
      </c>
      <c r="G34" s="3" t="s">
        <v>6</v>
      </c>
      <c r="H34" s="3" t="s">
        <v>6</v>
      </c>
      <c r="I34" t="s">
        <v>2162</v>
      </c>
      <c r="J34" s="3" t="s">
        <v>6</v>
      </c>
    </row>
    <row r="35" spans="1:10" x14ac:dyDescent="0.25">
      <c r="A35" t="s">
        <v>289</v>
      </c>
      <c r="B35" s="10">
        <v>12.183333333333334</v>
      </c>
      <c r="C35" s="10">
        <v>-69</v>
      </c>
      <c r="D35" t="s">
        <v>6</v>
      </c>
      <c r="E35" t="s">
        <v>6</v>
      </c>
      <c r="F35" t="s">
        <v>289</v>
      </c>
      <c r="G35" s="3" t="s">
        <v>6</v>
      </c>
      <c r="H35" s="3" t="s">
        <v>6</v>
      </c>
      <c r="I35" t="s">
        <v>3250</v>
      </c>
      <c r="J35" s="3" t="s">
        <v>6</v>
      </c>
    </row>
    <row r="36" spans="1:10" x14ac:dyDescent="0.25">
      <c r="A36" t="s">
        <v>128</v>
      </c>
      <c r="B36" s="10">
        <v>-6.0283189999999998</v>
      </c>
      <c r="C36" s="10">
        <v>12.459611000000001</v>
      </c>
      <c r="D36" t="s">
        <v>6</v>
      </c>
      <c r="E36" t="s">
        <v>134</v>
      </c>
      <c r="F36" t="s">
        <v>128</v>
      </c>
      <c r="G36" s="3" t="s">
        <v>6</v>
      </c>
      <c r="H36" s="3" t="s">
        <v>6</v>
      </c>
      <c r="I36" t="s">
        <v>2257</v>
      </c>
      <c r="J36" s="3" t="s">
        <v>6</v>
      </c>
    </row>
    <row r="37" spans="1:10" x14ac:dyDescent="0.25">
      <c r="A37" t="s">
        <v>100</v>
      </c>
      <c r="B37" s="10">
        <v>11.588333333333335</v>
      </c>
      <c r="C37" s="10">
        <v>43.144999999999996</v>
      </c>
      <c r="D37" t="s">
        <v>6</v>
      </c>
      <c r="E37" t="s">
        <v>6</v>
      </c>
      <c r="F37" t="s">
        <v>100</v>
      </c>
      <c r="G37" s="3" t="s">
        <v>6</v>
      </c>
      <c r="H37" s="3" t="s">
        <v>6</v>
      </c>
      <c r="I37" s="3" t="s">
        <v>3026</v>
      </c>
      <c r="J37" s="3" t="s">
        <v>6</v>
      </c>
    </row>
    <row r="38" spans="1:10" x14ac:dyDescent="0.25">
      <c r="A38" t="s">
        <v>294</v>
      </c>
      <c r="B38" s="10">
        <v>15.429909</v>
      </c>
      <c r="C38" s="10">
        <v>-61.338678999999999</v>
      </c>
      <c r="D38" t="s">
        <v>6</v>
      </c>
      <c r="E38" t="s">
        <v>6</v>
      </c>
      <c r="F38" t="s">
        <v>294</v>
      </c>
      <c r="G38" s="3" t="s">
        <v>6</v>
      </c>
      <c r="H38" s="3" t="s">
        <v>6</v>
      </c>
      <c r="I38" t="s">
        <v>3251</v>
      </c>
      <c r="J38" s="3" t="s">
        <v>6</v>
      </c>
    </row>
    <row r="39" spans="1:10" x14ac:dyDescent="0.25">
      <c r="A39" t="s">
        <v>2254</v>
      </c>
      <c r="B39" s="10">
        <v>-6.8</v>
      </c>
      <c r="C39" s="10">
        <v>39.283333333333331</v>
      </c>
      <c r="D39" t="s">
        <v>6</v>
      </c>
      <c r="E39" t="s">
        <v>476</v>
      </c>
      <c r="F39" t="s">
        <v>2254</v>
      </c>
      <c r="G39" s="3" t="s">
        <v>6</v>
      </c>
      <c r="H39" s="3" t="s">
        <v>2125</v>
      </c>
      <c r="I39" s="3" t="s">
        <v>177</v>
      </c>
      <c r="J39" s="3" t="s">
        <v>6</v>
      </c>
    </row>
    <row r="40" spans="1:10" x14ac:dyDescent="0.25">
      <c r="A40" t="s">
        <v>139</v>
      </c>
      <c r="B40" s="10">
        <v>-0.96779499999999996</v>
      </c>
      <c r="C40" s="10">
        <v>-80.707970000000003</v>
      </c>
      <c r="D40" t="s">
        <v>6</v>
      </c>
      <c r="E40" t="s">
        <v>143</v>
      </c>
      <c r="F40" t="s">
        <v>139</v>
      </c>
      <c r="G40" s="3" t="s">
        <v>6</v>
      </c>
      <c r="H40" s="3" t="s">
        <v>6</v>
      </c>
      <c r="I40" t="s">
        <v>2131</v>
      </c>
      <c r="J40" s="3" t="s">
        <v>6</v>
      </c>
    </row>
    <row r="41" spans="1:10" x14ac:dyDescent="0.25">
      <c r="A41" t="s">
        <v>605</v>
      </c>
      <c r="B41" s="10">
        <v>25.967296999999999</v>
      </c>
      <c r="C41" s="10">
        <v>34.357588</v>
      </c>
      <c r="D41" t="s">
        <v>6</v>
      </c>
      <c r="E41" t="s">
        <v>6</v>
      </c>
      <c r="F41" t="s">
        <v>605</v>
      </c>
      <c r="G41" s="3" t="s">
        <v>6</v>
      </c>
      <c r="H41" s="3" t="s">
        <v>6</v>
      </c>
      <c r="I41" s="3" t="s">
        <v>2256</v>
      </c>
      <c r="J41" s="3" t="s">
        <v>6</v>
      </c>
    </row>
    <row r="42" spans="1:10" x14ac:dyDescent="0.25">
      <c r="A42" t="s">
        <v>275</v>
      </c>
      <c r="B42" s="10">
        <v>13.355677999999999</v>
      </c>
      <c r="C42" s="10">
        <v>-89.03622</v>
      </c>
      <c r="D42" t="s">
        <v>6</v>
      </c>
      <c r="E42" t="s">
        <v>6</v>
      </c>
      <c r="F42" t="s">
        <v>275</v>
      </c>
      <c r="G42" s="3" t="s">
        <v>6</v>
      </c>
      <c r="H42" s="3" t="s">
        <v>6</v>
      </c>
      <c r="I42" s="3" t="s">
        <v>2156</v>
      </c>
      <c r="J42" s="3" t="s">
        <v>6</v>
      </c>
    </row>
    <row r="43" spans="1:10" x14ac:dyDescent="0.25">
      <c r="A43" s="5" t="s">
        <v>611</v>
      </c>
      <c r="B43" s="9">
        <v>51.541387999999998</v>
      </c>
      <c r="C43" s="9">
        <v>0.58085600000000004</v>
      </c>
      <c r="D43" s="5" t="s">
        <v>1816</v>
      </c>
      <c r="E43" s="5" t="s">
        <v>6</v>
      </c>
      <c r="F43" s="5" t="s">
        <v>611</v>
      </c>
      <c r="G43" s="6" t="s">
        <v>6</v>
      </c>
      <c r="H43" s="6" t="s">
        <v>6</v>
      </c>
      <c r="I43" s="6" t="s">
        <v>1286</v>
      </c>
      <c r="J43" s="6" t="s">
        <v>1395</v>
      </c>
    </row>
    <row r="44" spans="1:10" x14ac:dyDescent="0.25">
      <c r="A44" t="s">
        <v>123</v>
      </c>
      <c r="B44" s="10">
        <v>1.8537920000000001</v>
      </c>
      <c r="C44" s="10">
        <v>9.7787009999999999</v>
      </c>
      <c r="D44" t="s">
        <v>6</v>
      </c>
      <c r="E44" t="s">
        <v>125</v>
      </c>
      <c r="F44" t="s">
        <v>123</v>
      </c>
      <c r="G44" s="3" t="s">
        <v>6</v>
      </c>
      <c r="H44" s="3" t="s">
        <v>6</v>
      </c>
      <c r="I44" t="s">
        <v>3508</v>
      </c>
      <c r="J44" s="3" t="s">
        <v>6</v>
      </c>
    </row>
    <row r="45" spans="1:10" x14ac:dyDescent="0.25">
      <c r="A45" t="s">
        <v>163</v>
      </c>
      <c r="B45" s="10">
        <v>15.609722222222222</v>
      </c>
      <c r="C45" s="10">
        <v>39.450000000000003</v>
      </c>
      <c r="D45" t="s">
        <v>6</v>
      </c>
      <c r="E45" t="s">
        <v>463</v>
      </c>
      <c r="F45" t="s">
        <v>163</v>
      </c>
      <c r="G45" s="3" t="s">
        <v>6</v>
      </c>
      <c r="H45" s="3" t="s">
        <v>6</v>
      </c>
      <c r="I45" s="3" t="s">
        <v>2255</v>
      </c>
      <c r="J45" s="3" t="s">
        <v>6</v>
      </c>
    </row>
    <row r="46" spans="1:10" x14ac:dyDescent="0.25">
      <c r="A46" t="s">
        <v>1286</v>
      </c>
      <c r="B46" s="10">
        <v>36.022658999999997</v>
      </c>
      <c r="C46" s="10">
        <v>-5.6071960000000001</v>
      </c>
      <c r="D46" t="s">
        <v>6</v>
      </c>
      <c r="E46" t="s">
        <v>502</v>
      </c>
      <c r="F46" t="s">
        <v>1286</v>
      </c>
      <c r="G46" s="3" t="s">
        <v>6</v>
      </c>
      <c r="H46" t="s">
        <v>6</v>
      </c>
      <c r="I46" t="s">
        <v>2126</v>
      </c>
      <c r="J46" s="3" t="s">
        <v>6</v>
      </c>
    </row>
    <row r="47" spans="1:10" x14ac:dyDescent="0.25">
      <c r="A47" t="s">
        <v>248</v>
      </c>
      <c r="B47" s="10">
        <v>-18</v>
      </c>
      <c r="C47" s="10">
        <v>179</v>
      </c>
      <c r="D47" t="s">
        <v>6</v>
      </c>
      <c r="E47" t="s">
        <v>6</v>
      </c>
      <c r="F47" t="s">
        <v>248</v>
      </c>
      <c r="G47" s="3" t="s">
        <v>6</v>
      </c>
      <c r="H47" s="3" t="s">
        <v>6</v>
      </c>
      <c r="I47" t="s">
        <v>2304</v>
      </c>
      <c r="J47" s="3" t="s">
        <v>6</v>
      </c>
    </row>
    <row r="48" spans="1:10" x14ac:dyDescent="0.25">
      <c r="A48" t="s">
        <v>601</v>
      </c>
      <c r="B48" s="10">
        <v>5.1980950000000004</v>
      </c>
      <c r="C48" s="10">
        <v>-52.694248000000002</v>
      </c>
      <c r="D48" t="s">
        <v>6</v>
      </c>
      <c r="E48" t="s">
        <v>6</v>
      </c>
      <c r="F48" t="s">
        <v>601</v>
      </c>
      <c r="G48" s="3" t="s">
        <v>6</v>
      </c>
      <c r="H48" s="3" t="s">
        <v>6</v>
      </c>
      <c r="I48" t="s">
        <v>536</v>
      </c>
      <c r="J48" s="3" t="s">
        <v>6</v>
      </c>
    </row>
    <row r="49" spans="1:10" x14ac:dyDescent="0.25">
      <c r="A49" t="s">
        <v>257</v>
      </c>
      <c r="B49" s="10">
        <v>-17.533333333333335</v>
      </c>
      <c r="C49" s="10">
        <v>-149.56666666666666</v>
      </c>
      <c r="D49" t="s">
        <v>6</v>
      </c>
      <c r="E49" t="s">
        <v>6</v>
      </c>
      <c r="F49" t="s">
        <v>257</v>
      </c>
      <c r="G49" s="3" t="s">
        <v>6</v>
      </c>
      <c r="H49" s="3" t="s">
        <v>6</v>
      </c>
      <c r="I49" s="3" t="s">
        <v>2303</v>
      </c>
      <c r="J49" s="3" t="s">
        <v>6</v>
      </c>
    </row>
    <row r="50" spans="1:10" x14ac:dyDescent="0.25">
      <c r="A50" t="s">
        <v>127</v>
      </c>
      <c r="B50" s="10">
        <v>0.41689399999999999</v>
      </c>
      <c r="C50" s="10">
        <v>9.4730799999999995</v>
      </c>
      <c r="D50" t="s">
        <v>6</v>
      </c>
      <c r="E50" t="s">
        <v>133</v>
      </c>
      <c r="F50" t="s">
        <v>127</v>
      </c>
      <c r="G50" s="3" t="s">
        <v>6</v>
      </c>
      <c r="H50" s="3" t="s">
        <v>6</v>
      </c>
      <c r="I50" t="s">
        <v>2257</v>
      </c>
      <c r="J50" s="3" t="s">
        <v>6</v>
      </c>
    </row>
    <row r="51" spans="1:10" x14ac:dyDescent="0.25">
      <c r="A51" t="s">
        <v>14</v>
      </c>
      <c r="B51" s="10">
        <v>-0.66666666666666663</v>
      </c>
      <c r="C51" s="10">
        <v>-90.55</v>
      </c>
      <c r="D51" t="s">
        <v>6</v>
      </c>
      <c r="E51" t="s">
        <v>6</v>
      </c>
      <c r="F51" t="s">
        <v>14</v>
      </c>
      <c r="G51" s="3" t="s">
        <v>6</v>
      </c>
      <c r="H51" s="3" t="s">
        <v>6</v>
      </c>
      <c r="I51" s="3" t="s">
        <v>2132</v>
      </c>
      <c r="J51" s="3" t="s">
        <v>6</v>
      </c>
    </row>
    <row r="52" spans="1:10" x14ac:dyDescent="0.25">
      <c r="A52" t="s">
        <v>465</v>
      </c>
      <c r="B52" s="10">
        <v>5.2033759999999996</v>
      </c>
      <c r="C52" s="10">
        <v>-1.074352</v>
      </c>
      <c r="D52" t="s">
        <v>6</v>
      </c>
      <c r="E52" t="s">
        <v>6</v>
      </c>
      <c r="F52" t="s">
        <v>465</v>
      </c>
      <c r="G52" s="3" t="s">
        <v>1328</v>
      </c>
      <c r="H52" s="3" t="s">
        <v>6</v>
      </c>
      <c r="I52" t="s">
        <v>3508</v>
      </c>
      <c r="J52" s="3" t="s">
        <v>6</v>
      </c>
    </row>
    <row r="53" spans="1:10" x14ac:dyDescent="0.25">
      <c r="A53" t="s">
        <v>295</v>
      </c>
      <c r="B53" s="10">
        <v>16.245455</v>
      </c>
      <c r="C53" s="10">
        <v>-61.548555</v>
      </c>
      <c r="D53" t="s">
        <v>6</v>
      </c>
      <c r="E53" t="s">
        <v>6</v>
      </c>
      <c r="F53" t="s">
        <v>295</v>
      </c>
      <c r="G53" s="3" t="s">
        <v>6</v>
      </c>
      <c r="H53" s="3" t="s">
        <v>6</v>
      </c>
      <c r="I53" t="s">
        <v>3249</v>
      </c>
      <c r="J53" s="3" t="s">
        <v>6</v>
      </c>
    </row>
    <row r="54" spans="1:10" x14ac:dyDescent="0.25">
      <c r="A54" t="s">
        <v>25</v>
      </c>
      <c r="B54" s="10">
        <v>13.451943999999999</v>
      </c>
      <c r="C54" s="10">
        <v>144.765478</v>
      </c>
      <c r="D54" t="s">
        <v>6</v>
      </c>
      <c r="E54" t="s">
        <v>6</v>
      </c>
      <c r="F54" t="s">
        <v>25</v>
      </c>
      <c r="G54" s="3" t="s">
        <v>6</v>
      </c>
      <c r="H54" s="3" t="s">
        <v>6</v>
      </c>
      <c r="I54" t="s">
        <v>247</v>
      </c>
      <c r="J54" s="3" t="s">
        <v>6</v>
      </c>
    </row>
    <row r="55" spans="1:10" x14ac:dyDescent="0.25">
      <c r="A55" t="s">
        <v>280</v>
      </c>
      <c r="B55" s="10">
        <v>14.023968</v>
      </c>
      <c r="C55" s="10">
        <v>-91.335410999999993</v>
      </c>
      <c r="D55" t="s">
        <v>6</v>
      </c>
      <c r="E55" t="s">
        <v>282</v>
      </c>
      <c r="F55" t="s">
        <v>280</v>
      </c>
      <c r="G55" s="3" t="s">
        <v>6</v>
      </c>
      <c r="H55" s="3" t="s">
        <v>6</v>
      </c>
      <c r="I55" s="3" t="s">
        <v>2129</v>
      </c>
      <c r="J55" s="3" t="s">
        <v>6</v>
      </c>
    </row>
    <row r="56" spans="1:10" x14ac:dyDescent="0.25">
      <c r="A56" t="s">
        <v>121</v>
      </c>
      <c r="B56" s="10">
        <v>9.5091666666666672</v>
      </c>
      <c r="C56" s="10">
        <v>-13.712222222222222</v>
      </c>
      <c r="D56" t="s">
        <v>6</v>
      </c>
      <c r="E56" t="s">
        <v>122</v>
      </c>
      <c r="F56" t="s">
        <v>121</v>
      </c>
      <c r="G56" s="3" t="s">
        <v>6</v>
      </c>
      <c r="H56" s="3" t="s">
        <v>6</v>
      </c>
      <c r="I56" t="s">
        <v>2257</v>
      </c>
      <c r="J56" s="3" t="s">
        <v>6</v>
      </c>
    </row>
    <row r="57" spans="1:10" x14ac:dyDescent="0.25">
      <c r="A57" t="s">
        <v>583</v>
      </c>
      <c r="B57" s="10">
        <v>11.85</v>
      </c>
      <c r="C57" s="10">
        <v>-15.566666666666666</v>
      </c>
      <c r="D57" t="s">
        <v>6</v>
      </c>
      <c r="E57" t="s">
        <v>582</v>
      </c>
      <c r="F57" t="s">
        <v>583</v>
      </c>
      <c r="G57" s="3" t="s">
        <v>6</v>
      </c>
      <c r="H57" s="3" t="s">
        <v>6</v>
      </c>
      <c r="I57" t="s">
        <v>2257</v>
      </c>
      <c r="J57" s="3" t="s">
        <v>6</v>
      </c>
    </row>
    <row r="58" spans="1:10" x14ac:dyDescent="0.25">
      <c r="A58" t="s">
        <v>166</v>
      </c>
      <c r="B58" s="10">
        <v>12.565854</v>
      </c>
      <c r="C58" s="10">
        <v>47.752915000000002</v>
      </c>
      <c r="D58" t="s">
        <v>6</v>
      </c>
      <c r="E58" t="s">
        <v>161</v>
      </c>
      <c r="F58" t="s">
        <v>166</v>
      </c>
      <c r="G58" s="3" t="s">
        <v>6</v>
      </c>
      <c r="H58" s="3" t="s">
        <v>6</v>
      </c>
      <c r="I58" s="3" t="s">
        <v>3017</v>
      </c>
      <c r="J58" s="3" t="s">
        <v>6</v>
      </c>
    </row>
    <row r="59" spans="1:10" x14ac:dyDescent="0.25">
      <c r="A59" t="s">
        <v>284</v>
      </c>
      <c r="B59" s="10">
        <v>6.8430859999999996</v>
      </c>
      <c r="C59" s="10">
        <v>-58.147570000000002</v>
      </c>
      <c r="D59" t="s">
        <v>6</v>
      </c>
      <c r="E59" t="s">
        <v>6</v>
      </c>
      <c r="F59" t="s">
        <v>284</v>
      </c>
      <c r="G59" t="s">
        <v>1322</v>
      </c>
      <c r="H59" s="3" t="s">
        <v>6</v>
      </c>
      <c r="I59" t="s">
        <v>536</v>
      </c>
      <c r="J59" s="3" t="s">
        <v>6</v>
      </c>
    </row>
    <row r="60" spans="1:10" x14ac:dyDescent="0.25">
      <c r="A60" t="s">
        <v>302</v>
      </c>
      <c r="B60" s="10">
        <v>18.956123000000002</v>
      </c>
      <c r="C60" s="10">
        <v>-71.345056999999997</v>
      </c>
      <c r="D60" t="s">
        <v>6</v>
      </c>
      <c r="E60" t="s">
        <v>6</v>
      </c>
      <c r="F60" t="s">
        <v>302</v>
      </c>
      <c r="G60" s="3" t="s">
        <v>6</v>
      </c>
      <c r="H60" s="3" t="s">
        <v>2160</v>
      </c>
      <c r="I60" s="3" t="s">
        <v>2158</v>
      </c>
      <c r="J60" s="3" t="s">
        <v>6</v>
      </c>
    </row>
    <row r="61" spans="1:10" x14ac:dyDescent="0.25">
      <c r="A61" t="s">
        <v>276</v>
      </c>
      <c r="B61" s="10">
        <v>14.729723999999999</v>
      </c>
      <c r="C61" s="10">
        <v>-86.984274999999997</v>
      </c>
      <c r="D61" t="s">
        <v>6</v>
      </c>
      <c r="E61" t="s">
        <v>278</v>
      </c>
      <c r="F61" t="s">
        <v>276</v>
      </c>
      <c r="G61" s="3" t="s">
        <v>6</v>
      </c>
      <c r="H61" s="3" t="s">
        <v>6</v>
      </c>
      <c r="I61" s="3" t="s">
        <v>2129</v>
      </c>
      <c r="J61" s="3" t="s">
        <v>6</v>
      </c>
    </row>
    <row r="62" spans="1:10" x14ac:dyDescent="0.25">
      <c r="A62" t="s">
        <v>178</v>
      </c>
      <c r="B62" s="10">
        <v>8.1188500000000001</v>
      </c>
      <c r="C62" s="10">
        <v>77.528184999999993</v>
      </c>
      <c r="D62" t="s">
        <v>6</v>
      </c>
      <c r="E62" t="s">
        <v>183</v>
      </c>
      <c r="F62" t="s">
        <v>178</v>
      </c>
      <c r="G62" s="3" t="s">
        <v>6</v>
      </c>
      <c r="H62" s="3" t="s">
        <v>6</v>
      </c>
      <c r="I62" s="3" t="s">
        <v>177</v>
      </c>
      <c r="J62" s="3" t="s">
        <v>6</v>
      </c>
    </row>
    <row r="63" spans="1:10" x14ac:dyDescent="0.25">
      <c r="A63" t="s">
        <v>177</v>
      </c>
      <c r="B63" s="10">
        <v>8.1188500000000001</v>
      </c>
      <c r="C63" s="10">
        <v>77.528184999999993</v>
      </c>
      <c r="D63" t="s">
        <v>6</v>
      </c>
      <c r="E63" t="s">
        <v>184</v>
      </c>
      <c r="F63" t="s">
        <v>177</v>
      </c>
      <c r="G63" s="3" t="s">
        <v>6</v>
      </c>
      <c r="H63" s="3" t="s">
        <v>6</v>
      </c>
      <c r="I63" t="s">
        <v>2127</v>
      </c>
      <c r="J63" s="3" t="s">
        <v>6</v>
      </c>
    </row>
    <row r="64" spans="1:10" x14ac:dyDescent="0.25">
      <c r="A64" t="s">
        <v>188</v>
      </c>
      <c r="B64" s="10">
        <v>-5.1159179999999997</v>
      </c>
      <c r="C64" s="10">
        <v>119.41079999999999</v>
      </c>
      <c r="D64" t="s">
        <v>6</v>
      </c>
      <c r="E64" t="s">
        <v>200</v>
      </c>
      <c r="F64" t="s">
        <v>188</v>
      </c>
      <c r="G64" s="3" t="s">
        <v>6</v>
      </c>
      <c r="H64" s="3" t="s">
        <v>6</v>
      </c>
      <c r="I64" s="3" t="s">
        <v>528</v>
      </c>
      <c r="J64" s="3" t="s">
        <v>6</v>
      </c>
    </row>
    <row r="65" spans="1:10" x14ac:dyDescent="0.25">
      <c r="A65" t="s">
        <v>2127</v>
      </c>
      <c r="B65" s="10">
        <v>-2.9333333333333336</v>
      </c>
      <c r="C65" s="10">
        <v>107.91666666666667</v>
      </c>
      <c r="D65" t="s">
        <v>6</v>
      </c>
      <c r="E65" t="s">
        <v>6</v>
      </c>
      <c r="F65" t="s">
        <v>2127</v>
      </c>
      <c r="G65" s="3" t="s">
        <v>6</v>
      </c>
      <c r="H65" s="3" t="s">
        <v>6</v>
      </c>
      <c r="I65" s="3" t="s">
        <v>6</v>
      </c>
      <c r="J65" s="3" t="s">
        <v>6</v>
      </c>
    </row>
    <row r="66" spans="1:10" x14ac:dyDescent="0.25">
      <c r="A66" t="s">
        <v>597</v>
      </c>
      <c r="B66" s="10">
        <v>26.560002999999998</v>
      </c>
      <c r="C66" s="10">
        <v>54.551290000000002</v>
      </c>
      <c r="D66" t="s">
        <v>6</v>
      </c>
      <c r="E66" t="s">
        <v>6</v>
      </c>
      <c r="F66" t="s">
        <v>597</v>
      </c>
      <c r="G66" s="3" t="s">
        <v>6</v>
      </c>
      <c r="H66" s="3" t="s">
        <v>6</v>
      </c>
      <c r="I66" s="3" t="s">
        <v>2135</v>
      </c>
      <c r="J66" s="3" t="s">
        <v>6</v>
      </c>
    </row>
    <row r="67" spans="1:10" x14ac:dyDescent="0.25">
      <c r="A67" t="s">
        <v>1729</v>
      </c>
      <c r="B67" s="10">
        <v>29.906593000000001</v>
      </c>
      <c r="C67" s="10">
        <v>48.453944</v>
      </c>
      <c r="D67" t="s">
        <v>6</v>
      </c>
      <c r="E67" t="s">
        <v>6</v>
      </c>
      <c r="F67" s="3" t="s">
        <v>1729</v>
      </c>
      <c r="G67" s="3" t="s">
        <v>6</v>
      </c>
      <c r="H67" s="3" t="s">
        <v>6</v>
      </c>
      <c r="I67" s="3" t="s">
        <v>2901</v>
      </c>
      <c r="J67" s="3" t="s">
        <v>6</v>
      </c>
    </row>
    <row r="68" spans="1:10" x14ac:dyDescent="0.25">
      <c r="A68" t="s">
        <v>636</v>
      </c>
      <c r="B68" s="10">
        <v>5.3575229999999996</v>
      </c>
      <c r="C68" s="10">
        <v>-4.0128240000000002</v>
      </c>
      <c r="D68" t="s">
        <v>6</v>
      </c>
      <c r="E68" t="s">
        <v>132</v>
      </c>
      <c r="F68" t="s">
        <v>636</v>
      </c>
      <c r="G68" s="3" t="s">
        <v>6</v>
      </c>
      <c r="H68" s="3" t="s">
        <v>6</v>
      </c>
      <c r="I68" t="s">
        <v>3508</v>
      </c>
      <c r="J68" s="3" t="s">
        <v>6</v>
      </c>
    </row>
    <row r="69" spans="1:10" x14ac:dyDescent="0.25">
      <c r="A69" t="s">
        <v>303</v>
      </c>
      <c r="B69" s="10">
        <v>18.188113000000001</v>
      </c>
      <c r="C69" s="10">
        <v>-77.361858999999995</v>
      </c>
      <c r="D69" t="s">
        <v>6</v>
      </c>
      <c r="E69" t="s">
        <v>6</v>
      </c>
      <c r="F69" t="s">
        <v>303</v>
      </c>
      <c r="G69" s="3" t="s">
        <v>6</v>
      </c>
      <c r="H69" s="3" t="s">
        <v>6</v>
      </c>
      <c r="I69" t="s">
        <v>2162</v>
      </c>
      <c r="J69" s="3" t="s">
        <v>6</v>
      </c>
    </row>
    <row r="70" spans="1:10" x14ac:dyDescent="0.25">
      <c r="A70" t="s">
        <v>243</v>
      </c>
      <c r="B70" s="10">
        <v>34.221423000000001</v>
      </c>
      <c r="C70" s="10">
        <v>135.13875899999999</v>
      </c>
      <c r="D70" t="s">
        <v>6</v>
      </c>
      <c r="E70" t="s">
        <v>246</v>
      </c>
      <c r="F70" t="s">
        <v>243</v>
      </c>
      <c r="G70" s="3" t="s">
        <v>6</v>
      </c>
      <c r="H70" s="3" t="s">
        <v>6</v>
      </c>
      <c r="I70" s="3" t="s">
        <v>2138</v>
      </c>
      <c r="J70" s="3" t="s">
        <v>6</v>
      </c>
    </row>
    <row r="71" spans="1:10" x14ac:dyDescent="0.25">
      <c r="A71" t="s">
        <v>594</v>
      </c>
      <c r="B71" s="10">
        <v>-2.6791309999999999</v>
      </c>
      <c r="C71" s="10">
        <v>40.226365999999999</v>
      </c>
      <c r="D71" t="s">
        <v>6</v>
      </c>
      <c r="E71" t="s">
        <v>6</v>
      </c>
      <c r="F71" t="s">
        <v>594</v>
      </c>
      <c r="G71" s="3" t="s">
        <v>6</v>
      </c>
      <c r="H71" s="3" t="s">
        <v>6</v>
      </c>
      <c r="I71" s="3" t="s">
        <v>2259</v>
      </c>
      <c r="J71" s="3" t="s">
        <v>6</v>
      </c>
    </row>
    <row r="72" spans="1:10" x14ac:dyDescent="0.25">
      <c r="A72" t="s">
        <v>606</v>
      </c>
      <c r="B72" s="10">
        <v>1.857194</v>
      </c>
      <c r="C72" s="10">
        <v>-157.38485900000001</v>
      </c>
      <c r="D72" t="s">
        <v>6</v>
      </c>
      <c r="E72" t="s">
        <v>6</v>
      </c>
      <c r="F72" t="s">
        <v>606</v>
      </c>
      <c r="G72" s="3" t="s">
        <v>6</v>
      </c>
      <c r="H72" s="3" t="s">
        <v>6</v>
      </c>
      <c r="I72" t="s">
        <v>247</v>
      </c>
      <c r="J72" s="3" t="s">
        <v>6</v>
      </c>
    </row>
    <row r="73" spans="1:10" x14ac:dyDescent="0.25">
      <c r="A73" t="s">
        <v>228</v>
      </c>
      <c r="B73" s="10">
        <v>34.765422000000001</v>
      </c>
      <c r="C73" s="10">
        <v>127.687029</v>
      </c>
      <c r="D73" t="s">
        <v>1986</v>
      </c>
      <c r="E73" t="s">
        <v>6</v>
      </c>
      <c r="F73" t="s">
        <v>228</v>
      </c>
      <c r="G73" s="3" t="s">
        <v>6</v>
      </c>
      <c r="H73" s="3" t="s">
        <v>6</v>
      </c>
      <c r="I73" s="3" t="s">
        <v>2138</v>
      </c>
      <c r="J73" s="3" t="s">
        <v>6</v>
      </c>
    </row>
    <row r="74" spans="1:10" x14ac:dyDescent="0.25">
      <c r="A74" t="s">
        <v>87</v>
      </c>
      <c r="B74" s="10">
        <v>29.376214000000001</v>
      </c>
      <c r="C74" s="10">
        <v>47.977851000000001</v>
      </c>
      <c r="D74" t="s">
        <v>6</v>
      </c>
      <c r="E74" t="s">
        <v>6</v>
      </c>
      <c r="F74" t="s">
        <v>87</v>
      </c>
      <c r="G74" s="3" t="s">
        <v>6</v>
      </c>
      <c r="H74" s="3" t="s">
        <v>6</v>
      </c>
      <c r="I74" s="3" t="s">
        <v>2901</v>
      </c>
      <c r="J74" s="3" t="s">
        <v>6</v>
      </c>
    </row>
    <row r="75" spans="1:10" x14ac:dyDescent="0.25">
      <c r="A75" t="s">
        <v>86</v>
      </c>
      <c r="B75" s="10">
        <v>6.3133333333333335</v>
      </c>
      <c r="C75" s="10">
        <v>-10.801388888888889</v>
      </c>
      <c r="D75" t="s">
        <v>6</v>
      </c>
      <c r="E75" t="s">
        <v>6</v>
      </c>
      <c r="F75" t="s">
        <v>86</v>
      </c>
      <c r="G75" s="3" t="s">
        <v>6</v>
      </c>
      <c r="H75" s="3" t="s">
        <v>6</v>
      </c>
      <c r="I75" t="s">
        <v>2257</v>
      </c>
      <c r="J75" s="3" t="s">
        <v>6</v>
      </c>
    </row>
    <row r="76" spans="1:10" x14ac:dyDescent="0.25">
      <c r="A76" t="s">
        <v>171</v>
      </c>
      <c r="B76" s="10">
        <v>-16.185357</v>
      </c>
      <c r="C76" s="10">
        <v>44.458806000000003</v>
      </c>
      <c r="D76" t="s">
        <v>6</v>
      </c>
      <c r="E76" t="s">
        <v>6</v>
      </c>
      <c r="F76" t="s">
        <v>171</v>
      </c>
      <c r="G76" s="3" t="s">
        <v>6</v>
      </c>
      <c r="H76" s="3" t="s">
        <v>6</v>
      </c>
      <c r="I76" s="3" t="s">
        <v>2136</v>
      </c>
      <c r="J76" s="3" t="s">
        <v>6</v>
      </c>
    </row>
    <row r="77" spans="1:10" x14ac:dyDescent="0.25">
      <c r="A77" t="s">
        <v>528</v>
      </c>
      <c r="B77" s="10">
        <v>-2.9333333333333336</v>
      </c>
      <c r="C77" s="10">
        <v>107.91666666666667</v>
      </c>
      <c r="D77" t="s">
        <v>6</v>
      </c>
      <c r="E77" t="s">
        <v>6</v>
      </c>
      <c r="F77" t="s">
        <v>528</v>
      </c>
      <c r="G77" s="3" t="s">
        <v>2310</v>
      </c>
      <c r="H77" s="3" t="s">
        <v>6</v>
      </c>
      <c r="I77" s="3" t="s">
        <v>6</v>
      </c>
      <c r="J77" s="3" t="s">
        <v>6</v>
      </c>
    </row>
    <row r="78" spans="1:10" x14ac:dyDescent="0.25">
      <c r="A78" t="s">
        <v>202</v>
      </c>
      <c r="B78" s="10">
        <v>2.2931789999999999</v>
      </c>
      <c r="C78" s="10">
        <v>103.942086</v>
      </c>
      <c r="D78" t="s">
        <v>6</v>
      </c>
      <c r="E78" t="s">
        <v>6</v>
      </c>
      <c r="F78" t="s">
        <v>202</v>
      </c>
      <c r="G78" s="3" t="s">
        <v>6</v>
      </c>
      <c r="H78" s="3" t="s">
        <v>6</v>
      </c>
      <c r="I78" s="3" t="s">
        <v>6</v>
      </c>
      <c r="J78" s="3" t="s">
        <v>6</v>
      </c>
    </row>
    <row r="79" spans="1:10" x14ac:dyDescent="0.25">
      <c r="A79" t="s">
        <v>173</v>
      </c>
      <c r="B79" s="10">
        <v>3.3333333333333335</v>
      </c>
      <c r="C79" s="10">
        <v>73.36666666666666</v>
      </c>
      <c r="D79" t="s">
        <v>6</v>
      </c>
      <c r="E79" t="s">
        <v>6</v>
      </c>
      <c r="F79" t="s">
        <v>173</v>
      </c>
      <c r="G79" s="3" t="s">
        <v>6</v>
      </c>
      <c r="H79" s="3" t="s">
        <v>6</v>
      </c>
      <c r="I79" t="s">
        <v>177</v>
      </c>
      <c r="J79" s="3" t="s">
        <v>6</v>
      </c>
    </row>
    <row r="80" spans="1:10" x14ac:dyDescent="0.25">
      <c r="A80" t="s">
        <v>256</v>
      </c>
      <c r="B80" s="10">
        <v>16.616666666666667</v>
      </c>
      <c r="C80" s="10">
        <v>145.61666666666667</v>
      </c>
      <c r="D80" t="s">
        <v>6</v>
      </c>
      <c r="E80" t="s">
        <v>6</v>
      </c>
      <c r="F80" t="s">
        <v>256</v>
      </c>
      <c r="G80" s="3" t="s">
        <v>6</v>
      </c>
      <c r="H80" s="3" t="s">
        <v>6</v>
      </c>
      <c r="I80" t="s">
        <v>247</v>
      </c>
      <c r="J80" s="3" t="s">
        <v>6</v>
      </c>
    </row>
    <row r="81" spans="1:10" x14ac:dyDescent="0.25">
      <c r="A81" t="s">
        <v>253</v>
      </c>
      <c r="B81" s="10">
        <v>7.1166666666666663</v>
      </c>
      <c r="C81" s="10">
        <v>171.06666666666666</v>
      </c>
      <c r="D81" t="s">
        <v>6</v>
      </c>
      <c r="E81" t="s">
        <v>6</v>
      </c>
      <c r="F81" t="s">
        <v>253</v>
      </c>
      <c r="G81" s="3" t="s">
        <v>6</v>
      </c>
      <c r="H81" s="3" t="s">
        <v>6</v>
      </c>
      <c r="I81" t="s">
        <v>247</v>
      </c>
      <c r="J81" s="3" t="s">
        <v>6</v>
      </c>
    </row>
    <row r="82" spans="1:10" x14ac:dyDescent="0.25">
      <c r="A82" t="s">
        <v>498</v>
      </c>
      <c r="B82" s="10">
        <v>-20.716666666666665</v>
      </c>
      <c r="C82" s="10">
        <v>56.616666666666667</v>
      </c>
      <c r="D82" t="s">
        <v>6</v>
      </c>
      <c r="E82" t="s">
        <v>6</v>
      </c>
      <c r="F82" t="s">
        <v>498</v>
      </c>
      <c r="G82" s="3" t="s">
        <v>6</v>
      </c>
      <c r="H82" s="3" t="s">
        <v>6</v>
      </c>
      <c r="I82" t="s">
        <v>177</v>
      </c>
      <c r="J82" s="3" t="s">
        <v>6</v>
      </c>
    </row>
    <row r="83" spans="1:10" x14ac:dyDescent="0.25">
      <c r="A83" t="s">
        <v>115</v>
      </c>
      <c r="B83" s="10">
        <v>18.075317999999999</v>
      </c>
      <c r="C83" s="10">
        <v>-15.961116000000001</v>
      </c>
      <c r="D83" t="s">
        <v>6</v>
      </c>
      <c r="E83" t="s">
        <v>117</v>
      </c>
      <c r="F83" t="s">
        <v>115</v>
      </c>
      <c r="G83" s="3" t="s">
        <v>6</v>
      </c>
      <c r="H83" s="3" t="s">
        <v>6</v>
      </c>
      <c r="I83" t="s">
        <v>2257</v>
      </c>
      <c r="J83" s="3" t="s">
        <v>6</v>
      </c>
    </row>
    <row r="84" spans="1:10" x14ac:dyDescent="0.25">
      <c r="A84" t="s">
        <v>2295</v>
      </c>
      <c r="B84" s="10">
        <v>-20.2</v>
      </c>
      <c r="C84" s="10">
        <v>57.5</v>
      </c>
      <c r="D84" t="s">
        <v>6</v>
      </c>
      <c r="E84" t="s">
        <v>6</v>
      </c>
      <c r="F84" t="s">
        <v>114</v>
      </c>
      <c r="G84" s="3" t="s">
        <v>1291</v>
      </c>
      <c r="H84" t="s">
        <v>2293</v>
      </c>
      <c r="I84" t="s">
        <v>6</v>
      </c>
      <c r="J84" s="3" t="s">
        <v>6</v>
      </c>
    </row>
    <row r="85" spans="1:10" x14ac:dyDescent="0.25">
      <c r="A85" t="s">
        <v>1403</v>
      </c>
      <c r="B85" s="10">
        <v>-12.819304000000001</v>
      </c>
      <c r="C85" s="10">
        <v>45.157893999999999</v>
      </c>
      <c r="D85" t="s">
        <v>6</v>
      </c>
      <c r="E85" t="s">
        <v>6</v>
      </c>
      <c r="F85" s="3" t="s">
        <v>1403</v>
      </c>
      <c r="G85" s="3" t="s">
        <v>6</v>
      </c>
      <c r="H85" s="3" t="s">
        <v>6</v>
      </c>
      <c r="I85" t="s">
        <v>177</v>
      </c>
      <c r="J85" s="3" t="s">
        <v>6</v>
      </c>
    </row>
    <row r="86" spans="1:10" x14ac:dyDescent="0.25">
      <c r="A86" t="s">
        <v>592</v>
      </c>
      <c r="B86" s="10">
        <v>20.192504</v>
      </c>
      <c r="C86" s="10">
        <v>-99.950468999999998</v>
      </c>
      <c r="D86" t="s">
        <v>6</v>
      </c>
      <c r="E86" t="s">
        <v>6</v>
      </c>
      <c r="F86" t="s">
        <v>592</v>
      </c>
      <c r="G86" s="3" t="s">
        <v>6</v>
      </c>
      <c r="H86" s="3" t="s">
        <v>6</v>
      </c>
      <c r="I86" s="3" t="s">
        <v>2130</v>
      </c>
      <c r="J86" s="3" t="s">
        <v>6</v>
      </c>
    </row>
    <row r="87" spans="1:10" x14ac:dyDescent="0.25">
      <c r="A87" t="s">
        <v>247</v>
      </c>
      <c r="B87" s="10">
        <v>13.051349999999999</v>
      </c>
      <c r="C87" s="10">
        <v>156.627579</v>
      </c>
      <c r="D87" t="s">
        <v>2305</v>
      </c>
      <c r="E87" t="s">
        <v>6</v>
      </c>
      <c r="F87" t="s">
        <v>247</v>
      </c>
      <c r="G87" s="3" t="s">
        <v>6</v>
      </c>
      <c r="H87" s="3" t="s">
        <v>2311</v>
      </c>
      <c r="I87" s="3" t="s">
        <v>2138</v>
      </c>
      <c r="J87" s="3" t="s">
        <v>6</v>
      </c>
    </row>
    <row r="88" spans="1:10" x14ac:dyDescent="0.25">
      <c r="A88" s="3" t="s">
        <v>2135</v>
      </c>
      <c r="B88" s="10">
        <v>22.8</v>
      </c>
      <c r="C88" s="10">
        <v>47.7</v>
      </c>
      <c r="D88" t="s">
        <v>6</v>
      </c>
      <c r="E88" t="s">
        <v>6</v>
      </c>
      <c r="F88" s="3" t="s">
        <v>2135</v>
      </c>
      <c r="G88" s="3" t="s">
        <v>6</v>
      </c>
      <c r="H88" s="3" t="s">
        <v>6</v>
      </c>
      <c r="I88" t="s">
        <v>177</v>
      </c>
      <c r="J88" s="3" t="s">
        <v>6</v>
      </c>
    </row>
    <row r="89" spans="1:10" x14ac:dyDescent="0.25">
      <c r="A89" t="s">
        <v>119</v>
      </c>
      <c r="B89" s="10">
        <v>35.766666666666666</v>
      </c>
      <c r="C89" s="10">
        <v>-5.8</v>
      </c>
      <c r="D89" t="s">
        <v>6</v>
      </c>
      <c r="E89" t="s">
        <v>120</v>
      </c>
      <c r="F89" t="s">
        <v>119</v>
      </c>
      <c r="G89" s="3" t="s">
        <v>6</v>
      </c>
      <c r="H89" s="3" t="s">
        <v>6</v>
      </c>
      <c r="I89" s="3" t="s">
        <v>2258</v>
      </c>
      <c r="J89" s="3" t="s">
        <v>6</v>
      </c>
    </row>
    <row r="90" spans="1:10" x14ac:dyDescent="0.25">
      <c r="A90" t="s">
        <v>107</v>
      </c>
      <c r="B90" s="10">
        <v>-19.795776</v>
      </c>
      <c r="C90" s="10">
        <v>34.882171</v>
      </c>
      <c r="D90" t="s">
        <v>6</v>
      </c>
      <c r="E90" t="s">
        <v>110</v>
      </c>
      <c r="F90" t="s">
        <v>107</v>
      </c>
      <c r="G90" s="3" t="s">
        <v>6</v>
      </c>
      <c r="H90" s="3" t="s">
        <v>6</v>
      </c>
      <c r="I90" s="3" t="s">
        <v>2260</v>
      </c>
      <c r="J90" s="3" t="s">
        <v>6</v>
      </c>
    </row>
    <row r="91" spans="1:10" x14ac:dyDescent="0.25">
      <c r="A91" t="s">
        <v>595</v>
      </c>
      <c r="B91" s="10">
        <v>16.132363000000002</v>
      </c>
      <c r="C91" s="10">
        <v>94.552243000000004</v>
      </c>
      <c r="D91" t="s">
        <v>6</v>
      </c>
      <c r="E91" t="s">
        <v>6</v>
      </c>
      <c r="F91" t="s">
        <v>595</v>
      </c>
      <c r="G91" s="3" t="s">
        <v>1383</v>
      </c>
      <c r="H91" s="3" t="s">
        <v>6</v>
      </c>
      <c r="I91" s="3" t="s">
        <v>234</v>
      </c>
      <c r="J91" s="3" t="s">
        <v>6</v>
      </c>
    </row>
    <row r="92" spans="1:10" x14ac:dyDescent="0.25">
      <c r="A92" t="s">
        <v>258</v>
      </c>
      <c r="B92" s="10">
        <v>-21.25</v>
      </c>
      <c r="C92" s="10">
        <v>165.3</v>
      </c>
      <c r="D92" t="s">
        <v>6</v>
      </c>
      <c r="E92" t="s">
        <v>6</v>
      </c>
      <c r="F92" t="s">
        <v>258</v>
      </c>
      <c r="G92" s="3" t="s">
        <v>6</v>
      </c>
      <c r="H92" s="3" t="s">
        <v>6</v>
      </c>
      <c r="I92" t="s">
        <v>2304</v>
      </c>
      <c r="J92" s="3" t="s">
        <v>6</v>
      </c>
    </row>
    <row r="93" spans="1:10" x14ac:dyDescent="0.25">
      <c r="A93" t="s">
        <v>377</v>
      </c>
      <c r="B93" s="10">
        <v>-5.4013989999999996</v>
      </c>
      <c r="C93" s="10">
        <v>140.96595099999999</v>
      </c>
      <c r="D93" t="s">
        <v>6</v>
      </c>
      <c r="E93" t="s">
        <v>378</v>
      </c>
      <c r="F93" t="s">
        <v>377</v>
      </c>
      <c r="G93" s="3" t="s">
        <v>6</v>
      </c>
      <c r="H93" s="3" t="s">
        <v>6</v>
      </c>
      <c r="I93" t="s">
        <v>2304</v>
      </c>
      <c r="J93" s="3" t="s">
        <v>6</v>
      </c>
    </row>
    <row r="94" spans="1:10" x14ac:dyDescent="0.25">
      <c r="A94" s="5" t="s">
        <v>99</v>
      </c>
      <c r="B94" s="9">
        <v>-42</v>
      </c>
      <c r="C94" s="9">
        <v>174</v>
      </c>
      <c r="D94" s="5" t="s">
        <v>1817</v>
      </c>
      <c r="E94" s="5" t="s">
        <v>6</v>
      </c>
      <c r="F94" s="5" t="s">
        <v>99</v>
      </c>
      <c r="G94" s="6" t="s">
        <v>6</v>
      </c>
      <c r="H94" s="6" t="s">
        <v>6</v>
      </c>
      <c r="I94" s="6" t="s">
        <v>2312</v>
      </c>
      <c r="J94" s="6" t="s">
        <v>6</v>
      </c>
    </row>
    <row r="95" spans="1:10" x14ac:dyDescent="0.25">
      <c r="A95" t="s">
        <v>598</v>
      </c>
      <c r="B95" s="10">
        <v>13.009537</v>
      </c>
      <c r="C95" s="10">
        <v>-85.088324999999998</v>
      </c>
      <c r="D95" t="s">
        <v>6</v>
      </c>
      <c r="E95" t="s">
        <v>6</v>
      </c>
      <c r="F95" t="s">
        <v>598</v>
      </c>
      <c r="G95" s="3" t="s">
        <v>6</v>
      </c>
      <c r="H95" s="3" t="s">
        <v>6</v>
      </c>
      <c r="I95" s="3" t="s">
        <v>2129</v>
      </c>
      <c r="J95" s="3" t="s">
        <v>6</v>
      </c>
    </row>
    <row r="96" spans="1:10" x14ac:dyDescent="0.25">
      <c r="A96" t="s">
        <v>131</v>
      </c>
      <c r="B96" s="10">
        <v>4.7122130000000002</v>
      </c>
      <c r="C96" s="10">
        <v>5.6517270000000002</v>
      </c>
      <c r="D96" t="s">
        <v>6</v>
      </c>
      <c r="E96" t="s">
        <v>137</v>
      </c>
      <c r="F96" t="s">
        <v>131</v>
      </c>
      <c r="G96" s="3" t="s">
        <v>6</v>
      </c>
      <c r="H96" s="3" t="s">
        <v>6</v>
      </c>
      <c r="I96" s="3" t="s">
        <v>3508</v>
      </c>
      <c r="J96" s="3" t="s">
        <v>6</v>
      </c>
    </row>
    <row r="97" spans="1:10" x14ac:dyDescent="0.25">
      <c r="A97" t="s">
        <v>2130</v>
      </c>
      <c r="B97" s="10">
        <v>37</v>
      </c>
      <c r="C97" s="10">
        <v>-100</v>
      </c>
      <c r="D97" t="s">
        <v>6</v>
      </c>
      <c r="E97" t="s">
        <v>6</v>
      </c>
      <c r="F97" t="s">
        <v>2130</v>
      </c>
      <c r="G97" s="3" t="s">
        <v>6</v>
      </c>
      <c r="H97" s="3" t="s">
        <v>6</v>
      </c>
      <c r="I97" s="3" t="s">
        <v>6</v>
      </c>
      <c r="J97" s="3" t="s">
        <v>6</v>
      </c>
    </row>
    <row r="98" spans="1:10" x14ac:dyDescent="0.25">
      <c r="A98" t="s">
        <v>474</v>
      </c>
      <c r="B98" s="10">
        <v>35.766666666666666</v>
      </c>
      <c r="C98" s="10">
        <v>-5.8</v>
      </c>
      <c r="D98" t="s">
        <v>6</v>
      </c>
      <c r="E98" t="s">
        <v>120</v>
      </c>
      <c r="F98" t="s">
        <v>474</v>
      </c>
      <c r="G98" s="3" t="s">
        <v>6</v>
      </c>
      <c r="H98" s="3" t="s">
        <v>2125</v>
      </c>
      <c r="I98" s="3" t="s">
        <v>6</v>
      </c>
      <c r="J98" s="3" t="s">
        <v>6</v>
      </c>
    </row>
    <row r="99" spans="1:10" x14ac:dyDescent="0.25">
      <c r="A99" t="s">
        <v>2132</v>
      </c>
      <c r="B99" s="10">
        <v>11.125208000000001</v>
      </c>
      <c r="C99" s="10">
        <v>-85.805853999999997</v>
      </c>
      <c r="D99" t="s">
        <v>6</v>
      </c>
      <c r="E99" t="s">
        <v>495</v>
      </c>
      <c r="F99" t="s">
        <v>2132</v>
      </c>
      <c r="G99" t="s">
        <v>535</v>
      </c>
      <c r="H99" t="s">
        <v>2137</v>
      </c>
      <c r="I99" s="3" t="s">
        <v>6</v>
      </c>
      <c r="J99" s="3" t="s">
        <v>6</v>
      </c>
    </row>
    <row r="100" spans="1:10" x14ac:dyDescent="0.25">
      <c r="A100" t="s">
        <v>156</v>
      </c>
      <c r="B100" s="10">
        <v>24.826332000000001</v>
      </c>
      <c r="C100" s="10">
        <v>66.995130000000003</v>
      </c>
      <c r="D100" t="s">
        <v>6</v>
      </c>
      <c r="E100" t="s">
        <v>157</v>
      </c>
      <c r="F100" t="s">
        <v>156</v>
      </c>
      <c r="G100" s="3" t="s">
        <v>6</v>
      </c>
      <c r="H100" s="3" t="s">
        <v>6</v>
      </c>
      <c r="I100" s="3" t="s">
        <v>3017</v>
      </c>
      <c r="J100" s="3" t="s">
        <v>6</v>
      </c>
    </row>
    <row r="101" spans="1:10" x14ac:dyDescent="0.25">
      <c r="A101" t="s">
        <v>252</v>
      </c>
      <c r="B101" s="10">
        <v>7.5</v>
      </c>
      <c r="C101" s="10">
        <v>134.61666666666667</v>
      </c>
      <c r="D101" t="s">
        <v>6</v>
      </c>
      <c r="E101" t="s">
        <v>6</v>
      </c>
      <c r="F101" t="s">
        <v>252</v>
      </c>
      <c r="G101" t="s">
        <v>1314</v>
      </c>
      <c r="H101" s="3" t="s">
        <v>6</v>
      </c>
      <c r="I101" s="3" t="s">
        <v>570</v>
      </c>
      <c r="J101" s="3" t="s">
        <v>6</v>
      </c>
    </row>
    <row r="102" spans="1:10" x14ac:dyDescent="0.25">
      <c r="A102" t="s">
        <v>480</v>
      </c>
      <c r="B102" s="10">
        <v>5.8833333333333329</v>
      </c>
      <c r="C102" s="10">
        <v>-162.08333333333334</v>
      </c>
      <c r="D102" t="s">
        <v>6</v>
      </c>
      <c r="E102" t="s">
        <v>6</v>
      </c>
      <c r="F102" t="s">
        <v>480</v>
      </c>
      <c r="G102" s="3" t="s">
        <v>6</v>
      </c>
      <c r="H102" s="3" t="s">
        <v>6</v>
      </c>
      <c r="I102" s="3" t="s">
        <v>2298</v>
      </c>
      <c r="J102" s="3" t="s">
        <v>6</v>
      </c>
    </row>
    <row r="103" spans="1:10" x14ac:dyDescent="0.25">
      <c r="A103" t="s">
        <v>383</v>
      </c>
      <c r="B103" s="10">
        <v>9.1259150000000009</v>
      </c>
      <c r="C103" s="10">
        <v>-79.882526999999996</v>
      </c>
      <c r="D103" t="s">
        <v>6</v>
      </c>
      <c r="E103" t="s">
        <v>397</v>
      </c>
      <c r="F103" t="s">
        <v>383</v>
      </c>
      <c r="G103" s="3" t="s">
        <v>6</v>
      </c>
      <c r="H103" s="3" t="s">
        <v>6</v>
      </c>
      <c r="I103" s="3" t="s">
        <v>2129</v>
      </c>
      <c r="J103" s="3" t="s">
        <v>6</v>
      </c>
    </row>
    <row r="104" spans="1:10" x14ac:dyDescent="0.25">
      <c r="A104" t="s">
        <v>603</v>
      </c>
      <c r="B104" s="10">
        <v>-6.1383470000000004</v>
      </c>
      <c r="C104" s="10">
        <v>144.02025399999999</v>
      </c>
      <c r="D104" t="s">
        <v>6</v>
      </c>
      <c r="E104" t="s">
        <v>6</v>
      </c>
      <c r="F104" t="s">
        <v>603</v>
      </c>
      <c r="G104" s="3" t="s">
        <v>6</v>
      </c>
      <c r="H104" s="3" t="s">
        <v>6</v>
      </c>
      <c r="I104" s="3" t="s">
        <v>2286</v>
      </c>
      <c r="J104" s="3" t="s">
        <v>6</v>
      </c>
    </row>
    <row r="105" spans="1:10" x14ac:dyDescent="0.25">
      <c r="A105" t="s">
        <v>2302</v>
      </c>
      <c r="B105" s="10">
        <v>-9.0055555555555564</v>
      </c>
      <c r="C105" s="10">
        <v>-157.96944444444443</v>
      </c>
      <c r="D105" t="s">
        <v>6</v>
      </c>
      <c r="E105" t="s">
        <v>6</v>
      </c>
      <c r="F105" t="s">
        <v>525</v>
      </c>
      <c r="G105" s="3" t="s">
        <v>6</v>
      </c>
      <c r="H105" s="3" t="s">
        <v>2063</v>
      </c>
      <c r="I105" s="3" t="s">
        <v>6</v>
      </c>
      <c r="J105" s="3" t="s">
        <v>6</v>
      </c>
    </row>
    <row r="106" spans="1:10" x14ac:dyDescent="0.25">
      <c r="A106" t="s">
        <v>160</v>
      </c>
      <c r="B106" s="10">
        <v>27.082272</v>
      </c>
      <c r="C106" s="10">
        <v>51.398814999999999</v>
      </c>
      <c r="D106" t="s">
        <v>6</v>
      </c>
      <c r="E106" t="s">
        <v>161</v>
      </c>
      <c r="F106" t="s">
        <v>160</v>
      </c>
      <c r="G106" s="3" t="s">
        <v>3015</v>
      </c>
      <c r="H106" s="3" t="s">
        <v>6</v>
      </c>
      <c r="I106" s="3" t="s">
        <v>2135</v>
      </c>
      <c r="J106" s="3" t="s">
        <v>6</v>
      </c>
    </row>
    <row r="107" spans="1:10" x14ac:dyDescent="0.25">
      <c r="A107" t="s">
        <v>404</v>
      </c>
      <c r="B107" s="10">
        <v>-12.065965</v>
      </c>
      <c r="C107" s="10">
        <v>-77.160179999999997</v>
      </c>
      <c r="D107" t="s">
        <v>6</v>
      </c>
      <c r="E107" t="s">
        <v>406</v>
      </c>
      <c r="F107" t="s">
        <v>404</v>
      </c>
      <c r="G107" s="3" t="s">
        <v>6</v>
      </c>
      <c r="H107" s="3" t="s">
        <v>6</v>
      </c>
      <c r="I107" t="s">
        <v>2131</v>
      </c>
      <c r="J107" s="3" t="s">
        <v>6</v>
      </c>
    </row>
    <row r="108" spans="1:10" x14ac:dyDescent="0.25">
      <c r="A108" t="s">
        <v>260</v>
      </c>
      <c r="B108" s="10">
        <v>12.054183</v>
      </c>
      <c r="C108" s="10">
        <v>123.13964799999999</v>
      </c>
      <c r="D108" t="s">
        <v>6</v>
      </c>
      <c r="E108" t="s">
        <v>6</v>
      </c>
      <c r="F108" t="s">
        <v>260</v>
      </c>
      <c r="G108" s="3" t="s">
        <v>6</v>
      </c>
      <c r="H108" s="3" t="s">
        <v>6</v>
      </c>
      <c r="I108" s="3" t="s">
        <v>2292</v>
      </c>
      <c r="J108" s="3" t="s">
        <v>6</v>
      </c>
    </row>
    <row r="109" spans="1:10" x14ac:dyDescent="0.25">
      <c r="A109" t="s">
        <v>91</v>
      </c>
      <c r="B109" s="10">
        <v>37.116666666666667</v>
      </c>
      <c r="C109" s="10">
        <v>-7.65</v>
      </c>
      <c r="D109" t="s">
        <v>6</v>
      </c>
      <c r="E109" t="s">
        <v>92</v>
      </c>
      <c r="F109" t="s">
        <v>91</v>
      </c>
      <c r="G109" s="3" t="s">
        <v>6</v>
      </c>
      <c r="H109" s="3" t="s">
        <v>6</v>
      </c>
      <c r="I109" s="3" t="s">
        <v>1286</v>
      </c>
      <c r="J109" s="3" t="s">
        <v>6</v>
      </c>
    </row>
    <row r="110" spans="1:10" x14ac:dyDescent="0.25">
      <c r="A110" t="s">
        <v>298</v>
      </c>
      <c r="B110" s="10">
        <v>18.240438999999999</v>
      </c>
      <c r="C110" s="10">
        <v>-66.499656999999999</v>
      </c>
      <c r="D110" t="s">
        <v>6</v>
      </c>
      <c r="E110" t="s">
        <v>6</v>
      </c>
      <c r="F110" t="s">
        <v>298</v>
      </c>
      <c r="G110" s="3" t="s">
        <v>6</v>
      </c>
      <c r="H110" s="3" t="s">
        <v>6</v>
      </c>
      <c r="I110" t="s">
        <v>2162</v>
      </c>
      <c r="J110" s="3" t="s">
        <v>6</v>
      </c>
    </row>
    <row r="111" spans="1:10" x14ac:dyDescent="0.25">
      <c r="A111" t="s">
        <v>28</v>
      </c>
      <c r="B111" s="10">
        <v>20.250230999999999</v>
      </c>
      <c r="C111" s="10">
        <v>38.641593</v>
      </c>
      <c r="D111" t="s">
        <v>6</v>
      </c>
      <c r="E111" t="s">
        <v>165</v>
      </c>
      <c r="F111" t="s">
        <v>28</v>
      </c>
      <c r="G111" s="3" t="s">
        <v>6</v>
      </c>
      <c r="H111" s="3" t="s">
        <v>6</v>
      </c>
      <c r="I111" s="3" t="s">
        <v>177</v>
      </c>
      <c r="J111" s="3" t="s">
        <v>6</v>
      </c>
    </row>
    <row r="112" spans="1:10" x14ac:dyDescent="0.25">
      <c r="A112" t="s">
        <v>136</v>
      </c>
      <c r="B112" s="10">
        <v>-4.7694960000000002</v>
      </c>
      <c r="C112" s="10">
        <v>11.86223</v>
      </c>
      <c r="D112" t="s">
        <v>6</v>
      </c>
      <c r="E112" t="s">
        <v>135</v>
      </c>
      <c r="F112" t="s">
        <v>136</v>
      </c>
      <c r="G112" s="3" t="s">
        <v>6</v>
      </c>
      <c r="H112" s="3" t="s">
        <v>6</v>
      </c>
      <c r="I112" s="3" t="s">
        <v>2257</v>
      </c>
      <c r="J112" s="3" t="s">
        <v>6</v>
      </c>
    </row>
    <row r="113" spans="1:10" x14ac:dyDescent="0.25">
      <c r="A113" t="s">
        <v>408</v>
      </c>
      <c r="B113" s="10">
        <v>-21.123586</v>
      </c>
      <c r="C113" s="10">
        <v>55.529218999999998</v>
      </c>
      <c r="D113" t="s">
        <v>6</v>
      </c>
      <c r="E113" t="s">
        <v>6</v>
      </c>
      <c r="F113" t="s">
        <v>408</v>
      </c>
      <c r="G113" s="3" t="s">
        <v>6</v>
      </c>
      <c r="H113" s="3" t="s">
        <v>6</v>
      </c>
      <c r="I113" t="s">
        <v>498</v>
      </c>
      <c r="J113" s="3" t="s">
        <v>6</v>
      </c>
    </row>
    <row r="114" spans="1:10" x14ac:dyDescent="0.25">
      <c r="A114" t="s">
        <v>363</v>
      </c>
      <c r="B114" s="10">
        <v>17.899999999999999</v>
      </c>
      <c r="C114" s="10">
        <v>-62.833333333333336</v>
      </c>
      <c r="D114" t="s">
        <v>6</v>
      </c>
      <c r="E114" t="s">
        <v>6</v>
      </c>
      <c r="F114" t="s">
        <v>363</v>
      </c>
      <c r="G114" s="3" t="s">
        <v>6</v>
      </c>
      <c r="H114" s="3" t="s">
        <v>6</v>
      </c>
      <c r="I114" t="s">
        <v>3249</v>
      </c>
      <c r="J114" s="3" t="s">
        <v>6</v>
      </c>
    </row>
    <row r="115" spans="1:10" x14ac:dyDescent="0.25">
      <c r="A115" t="s">
        <v>374</v>
      </c>
      <c r="B115" s="10">
        <v>18.066666666666666</v>
      </c>
      <c r="C115" s="10">
        <v>-63.05</v>
      </c>
      <c r="D115" t="s">
        <v>6</v>
      </c>
      <c r="E115" t="s">
        <v>6</v>
      </c>
      <c r="F115" t="s">
        <v>374</v>
      </c>
      <c r="G115" s="3" t="s">
        <v>6</v>
      </c>
      <c r="H115" s="3" t="s">
        <v>6</v>
      </c>
      <c r="I115" t="s">
        <v>3249</v>
      </c>
      <c r="J115" s="3" t="s">
        <v>6</v>
      </c>
    </row>
    <row r="116" spans="1:10" x14ac:dyDescent="0.25">
      <c r="A116" t="s">
        <v>249</v>
      </c>
      <c r="B116" s="10">
        <v>-13.833333333333334</v>
      </c>
      <c r="C116" s="10">
        <v>-171.75</v>
      </c>
      <c r="D116" t="s">
        <v>6</v>
      </c>
      <c r="E116" t="s">
        <v>6</v>
      </c>
      <c r="F116" t="s">
        <v>249</v>
      </c>
      <c r="G116" t="s">
        <v>1315</v>
      </c>
      <c r="H116" s="3" t="s">
        <v>6</v>
      </c>
      <c r="I116" s="3" t="s">
        <v>2303</v>
      </c>
      <c r="J116" s="3" t="s">
        <v>6</v>
      </c>
    </row>
    <row r="117" spans="1:10" x14ac:dyDescent="0.25">
      <c r="A117" t="s">
        <v>370</v>
      </c>
      <c r="B117" s="10">
        <v>1</v>
      </c>
      <c r="C117" s="10">
        <v>7</v>
      </c>
      <c r="D117" t="s">
        <v>6</v>
      </c>
      <c r="E117" t="s">
        <v>6</v>
      </c>
      <c r="F117" t="s">
        <v>370</v>
      </c>
      <c r="G117" s="3" t="s">
        <v>6</v>
      </c>
      <c r="H117" s="3" t="s">
        <v>6</v>
      </c>
      <c r="I117" s="3" t="s">
        <v>3508</v>
      </c>
      <c r="J117" s="3" t="s">
        <v>6</v>
      </c>
    </row>
    <row r="118" spans="1:10" x14ac:dyDescent="0.25">
      <c r="A118" t="s">
        <v>1579</v>
      </c>
      <c r="B118" s="10">
        <v>24.267513999999998</v>
      </c>
      <c r="C118" s="10">
        <v>46.019311000000002</v>
      </c>
      <c r="D118" t="s">
        <v>6</v>
      </c>
      <c r="E118" t="s">
        <v>6</v>
      </c>
      <c r="F118" s="3" t="s">
        <v>1579</v>
      </c>
      <c r="G118" s="3" t="s">
        <v>6</v>
      </c>
      <c r="H118" s="3" t="s">
        <v>6</v>
      </c>
      <c r="I118" s="3" t="s">
        <v>2135</v>
      </c>
      <c r="J118" s="3" t="s">
        <v>6</v>
      </c>
    </row>
    <row r="119" spans="1:10" x14ac:dyDescent="0.25">
      <c r="A119" t="s">
        <v>232</v>
      </c>
      <c r="B119" s="10">
        <v>39.895519999999998</v>
      </c>
      <c r="C119" s="10">
        <v>133.78524300000001</v>
      </c>
      <c r="D119" t="s">
        <v>6</v>
      </c>
      <c r="E119" t="s">
        <v>6</v>
      </c>
      <c r="F119" t="s">
        <v>232</v>
      </c>
      <c r="G119" s="3" t="s">
        <v>6</v>
      </c>
      <c r="H119" s="3" t="s">
        <v>6</v>
      </c>
      <c r="I119" s="3" t="s">
        <v>2138</v>
      </c>
      <c r="J119" s="3" t="s">
        <v>6</v>
      </c>
    </row>
    <row r="120" spans="1:10" x14ac:dyDescent="0.25">
      <c r="A120" t="s">
        <v>108</v>
      </c>
      <c r="B120" s="10">
        <v>14.763933</v>
      </c>
      <c r="C120" s="10">
        <v>-17.364775000000002</v>
      </c>
      <c r="D120" t="s">
        <v>6</v>
      </c>
      <c r="E120" t="s">
        <v>109</v>
      </c>
      <c r="F120" t="s">
        <v>108</v>
      </c>
      <c r="G120" s="3" t="s">
        <v>6</v>
      </c>
      <c r="H120" s="3" t="s">
        <v>6</v>
      </c>
      <c r="I120" s="3" t="s">
        <v>2257</v>
      </c>
      <c r="J120" s="3" t="s">
        <v>6</v>
      </c>
    </row>
    <row r="121" spans="1:10" x14ac:dyDescent="0.25">
      <c r="A121" t="s">
        <v>167</v>
      </c>
      <c r="B121" s="10">
        <v>-4.6166666666666671</v>
      </c>
      <c r="C121" s="10">
        <v>55.45</v>
      </c>
      <c r="D121" t="s">
        <v>6</v>
      </c>
      <c r="E121" t="s">
        <v>168</v>
      </c>
      <c r="F121" t="s">
        <v>167</v>
      </c>
      <c r="G121" s="3" t="s">
        <v>6</v>
      </c>
      <c r="H121" s="3" t="s">
        <v>6</v>
      </c>
      <c r="I121" t="s">
        <v>177</v>
      </c>
      <c r="J121" s="3" t="s">
        <v>6</v>
      </c>
    </row>
    <row r="122" spans="1:10" x14ac:dyDescent="0.25">
      <c r="A122" t="s">
        <v>376</v>
      </c>
      <c r="B122" s="10">
        <v>7.9980130000000003</v>
      </c>
      <c r="C122" s="10">
        <v>-12.901691</v>
      </c>
      <c r="D122" t="s">
        <v>6</v>
      </c>
      <c r="E122" t="s">
        <v>6</v>
      </c>
      <c r="F122" t="s">
        <v>376</v>
      </c>
      <c r="G122" s="3" t="s">
        <v>6</v>
      </c>
      <c r="H122" s="3" t="s">
        <v>6</v>
      </c>
      <c r="I122" s="3" t="s">
        <v>2257</v>
      </c>
      <c r="J122" s="3" t="s">
        <v>6</v>
      </c>
    </row>
    <row r="123" spans="1:10" x14ac:dyDescent="0.25">
      <c r="A123" t="s">
        <v>233</v>
      </c>
      <c r="B123" s="10">
        <v>1.285933</v>
      </c>
      <c r="C123" s="10">
        <v>103.86903100000001</v>
      </c>
      <c r="D123" t="s">
        <v>6</v>
      </c>
      <c r="E123" t="s">
        <v>6</v>
      </c>
      <c r="F123" t="s">
        <v>233</v>
      </c>
      <c r="G123" s="3" t="s">
        <v>6</v>
      </c>
      <c r="H123" s="3" t="s">
        <v>6</v>
      </c>
      <c r="I123" s="3" t="s">
        <v>2292</v>
      </c>
      <c r="J123" s="3" t="s">
        <v>6</v>
      </c>
    </row>
    <row r="124" spans="1:10" x14ac:dyDescent="0.25">
      <c r="A124" t="s">
        <v>469</v>
      </c>
      <c r="B124" s="10">
        <v>-8</v>
      </c>
      <c r="C124" s="10">
        <v>159</v>
      </c>
      <c r="D124" t="s">
        <v>6</v>
      </c>
      <c r="E124" t="s">
        <v>6</v>
      </c>
      <c r="F124" t="s">
        <v>469</v>
      </c>
      <c r="G124" t="s">
        <v>6</v>
      </c>
      <c r="H124" s="3" t="s">
        <v>6</v>
      </c>
      <c r="I124" t="s">
        <v>2304</v>
      </c>
      <c r="J124" s="3" t="s">
        <v>6</v>
      </c>
    </row>
    <row r="125" spans="1:10" x14ac:dyDescent="0.25">
      <c r="A125" t="s">
        <v>111</v>
      </c>
      <c r="B125" s="10">
        <v>2.0487359999999999</v>
      </c>
      <c r="C125" s="10">
        <v>45.320912</v>
      </c>
      <c r="D125" t="s">
        <v>6</v>
      </c>
      <c r="E125" t="s">
        <v>112</v>
      </c>
      <c r="F125" t="s">
        <v>111</v>
      </c>
      <c r="G125" s="3" t="s">
        <v>6</v>
      </c>
      <c r="H125" s="3" t="s">
        <v>6</v>
      </c>
      <c r="I125" s="3" t="s">
        <v>2259</v>
      </c>
      <c r="J125" s="3" t="s">
        <v>6</v>
      </c>
    </row>
    <row r="126" spans="1:10" x14ac:dyDescent="0.25">
      <c r="A126" t="s">
        <v>366</v>
      </c>
      <c r="B126" s="10">
        <v>-29.876944999999999</v>
      </c>
      <c r="C126" s="10">
        <v>31.039842</v>
      </c>
      <c r="D126" t="s">
        <v>6</v>
      </c>
      <c r="E126" t="s">
        <v>368</v>
      </c>
      <c r="F126" t="s">
        <v>366</v>
      </c>
      <c r="G126" s="3" t="s">
        <v>6</v>
      </c>
      <c r="H126" s="3" t="s">
        <v>6</v>
      </c>
      <c r="I126" s="3" t="s">
        <v>2260</v>
      </c>
      <c r="J126" s="3" t="s">
        <v>6</v>
      </c>
    </row>
    <row r="127" spans="1:10" x14ac:dyDescent="0.25">
      <c r="A127" t="s">
        <v>2128</v>
      </c>
      <c r="B127" s="10">
        <v>-5.9</v>
      </c>
      <c r="C127" s="10">
        <v>-60.6</v>
      </c>
      <c r="D127" t="s">
        <v>6</v>
      </c>
      <c r="E127" t="s">
        <v>6</v>
      </c>
      <c r="F127" t="s">
        <v>2128</v>
      </c>
      <c r="G127" s="3" t="s">
        <v>6</v>
      </c>
      <c r="H127" s="3" t="s">
        <v>6</v>
      </c>
      <c r="I127" s="3" t="s">
        <v>6</v>
      </c>
      <c r="J127" s="3" t="s">
        <v>6</v>
      </c>
    </row>
    <row r="128" spans="1:10" x14ac:dyDescent="0.25">
      <c r="A128" t="s">
        <v>478</v>
      </c>
      <c r="B128" s="10">
        <v>-25.983333333333334</v>
      </c>
      <c r="C128" s="10">
        <v>32.700000000000003</v>
      </c>
      <c r="D128" t="s">
        <v>6</v>
      </c>
      <c r="E128" t="s">
        <v>477</v>
      </c>
      <c r="F128" t="s">
        <v>478</v>
      </c>
      <c r="G128" s="3" t="s">
        <v>6</v>
      </c>
      <c r="H128" s="3" t="s">
        <v>2125</v>
      </c>
      <c r="I128" s="3" t="s">
        <v>2254</v>
      </c>
      <c r="J128" s="3" t="s">
        <v>6</v>
      </c>
    </row>
    <row r="129" spans="1:10" x14ac:dyDescent="0.25">
      <c r="A129" t="s">
        <v>93</v>
      </c>
      <c r="B129" s="10">
        <v>36.529166666666669</v>
      </c>
      <c r="C129" s="10">
        <v>-6.1919444444444443</v>
      </c>
      <c r="D129" t="s">
        <v>6</v>
      </c>
      <c r="E129" t="s">
        <v>95</v>
      </c>
      <c r="F129" t="s">
        <v>93</v>
      </c>
      <c r="G129" s="3" t="s">
        <v>6</v>
      </c>
      <c r="H129" s="3" t="s">
        <v>6</v>
      </c>
      <c r="I129" s="3" t="s">
        <v>1286</v>
      </c>
      <c r="J129" s="3" t="s">
        <v>6</v>
      </c>
    </row>
    <row r="130" spans="1:10" x14ac:dyDescent="0.25">
      <c r="A130" t="s">
        <v>175</v>
      </c>
      <c r="B130" s="10">
        <v>6.9229419999999999</v>
      </c>
      <c r="C130" s="10">
        <v>79.846626999999998</v>
      </c>
      <c r="D130" t="s">
        <v>6</v>
      </c>
      <c r="E130" t="s">
        <v>2142</v>
      </c>
      <c r="F130" t="s">
        <v>175</v>
      </c>
      <c r="G130" s="3" t="s">
        <v>1296</v>
      </c>
      <c r="H130" s="3" t="s">
        <v>6</v>
      </c>
      <c r="I130" s="3" t="s">
        <v>234</v>
      </c>
      <c r="J130" s="3" t="s">
        <v>6</v>
      </c>
    </row>
    <row r="131" spans="1:10" x14ac:dyDescent="0.25">
      <c r="A131" t="s">
        <v>162</v>
      </c>
      <c r="B131" s="10">
        <v>19.606494999999999</v>
      </c>
      <c r="C131" s="10">
        <v>37.228945000000003</v>
      </c>
      <c r="D131" t="s">
        <v>6</v>
      </c>
      <c r="E131" t="s">
        <v>164</v>
      </c>
      <c r="F131" t="s">
        <v>162</v>
      </c>
      <c r="G131" s="3" t="s">
        <v>6</v>
      </c>
      <c r="H131" s="3" t="s">
        <v>6</v>
      </c>
      <c r="I131" s="3" t="s">
        <v>2255</v>
      </c>
      <c r="J131" s="3" t="s">
        <v>6</v>
      </c>
    </row>
    <row r="132" spans="1:10" x14ac:dyDescent="0.25">
      <c r="A132" t="s">
        <v>219</v>
      </c>
      <c r="B132" s="10">
        <v>5.8998340000000002</v>
      </c>
      <c r="C132" s="10">
        <v>-55.203947999999997</v>
      </c>
      <c r="D132" t="s">
        <v>6</v>
      </c>
      <c r="E132" t="s">
        <v>222</v>
      </c>
      <c r="F132" t="s">
        <v>219</v>
      </c>
      <c r="G132" s="3" t="s">
        <v>3674</v>
      </c>
      <c r="H132" s="3" t="s">
        <v>6</v>
      </c>
      <c r="I132" t="s">
        <v>536</v>
      </c>
      <c r="J132" s="3" t="s">
        <v>6</v>
      </c>
    </row>
    <row r="133" spans="1:10" x14ac:dyDescent="0.25">
      <c r="A133" t="s">
        <v>229</v>
      </c>
      <c r="B133" s="10">
        <v>23.830100999999999</v>
      </c>
      <c r="C133" s="10">
        <v>120.891862</v>
      </c>
      <c r="D133" t="s">
        <v>6</v>
      </c>
      <c r="E133" t="s">
        <v>6</v>
      </c>
      <c r="F133" t="s">
        <v>229</v>
      </c>
      <c r="G133" s="3" t="s">
        <v>1309</v>
      </c>
      <c r="H133" s="3" t="s">
        <v>6</v>
      </c>
      <c r="I133" t="s">
        <v>2138</v>
      </c>
      <c r="J133" s="3" t="s">
        <v>6</v>
      </c>
    </row>
    <row r="134" spans="1:10" x14ac:dyDescent="0.25">
      <c r="A134" t="s">
        <v>102</v>
      </c>
      <c r="B134" s="10">
        <v>-6.8</v>
      </c>
      <c r="C134" s="10">
        <v>39.283333333333331</v>
      </c>
      <c r="D134" t="s">
        <v>6</v>
      </c>
      <c r="E134" t="s">
        <v>104</v>
      </c>
      <c r="F134" t="s">
        <v>102</v>
      </c>
      <c r="G134" s="3" t="s">
        <v>1290</v>
      </c>
      <c r="H134" s="3" t="s">
        <v>6</v>
      </c>
      <c r="I134" s="3" t="s">
        <v>2259</v>
      </c>
      <c r="J134" s="3" t="s">
        <v>6</v>
      </c>
    </row>
    <row r="135" spans="1:10" x14ac:dyDescent="0.25">
      <c r="A135" t="s">
        <v>217</v>
      </c>
      <c r="B135" s="10">
        <v>8.3623820000000002</v>
      </c>
      <c r="C135" s="10">
        <v>99.291911999999996</v>
      </c>
      <c r="D135" t="s">
        <v>6</v>
      </c>
      <c r="E135" t="s">
        <v>221</v>
      </c>
      <c r="F135" t="s">
        <v>217</v>
      </c>
      <c r="G135" s="3" t="s">
        <v>1466</v>
      </c>
      <c r="H135" s="3" t="s">
        <v>6</v>
      </c>
      <c r="I135" s="3" t="s">
        <v>6</v>
      </c>
      <c r="J135" s="3" t="s">
        <v>6</v>
      </c>
    </row>
    <row r="136" spans="1:10" x14ac:dyDescent="0.25">
      <c r="A136" t="s">
        <v>308</v>
      </c>
      <c r="B136" s="10">
        <v>24.689207</v>
      </c>
      <c r="C136" s="10">
        <v>-76.376733000000002</v>
      </c>
      <c r="D136" t="s">
        <v>6</v>
      </c>
      <c r="E136" t="s">
        <v>6</v>
      </c>
      <c r="F136" t="s">
        <v>308</v>
      </c>
      <c r="G136" s="3" t="s">
        <v>6</v>
      </c>
      <c r="H136" s="3" t="s">
        <v>6</v>
      </c>
      <c r="I136" t="s">
        <v>2159</v>
      </c>
      <c r="J136" s="3" t="s">
        <v>6</v>
      </c>
    </row>
    <row r="137" spans="1:10" x14ac:dyDescent="0.25">
      <c r="A137" t="s">
        <v>471</v>
      </c>
      <c r="B137" s="10">
        <v>-9.2333333333333325</v>
      </c>
      <c r="C137" s="10">
        <v>124.93333333333334</v>
      </c>
      <c r="D137" t="s">
        <v>6</v>
      </c>
      <c r="E137" t="s">
        <v>6</v>
      </c>
      <c r="F137" t="s">
        <v>471</v>
      </c>
      <c r="G137" t="s">
        <v>6</v>
      </c>
      <c r="H137" s="3" t="s">
        <v>6</v>
      </c>
      <c r="I137" t="s">
        <v>177</v>
      </c>
      <c r="J137" s="3" t="s">
        <v>6</v>
      </c>
    </row>
    <row r="138" spans="1:10" x14ac:dyDescent="0.25">
      <c r="A138" t="s">
        <v>250</v>
      </c>
      <c r="B138" s="10">
        <v>-21.133333333333333</v>
      </c>
      <c r="C138" s="10">
        <v>-175.2</v>
      </c>
      <c r="D138" t="s">
        <v>6</v>
      </c>
      <c r="E138" t="s">
        <v>6</v>
      </c>
      <c r="F138" t="s">
        <v>250</v>
      </c>
      <c r="G138" t="s">
        <v>1316</v>
      </c>
      <c r="H138" s="3" t="s">
        <v>6</v>
      </c>
      <c r="I138" s="3" t="s">
        <v>2303</v>
      </c>
      <c r="J138" s="3" t="s">
        <v>6</v>
      </c>
    </row>
    <row r="139" spans="1:10" x14ac:dyDescent="0.25">
      <c r="A139" t="s">
        <v>512</v>
      </c>
      <c r="B139" s="10">
        <v>-9.8333333333333339</v>
      </c>
      <c r="C139" s="10">
        <v>142.5</v>
      </c>
      <c r="D139" t="s">
        <v>6</v>
      </c>
      <c r="E139" t="s">
        <v>513</v>
      </c>
      <c r="F139" t="s">
        <v>512</v>
      </c>
      <c r="G139" s="3" t="s">
        <v>6</v>
      </c>
      <c r="H139" s="3" t="s">
        <v>6</v>
      </c>
      <c r="I139" t="s">
        <v>2138</v>
      </c>
      <c r="J139" s="3" t="s">
        <v>6</v>
      </c>
    </row>
    <row r="140" spans="1:10" x14ac:dyDescent="0.25">
      <c r="A140" t="s">
        <v>291</v>
      </c>
      <c r="B140" s="10">
        <v>10.408617</v>
      </c>
      <c r="C140" s="10">
        <v>-61.281522000000002</v>
      </c>
      <c r="D140" t="s">
        <v>6</v>
      </c>
      <c r="E140" t="s">
        <v>6</v>
      </c>
      <c r="F140" t="s">
        <v>291</v>
      </c>
      <c r="G140" s="3" t="s">
        <v>6</v>
      </c>
      <c r="H140" s="3" t="s">
        <v>6</v>
      </c>
      <c r="I140" t="s">
        <v>2163</v>
      </c>
      <c r="J140" s="3" t="s">
        <v>6</v>
      </c>
    </row>
    <row r="141" spans="1:10" x14ac:dyDescent="0.25">
      <c r="A141" t="s">
        <v>608</v>
      </c>
      <c r="B141" s="10">
        <v>-7.4786760000000001</v>
      </c>
      <c r="C141" s="10">
        <v>178.678293</v>
      </c>
      <c r="D141" t="s">
        <v>6</v>
      </c>
      <c r="E141" t="s">
        <v>6</v>
      </c>
      <c r="F141" t="s">
        <v>608</v>
      </c>
      <c r="G141" s="3" t="s">
        <v>6</v>
      </c>
      <c r="H141" s="3" t="s">
        <v>6</v>
      </c>
      <c r="I141" s="3" t="s">
        <v>2303</v>
      </c>
      <c r="J141" s="3" t="s">
        <v>6</v>
      </c>
    </row>
    <row r="142" spans="1:10" x14ac:dyDescent="0.25">
      <c r="A142" t="s">
        <v>602</v>
      </c>
      <c r="B142" s="10">
        <v>18.332108999999999</v>
      </c>
      <c r="C142" s="10">
        <v>-64.939288000000005</v>
      </c>
      <c r="D142" t="s">
        <v>6</v>
      </c>
      <c r="E142" t="s">
        <v>6</v>
      </c>
      <c r="F142" t="s">
        <v>602</v>
      </c>
      <c r="G142" s="3" t="s">
        <v>6</v>
      </c>
      <c r="H142" s="3" t="s">
        <v>6</v>
      </c>
      <c r="I142" t="s">
        <v>3249</v>
      </c>
      <c r="J142" s="3" t="s">
        <v>6</v>
      </c>
    </row>
    <row r="143" spans="1:10" x14ac:dyDescent="0.25">
      <c r="A143" s="5" t="s">
        <v>612</v>
      </c>
      <c r="B143" s="9">
        <v>46.466666666666669</v>
      </c>
      <c r="C143" s="9">
        <v>30.733333333333334</v>
      </c>
      <c r="D143" s="5" t="s">
        <v>1820</v>
      </c>
      <c r="E143" s="5" t="s">
        <v>1382</v>
      </c>
      <c r="F143" s="6" t="s">
        <v>612</v>
      </c>
      <c r="G143" s="6" t="s">
        <v>6</v>
      </c>
      <c r="H143" s="6" t="s">
        <v>6</v>
      </c>
      <c r="I143" s="6" t="s">
        <v>1286</v>
      </c>
      <c r="J143" s="6" t="s">
        <v>1395</v>
      </c>
    </row>
    <row r="144" spans="1:10" x14ac:dyDescent="0.25">
      <c r="A144" t="s">
        <v>596</v>
      </c>
      <c r="B144" s="10">
        <v>24.574100000000001</v>
      </c>
      <c r="C144" s="10">
        <v>54.597073999999999</v>
      </c>
      <c r="D144" t="s">
        <v>6</v>
      </c>
      <c r="E144" t="s">
        <v>6</v>
      </c>
      <c r="F144" t="s">
        <v>596</v>
      </c>
      <c r="G144" s="3" t="s">
        <v>6</v>
      </c>
      <c r="H144" s="3" t="s">
        <v>6</v>
      </c>
      <c r="I144" s="3" t="s">
        <v>2135</v>
      </c>
      <c r="J144" s="3" t="s">
        <v>6</v>
      </c>
    </row>
    <row r="145" spans="1:10" x14ac:dyDescent="0.25">
      <c r="A145" t="s">
        <v>613</v>
      </c>
      <c r="B145" s="10">
        <v>36.546460000000003</v>
      </c>
      <c r="C145" s="10">
        <v>-75.953140000000005</v>
      </c>
      <c r="D145" t="s">
        <v>6</v>
      </c>
      <c r="E145" t="s">
        <v>1386</v>
      </c>
      <c r="F145" t="s">
        <v>613</v>
      </c>
      <c r="G145" s="3" t="s">
        <v>6</v>
      </c>
      <c r="H145" s="3" t="s">
        <v>6</v>
      </c>
      <c r="I145" s="3" t="s">
        <v>6</v>
      </c>
      <c r="J145" s="3" t="s">
        <v>6</v>
      </c>
    </row>
    <row r="146" spans="1:10" x14ac:dyDescent="0.25">
      <c r="A146" t="s">
        <v>88</v>
      </c>
      <c r="B146" s="10">
        <v>-34.883611111111108</v>
      </c>
      <c r="C146" s="10">
        <v>-56.18194444444444</v>
      </c>
      <c r="D146" t="s">
        <v>6</v>
      </c>
      <c r="E146" t="s">
        <v>90</v>
      </c>
      <c r="F146" t="s">
        <v>88</v>
      </c>
      <c r="G146" s="3" t="s">
        <v>6</v>
      </c>
      <c r="H146" s="3" t="s">
        <v>6</v>
      </c>
      <c r="I146" t="s">
        <v>536</v>
      </c>
      <c r="J146" s="3" t="s">
        <v>6</v>
      </c>
    </row>
    <row r="147" spans="1:10" x14ac:dyDescent="0.25">
      <c r="A147" t="s">
        <v>472</v>
      </c>
      <c r="B147" s="10">
        <v>-16</v>
      </c>
      <c r="C147" s="10">
        <v>167</v>
      </c>
      <c r="D147" t="s">
        <v>6</v>
      </c>
      <c r="E147" t="s">
        <v>6</v>
      </c>
      <c r="F147" t="s">
        <v>472</v>
      </c>
      <c r="G147" t="s">
        <v>1333</v>
      </c>
      <c r="H147" s="3" t="s">
        <v>6</v>
      </c>
      <c r="I147" t="s">
        <v>2304</v>
      </c>
      <c r="J147" s="3" t="s">
        <v>6</v>
      </c>
    </row>
    <row r="148" spans="1:10" x14ac:dyDescent="0.25">
      <c r="A148" t="s">
        <v>286</v>
      </c>
      <c r="B148" s="10">
        <v>10.487106000000001</v>
      </c>
      <c r="C148" s="10">
        <v>-66.956479000000002</v>
      </c>
      <c r="D148" t="s">
        <v>6</v>
      </c>
      <c r="E148" t="s">
        <v>287</v>
      </c>
      <c r="F148" t="s">
        <v>286</v>
      </c>
      <c r="G148" s="3" t="s">
        <v>6</v>
      </c>
      <c r="H148" s="3" t="s">
        <v>6</v>
      </c>
      <c r="I148" t="s">
        <v>536</v>
      </c>
      <c r="J148" s="3" t="s">
        <v>6</v>
      </c>
    </row>
    <row r="149" spans="1:10" x14ac:dyDescent="0.25">
      <c r="A149" t="s">
        <v>610</v>
      </c>
      <c r="B149" s="10">
        <v>15.962078999999999</v>
      </c>
      <c r="C149" s="10">
        <v>108.191863</v>
      </c>
      <c r="D149" t="s">
        <v>6</v>
      </c>
      <c r="E149" t="s">
        <v>6</v>
      </c>
      <c r="F149" t="s">
        <v>610</v>
      </c>
      <c r="G149" s="3" t="s">
        <v>1340</v>
      </c>
      <c r="H149" s="3" t="s">
        <v>6</v>
      </c>
      <c r="I149" t="s">
        <v>2138</v>
      </c>
      <c r="J149" s="3" t="s">
        <v>6</v>
      </c>
    </row>
    <row r="150" spans="1:10" x14ac:dyDescent="0.25">
      <c r="A150" t="s">
        <v>554</v>
      </c>
      <c r="B150" s="10">
        <v>19.3</v>
      </c>
      <c r="C150" s="10">
        <v>166.63333333333333</v>
      </c>
      <c r="D150" t="s">
        <v>6</v>
      </c>
      <c r="E150" t="s">
        <v>6</v>
      </c>
      <c r="F150" t="s">
        <v>554</v>
      </c>
      <c r="G150" s="3" t="s">
        <v>6</v>
      </c>
      <c r="H150" s="3" t="s">
        <v>6</v>
      </c>
      <c r="I150" t="s">
        <v>247</v>
      </c>
      <c r="J150" s="3" t="s">
        <v>6</v>
      </c>
    </row>
    <row r="151" spans="1:10" x14ac:dyDescent="0.25">
      <c r="A151" t="s">
        <v>607</v>
      </c>
      <c r="B151" s="10">
        <v>-14.286225999999999</v>
      </c>
      <c r="C151" s="10">
        <v>-178.13566</v>
      </c>
      <c r="D151" t="s">
        <v>6</v>
      </c>
      <c r="E151" t="s">
        <v>6</v>
      </c>
      <c r="F151" t="s">
        <v>607</v>
      </c>
      <c r="G151" s="3" t="s">
        <v>6</v>
      </c>
      <c r="H151" s="3" t="s">
        <v>6</v>
      </c>
      <c r="I151" s="3" t="s">
        <v>2303</v>
      </c>
      <c r="J151" s="3" t="s">
        <v>6</v>
      </c>
    </row>
    <row r="152" spans="1:10" x14ac:dyDescent="0.25">
      <c r="A152" t="s">
        <v>491</v>
      </c>
      <c r="B152" s="10">
        <v>21.983329999999999</v>
      </c>
      <c r="C152" s="10">
        <v>-79.033299999999997</v>
      </c>
      <c r="D152" t="s">
        <v>6</v>
      </c>
      <c r="E152" t="s">
        <v>6</v>
      </c>
      <c r="F152" t="s">
        <v>491</v>
      </c>
      <c r="G152" s="3" t="s">
        <v>6</v>
      </c>
      <c r="H152" s="3" t="s">
        <v>6</v>
      </c>
      <c r="I152" t="s">
        <v>2152</v>
      </c>
      <c r="J152" s="3" t="s">
        <v>6</v>
      </c>
    </row>
    <row r="153" spans="1:10" x14ac:dyDescent="0.25">
      <c r="A153" t="s">
        <v>591</v>
      </c>
      <c r="B153" s="10">
        <v>14.010497000000001</v>
      </c>
      <c r="C153" s="10">
        <v>47.900897000000001</v>
      </c>
      <c r="D153" t="s">
        <v>6</v>
      </c>
      <c r="E153" t="s">
        <v>6</v>
      </c>
      <c r="F153" t="s">
        <v>591</v>
      </c>
      <c r="G153" s="3" t="s">
        <v>6</v>
      </c>
      <c r="H153" s="3" t="s">
        <v>6</v>
      </c>
      <c r="I153" s="3" t="s">
        <v>2135</v>
      </c>
      <c r="J153" s="3" t="s">
        <v>6</v>
      </c>
    </row>
    <row r="154" spans="1:10" x14ac:dyDescent="0.25">
      <c r="A154" t="s">
        <v>2252</v>
      </c>
      <c r="B154" s="10">
        <v>14.763933</v>
      </c>
      <c r="C154" s="10">
        <v>-17.364775000000002</v>
      </c>
      <c r="D154" t="s">
        <v>6</v>
      </c>
      <c r="E154" t="s">
        <v>475</v>
      </c>
      <c r="F154" t="s">
        <v>2252</v>
      </c>
      <c r="G154" s="3" t="s">
        <v>6</v>
      </c>
      <c r="H154" s="3" t="s">
        <v>2125</v>
      </c>
      <c r="I154" t="s">
        <v>2126</v>
      </c>
      <c r="J154" s="3" t="s">
        <v>6</v>
      </c>
    </row>
    <row r="155" spans="1:10" x14ac:dyDescent="0.25">
      <c r="A155" t="s">
        <v>2646</v>
      </c>
      <c r="B155" s="10">
        <v>30.256882999999998</v>
      </c>
      <c r="C155" s="10">
        <v>-88.113023999999996</v>
      </c>
      <c r="D155" t="s">
        <v>6</v>
      </c>
      <c r="E155" t="s">
        <v>6</v>
      </c>
      <c r="F155" s="3" t="s">
        <v>671</v>
      </c>
      <c r="G155" s="3" t="s">
        <v>6</v>
      </c>
      <c r="H155" t="s">
        <v>2643</v>
      </c>
      <c r="I155" t="s">
        <v>6</v>
      </c>
      <c r="J155" s="3" t="s">
        <v>6</v>
      </c>
    </row>
    <row r="156" spans="1:10" x14ac:dyDescent="0.25">
      <c r="A156" t="s">
        <v>2649</v>
      </c>
      <c r="B156" s="10">
        <v>30.787163</v>
      </c>
      <c r="C156" s="10">
        <v>-87.928777999999994</v>
      </c>
      <c r="D156" t="s">
        <v>6</v>
      </c>
      <c r="E156" t="s">
        <v>6</v>
      </c>
      <c r="F156" s="3" t="s">
        <v>1869</v>
      </c>
      <c r="G156" s="3" t="s">
        <v>6</v>
      </c>
      <c r="H156" t="s">
        <v>2647</v>
      </c>
      <c r="I156" t="s">
        <v>6</v>
      </c>
      <c r="J156" s="3" t="s">
        <v>6</v>
      </c>
    </row>
    <row r="157" spans="1:10" x14ac:dyDescent="0.25">
      <c r="A157" t="s">
        <v>13</v>
      </c>
      <c r="B157" s="10">
        <v>30.459862000000001</v>
      </c>
      <c r="C157" s="10">
        <v>-87.980753000000007</v>
      </c>
      <c r="D157" t="s">
        <v>6</v>
      </c>
      <c r="E157" t="s">
        <v>6</v>
      </c>
      <c r="F157" s="3" t="s">
        <v>673</v>
      </c>
      <c r="G157" s="3" t="s">
        <v>6</v>
      </c>
      <c r="H157" t="s">
        <v>12</v>
      </c>
      <c r="I157" t="s">
        <v>6</v>
      </c>
      <c r="J157" s="3" t="s">
        <v>6</v>
      </c>
    </row>
    <row r="158" spans="1:10" x14ac:dyDescent="0.25">
      <c r="A158" t="s">
        <v>2645</v>
      </c>
      <c r="B158" s="10">
        <v>30.699352000000001</v>
      </c>
      <c r="C158" s="10">
        <v>-88.042586</v>
      </c>
      <c r="D158" t="s">
        <v>6</v>
      </c>
      <c r="E158" t="s">
        <v>6</v>
      </c>
      <c r="F158" s="3" t="s">
        <v>674</v>
      </c>
      <c r="G158" s="3" t="s">
        <v>6</v>
      </c>
      <c r="H158" t="s">
        <v>2643</v>
      </c>
      <c r="I158" t="s">
        <v>6</v>
      </c>
      <c r="J158" s="3" t="s">
        <v>6</v>
      </c>
    </row>
    <row r="159" spans="1:10" x14ac:dyDescent="0.25">
      <c r="A159" t="s">
        <v>268</v>
      </c>
      <c r="B159" s="10">
        <v>12.5</v>
      </c>
      <c r="C159" s="10">
        <v>92.75</v>
      </c>
      <c r="D159" t="s">
        <v>6</v>
      </c>
      <c r="E159" t="s">
        <v>6</v>
      </c>
      <c r="F159" t="s">
        <v>268</v>
      </c>
      <c r="G159" s="3" t="s">
        <v>6</v>
      </c>
      <c r="H159" s="4" t="s">
        <v>1619</v>
      </c>
      <c r="I159" s="4" t="s">
        <v>6</v>
      </c>
      <c r="J159" s="3" t="s">
        <v>6</v>
      </c>
    </row>
    <row r="160" spans="1:10" x14ac:dyDescent="0.25">
      <c r="A160" t="s">
        <v>267</v>
      </c>
      <c r="B160" s="10">
        <v>7.083333333333333</v>
      </c>
      <c r="C160" s="10">
        <v>93.8</v>
      </c>
      <c r="D160" t="s">
        <v>6</v>
      </c>
      <c r="E160" t="s">
        <v>6</v>
      </c>
      <c r="F160" t="s">
        <v>267</v>
      </c>
      <c r="G160" s="3" t="s">
        <v>6</v>
      </c>
      <c r="H160" s="4" t="s">
        <v>1619</v>
      </c>
      <c r="I160" s="4" t="s">
        <v>6</v>
      </c>
      <c r="J160" s="3" t="s">
        <v>6</v>
      </c>
    </row>
    <row r="161" spans="1:10" x14ac:dyDescent="0.25">
      <c r="A161" t="s">
        <v>518</v>
      </c>
      <c r="B161" s="10">
        <v>-5.5513019999999997</v>
      </c>
      <c r="C161" s="10">
        <v>12.185129</v>
      </c>
      <c r="D161" t="s">
        <v>6</v>
      </c>
      <c r="E161" t="s">
        <v>6</v>
      </c>
      <c r="F161" s="3" t="s">
        <v>1145</v>
      </c>
      <c r="G161" t="s">
        <v>1342</v>
      </c>
      <c r="H161" t="s">
        <v>126</v>
      </c>
      <c r="I161" t="s">
        <v>6</v>
      </c>
      <c r="J161" s="3" t="s">
        <v>6</v>
      </c>
    </row>
    <row r="162" spans="1:10" x14ac:dyDescent="0.25">
      <c r="A162" t="s">
        <v>499</v>
      </c>
      <c r="B162" s="10">
        <v>-6.0673620000000001</v>
      </c>
      <c r="C162" s="10">
        <v>12.458098</v>
      </c>
      <c r="D162" t="s">
        <v>6</v>
      </c>
      <c r="E162" t="s">
        <v>6</v>
      </c>
      <c r="F162" s="3" t="s">
        <v>1121</v>
      </c>
      <c r="G162" s="3" t="s">
        <v>6</v>
      </c>
      <c r="H162" t="s">
        <v>126</v>
      </c>
      <c r="I162" t="s">
        <v>6</v>
      </c>
      <c r="J162" s="3" t="s">
        <v>6</v>
      </c>
    </row>
    <row r="163" spans="1:10" x14ac:dyDescent="0.25">
      <c r="A163" s="4" t="s">
        <v>1463</v>
      </c>
      <c r="B163" s="10">
        <f>-(12+20/60)</f>
        <v>-12.333333333333334</v>
      </c>
      <c r="C163" s="10">
        <f>13+34/60</f>
        <v>13.566666666666666</v>
      </c>
      <c r="D163" t="s">
        <v>6</v>
      </c>
      <c r="E163" t="s">
        <v>6</v>
      </c>
      <c r="F163" s="3" t="s">
        <v>1465</v>
      </c>
      <c r="G163" s="3" t="s">
        <v>6</v>
      </c>
      <c r="H163" s="3" t="s">
        <v>126</v>
      </c>
      <c r="I163" s="3" t="s">
        <v>6</v>
      </c>
      <c r="J163" s="3" t="s">
        <v>6</v>
      </c>
    </row>
    <row r="164" spans="1:10" x14ac:dyDescent="0.25">
      <c r="A164" t="s">
        <v>375</v>
      </c>
      <c r="B164" s="10">
        <v>-8.8383333333333347</v>
      </c>
      <c r="C164" s="10">
        <v>13.234444444444444</v>
      </c>
      <c r="D164" t="s">
        <v>6</v>
      </c>
      <c r="E164" t="s">
        <v>6</v>
      </c>
      <c r="F164" s="3" t="s">
        <v>998</v>
      </c>
      <c r="G164" t="s">
        <v>1323</v>
      </c>
      <c r="H164" t="s">
        <v>126</v>
      </c>
      <c r="I164" t="s">
        <v>6</v>
      </c>
      <c r="J164" s="3" t="s">
        <v>6</v>
      </c>
    </row>
    <row r="165" spans="1:10" x14ac:dyDescent="0.25">
      <c r="A165" t="s">
        <v>297</v>
      </c>
      <c r="B165" s="10">
        <v>17.079532</v>
      </c>
      <c r="C165" s="10">
        <v>-61.813648999999998</v>
      </c>
      <c r="D165" t="s">
        <v>6</v>
      </c>
      <c r="E165" t="s">
        <v>6</v>
      </c>
      <c r="F165" s="3" t="s">
        <v>2823</v>
      </c>
      <c r="G165" s="3" t="s">
        <v>6</v>
      </c>
      <c r="H165" t="s">
        <v>599</v>
      </c>
      <c r="I165" t="s">
        <v>6</v>
      </c>
      <c r="J165" s="3" t="s">
        <v>6</v>
      </c>
    </row>
    <row r="166" spans="1:10" x14ac:dyDescent="0.25">
      <c r="A166" t="s">
        <v>296</v>
      </c>
      <c r="B166" s="10">
        <v>17.615555000000001</v>
      </c>
      <c r="C166" s="10">
        <v>-61.791626999999998</v>
      </c>
      <c r="D166" t="s">
        <v>6</v>
      </c>
      <c r="E166" t="s">
        <v>6</v>
      </c>
      <c r="F166" s="3" t="s">
        <v>918</v>
      </c>
      <c r="G166" s="3" t="s">
        <v>6</v>
      </c>
      <c r="H166" t="s">
        <v>599</v>
      </c>
      <c r="I166" t="s">
        <v>6</v>
      </c>
      <c r="J166" s="3" t="s">
        <v>6</v>
      </c>
    </row>
    <row r="167" spans="1:10" x14ac:dyDescent="0.25">
      <c r="A167" t="s">
        <v>361</v>
      </c>
      <c r="B167" s="10">
        <v>14.233333333333333</v>
      </c>
      <c r="C167" s="10">
        <v>-61.35</v>
      </c>
      <c r="D167" t="s">
        <v>6</v>
      </c>
      <c r="E167" t="s">
        <v>6</v>
      </c>
      <c r="F167" t="s">
        <v>361</v>
      </c>
      <c r="G167" s="3" t="s">
        <v>6</v>
      </c>
      <c r="H167" s="3" t="s">
        <v>360</v>
      </c>
      <c r="I167" s="3" t="s">
        <v>6</v>
      </c>
      <c r="J167" s="3" t="s">
        <v>6</v>
      </c>
    </row>
    <row r="168" spans="1:10" x14ac:dyDescent="0.25">
      <c r="A168" s="4" t="s">
        <v>1713</v>
      </c>
      <c r="B168" s="10">
        <f>10+40/60</f>
        <v>10.666666666666666</v>
      </c>
      <c r="C168" s="10">
        <f>-(63+46/60)</f>
        <v>-63.766666666666666</v>
      </c>
      <c r="D168" t="s">
        <v>6</v>
      </c>
      <c r="E168" t="s">
        <v>6</v>
      </c>
      <c r="F168" s="3" t="s">
        <v>1714</v>
      </c>
      <c r="G168" s="3" t="s">
        <v>6</v>
      </c>
      <c r="H168" s="4" t="s">
        <v>1710</v>
      </c>
      <c r="I168" s="4" t="s">
        <v>6</v>
      </c>
      <c r="J168" s="3" t="s">
        <v>6</v>
      </c>
    </row>
    <row r="169" spans="1:10" x14ac:dyDescent="0.25">
      <c r="A169" t="s">
        <v>2195</v>
      </c>
      <c r="B169" s="10">
        <v>-36.056485000000002</v>
      </c>
      <c r="C169" s="10">
        <v>-57.319341999999999</v>
      </c>
      <c r="D169" t="s">
        <v>6</v>
      </c>
      <c r="E169" t="s">
        <v>6</v>
      </c>
      <c r="F169" t="s">
        <v>1560</v>
      </c>
      <c r="G169" s="3" t="s">
        <v>6</v>
      </c>
      <c r="H169" t="s">
        <v>2194</v>
      </c>
      <c r="I169" t="s">
        <v>6</v>
      </c>
      <c r="J169" s="3" t="s">
        <v>6</v>
      </c>
    </row>
    <row r="170" spans="1:10" x14ac:dyDescent="0.25">
      <c r="A170" t="s">
        <v>2191</v>
      </c>
      <c r="B170" s="10">
        <v>-34.591310999999997</v>
      </c>
      <c r="C170" s="10">
        <v>-58.366439</v>
      </c>
      <c r="D170" t="s">
        <v>2193</v>
      </c>
      <c r="E170" t="s">
        <v>6</v>
      </c>
      <c r="F170" t="s">
        <v>2192</v>
      </c>
      <c r="G170" s="3" t="s">
        <v>1592</v>
      </c>
      <c r="H170" t="s">
        <v>1400</v>
      </c>
      <c r="I170" t="s">
        <v>6</v>
      </c>
      <c r="J170" s="3" t="s">
        <v>6</v>
      </c>
    </row>
    <row r="171" spans="1:10" x14ac:dyDescent="0.25">
      <c r="A171" t="s">
        <v>2196</v>
      </c>
      <c r="B171" s="10">
        <f>-(37+46/60)</f>
        <v>-37.766666666666666</v>
      </c>
      <c r="C171" s="10">
        <f>-(57+27/60)</f>
        <v>-57.45</v>
      </c>
      <c r="D171" t="s">
        <v>6</v>
      </c>
      <c r="E171" t="s">
        <v>1562</v>
      </c>
      <c r="F171" s="3" t="s">
        <v>1401</v>
      </c>
      <c r="G171" s="3" t="s">
        <v>6</v>
      </c>
      <c r="H171" t="s">
        <v>2194</v>
      </c>
      <c r="I171" t="s">
        <v>6</v>
      </c>
      <c r="J171" s="3" t="s">
        <v>6</v>
      </c>
    </row>
    <row r="172" spans="1:10" x14ac:dyDescent="0.25">
      <c r="A172" t="s">
        <v>2426</v>
      </c>
      <c r="B172" s="10">
        <v>-5.5</v>
      </c>
      <c r="C172" s="10">
        <v>134.58333333333334</v>
      </c>
      <c r="D172" t="s">
        <v>6</v>
      </c>
      <c r="E172" t="s">
        <v>6</v>
      </c>
      <c r="F172" s="3" t="s">
        <v>1152</v>
      </c>
      <c r="G172" t="s">
        <v>1344</v>
      </c>
      <c r="H172" t="s">
        <v>2411</v>
      </c>
      <c r="I172" t="s">
        <v>6</v>
      </c>
      <c r="J172" s="3" t="s">
        <v>6</v>
      </c>
    </row>
    <row r="173" spans="1:10" x14ac:dyDescent="0.25">
      <c r="A173" t="s">
        <v>2495</v>
      </c>
      <c r="B173" s="10">
        <v>11.021367</v>
      </c>
      <c r="C173" s="10">
        <v>-74.793653000000006</v>
      </c>
      <c r="D173" t="s">
        <v>6</v>
      </c>
      <c r="E173" t="s">
        <v>6</v>
      </c>
      <c r="F173" s="3" t="s">
        <v>1087</v>
      </c>
      <c r="G173" s="3" t="s">
        <v>6</v>
      </c>
      <c r="H173" t="s">
        <v>2493</v>
      </c>
      <c r="I173" t="s">
        <v>6</v>
      </c>
      <c r="J173" s="3" t="s">
        <v>6</v>
      </c>
    </row>
    <row r="174" spans="1:10" x14ac:dyDescent="0.25">
      <c r="A174" t="s">
        <v>2498</v>
      </c>
      <c r="B174" s="10">
        <v>10.415675</v>
      </c>
      <c r="C174" s="10">
        <v>-75.493652999999995</v>
      </c>
      <c r="D174" t="s">
        <v>6</v>
      </c>
      <c r="E174" t="s">
        <v>6</v>
      </c>
      <c r="F174" s="3" t="s">
        <v>1085</v>
      </c>
      <c r="G174" s="3" t="s">
        <v>6</v>
      </c>
      <c r="H174" t="s">
        <v>2497</v>
      </c>
      <c r="I174" t="s">
        <v>6</v>
      </c>
      <c r="J174" s="3" t="s">
        <v>6</v>
      </c>
    </row>
    <row r="175" spans="1:10" x14ac:dyDescent="0.25">
      <c r="A175" t="s">
        <v>2502</v>
      </c>
      <c r="B175" s="10">
        <v>11.031666666666668</v>
      </c>
      <c r="C175" s="10">
        <v>-74.922499999999999</v>
      </c>
      <c r="D175" t="s">
        <v>6</v>
      </c>
      <c r="E175" t="s">
        <v>6</v>
      </c>
      <c r="F175" s="3" t="s">
        <v>783</v>
      </c>
      <c r="G175" s="3" t="s">
        <v>6</v>
      </c>
      <c r="H175" t="s">
        <v>2493</v>
      </c>
      <c r="I175" t="s">
        <v>6</v>
      </c>
      <c r="J175" s="3" t="s">
        <v>6</v>
      </c>
    </row>
    <row r="176" spans="1:10" x14ac:dyDescent="0.25">
      <c r="A176" t="s">
        <v>2501</v>
      </c>
      <c r="B176" s="10">
        <v>11.241944444444444</v>
      </c>
      <c r="C176" s="10">
        <v>-74.205277777777781</v>
      </c>
      <c r="D176" t="s">
        <v>6</v>
      </c>
      <c r="E176" t="s">
        <v>6</v>
      </c>
      <c r="F176" s="3" t="s">
        <v>784</v>
      </c>
      <c r="G176" s="3" t="s">
        <v>6</v>
      </c>
      <c r="H176" t="s">
        <v>2499</v>
      </c>
      <c r="I176" t="s">
        <v>6</v>
      </c>
      <c r="J176" s="3" t="s">
        <v>6</v>
      </c>
    </row>
    <row r="177" spans="1:10" x14ac:dyDescent="0.25">
      <c r="A177" t="s">
        <v>447</v>
      </c>
      <c r="B177" s="10">
        <v>25.398015000000001</v>
      </c>
      <c r="C177" s="10">
        <v>-90.076437999999996</v>
      </c>
      <c r="D177" t="s">
        <v>6</v>
      </c>
      <c r="E177" t="s">
        <v>6</v>
      </c>
      <c r="F177" t="s">
        <v>447</v>
      </c>
      <c r="G177" s="3" t="s">
        <v>6</v>
      </c>
      <c r="H177" t="s">
        <v>534</v>
      </c>
      <c r="I177" t="s">
        <v>6</v>
      </c>
      <c r="J177" s="3" t="s">
        <v>6</v>
      </c>
    </row>
    <row r="178" spans="1:10" x14ac:dyDescent="0.25">
      <c r="A178" t="s">
        <v>1708</v>
      </c>
      <c r="B178" s="10">
        <v>25.145078000000002</v>
      </c>
      <c r="C178" s="10">
        <v>-80.706458999999995</v>
      </c>
      <c r="D178" t="s">
        <v>6</v>
      </c>
      <c r="E178" t="s">
        <v>490</v>
      </c>
      <c r="F178" t="s">
        <v>1708</v>
      </c>
      <c r="G178" s="3" t="s">
        <v>6</v>
      </c>
      <c r="H178" t="s">
        <v>613</v>
      </c>
      <c r="I178" t="s">
        <v>2909</v>
      </c>
      <c r="J178" s="3" t="s">
        <v>6</v>
      </c>
    </row>
    <row r="179" spans="1:10" x14ac:dyDescent="0.25">
      <c r="A179" t="s">
        <v>2152</v>
      </c>
      <c r="B179" s="10">
        <v>15.029686</v>
      </c>
      <c r="C179" s="10">
        <v>-83.415242000000006</v>
      </c>
      <c r="D179" t="s">
        <v>6</v>
      </c>
      <c r="E179" t="s">
        <v>489</v>
      </c>
      <c r="F179" t="s">
        <v>2152</v>
      </c>
      <c r="G179" s="3" t="s">
        <v>2153</v>
      </c>
      <c r="H179" t="s">
        <v>2134</v>
      </c>
      <c r="I179" s="3" t="s">
        <v>6</v>
      </c>
      <c r="J179" s="3" t="s">
        <v>6</v>
      </c>
    </row>
    <row r="180" spans="1:10" x14ac:dyDescent="0.25">
      <c r="A180" t="s">
        <v>2126</v>
      </c>
      <c r="B180" s="10">
        <v>14.692777777777778</v>
      </c>
      <c r="C180" s="10">
        <v>-17.446666666666665</v>
      </c>
      <c r="D180" t="s">
        <v>6</v>
      </c>
      <c r="E180" t="s">
        <v>6</v>
      </c>
      <c r="F180" t="s">
        <v>2126</v>
      </c>
      <c r="G180" s="3" t="s">
        <v>6</v>
      </c>
      <c r="H180" t="s">
        <v>2134</v>
      </c>
      <c r="I180" s="3" t="s">
        <v>6</v>
      </c>
      <c r="J180" s="3" t="s">
        <v>6</v>
      </c>
    </row>
    <row r="181" spans="1:10" x14ac:dyDescent="0.25">
      <c r="A181" s="3" t="s">
        <v>2078</v>
      </c>
      <c r="B181" s="10">
        <f>-(27+45/60)</f>
        <v>-27.75</v>
      </c>
      <c r="C181" s="10">
        <f>-(144+20/50+143+26/60)/2</f>
        <v>-143.91666666666666</v>
      </c>
      <c r="D181" t="s">
        <v>6</v>
      </c>
      <c r="E181" t="s">
        <v>6</v>
      </c>
      <c r="F181" s="3" t="s">
        <v>2079</v>
      </c>
      <c r="G181" s="3" t="s">
        <v>6</v>
      </c>
      <c r="H181" s="3" t="s">
        <v>2072</v>
      </c>
      <c r="I181" s="3" t="s">
        <v>6</v>
      </c>
      <c r="J181" s="3" t="s">
        <v>6</v>
      </c>
    </row>
    <row r="182" spans="1:10" x14ac:dyDescent="0.25">
      <c r="A182" s="3" t="s">
        <v>2085</v>
      </c>
      <c r="B182" s="10">
        <f>-(23+52/60)</f>
        <v>-23.866666666666667</v>
      </c>
      <c r="C182" s="10">
        <f>-(147+40/60)</f>
        <v>-147.66666666666666</v>
      </c>
      <c r="D182" t="s">
        <v>6</v>
      </c>
      <c r="E182" t="s">
        <v>6</v>
      </c>
      <c r="F182" s="3" t="s">
        <v>2077</v>
      </c>
      <c r="G182" s="3" t="s">
        <v>6</v>
      </c>
      <c r="H182" s="3" t="s">
        <v>2084</v>
      </c>
      <c r="I182" s="3" t="s">
        <v>6</v>
      </c>
      <c r="J182" s="3" t="s">
        <v>6</v>
      </c>
    </row>
    <row r="183" spans="1:10" x14ac:dyDescent="0.25">
      <c r="A183" s="3" t="s">
        <v>2084</v>
      </c>
      <c r="B183" s="10">
        <v>-22.981016</v>
      </c>
      <c r="C183" s="10">
        <v>-150.009445</v>
      </c>
      <c r="D183" t="s">
        <v>6</v>
      </c>
      <c r="E183" t="s">
        <v>6</v>
      </c>
      <c r="F183" s="3" t="s">
        <v>2083</v>
      </c>
      <c r="G183" s="3" t="s">
        <v>6</v>
      </c>
      <c r="H183" s="3" t="s">
        <v>2072</v>
      </c>
      <c r="I183" s="3" t="s">
        <v>6</v>
      </c>
      <c r="J183" s="3" t="s">
        <v>6</v>
      </c>
    </row>
    <row r="184" spans="1:10" x14ac:dyDescent="0.25">
      <c r="A184" t="s">
        <v>40</v>
      </c>
      <c r="B184" s="10">
        <v>-23.850531</v>
      </c>
      <c r="C184" s="10">
        <v>151.26274699999999</v>
      </c>
      <c r="D184" t="s">
        <v>6</v>
      </c>
      <c r="E184" t="s">
        <v>52</v>
      </c>
      <c r="F184" t="s">
        <v>40</v>
      </c>
      <c r="G184" s="3" t="s">
        <v>6</v>
      </c>
      <c r="H184" s="3" t="s">
        <v>530</v>
      </c>
      <c r="I184" s="3" t="s">
        <v>6</v>
      </c>
      <c r="J184" s="3" t="s">
        <v>6</v>
      </c>
    </row>
    <row r="185" spans="1:10" x14ac:dyDescent="0.25">
      <c r="A185" t="s">
        <v>2469</v>
      </c>
      <c r="B185" s="10">
        <v>-15.75</v>
      </c>
      <c r="C185" s="10">
        <v>145</v>
      </c>
      <c r="D185" t="s">
        <v>6</v>
      </c>
      <c r="E185" t="s">
        <v>6</v>
      </c>
      <c r="F185" s="3" t="s">
        <v>1467</v>
      </c>
      <c r="G185" s="3" t="s">
        <v>6</v>
      </c>
      <c r="H185" s="3" t="s">
        <v>49</v>
      </c>
      <c r="I185" s="3" t="s">
        <v>6</v>
      </c>
      <c r="J185" s="3" t="s">
        <v>6</v>
      </c>
    </row>
    <row r="186" spans="1:10" x14ac:dyDescent="0.25">
      <c r="A186" t="s">
        <v>485</v>
      </c>
      <c r="B186" s="10">
        <v>-14</v>
      </c>
      <c r="C186" s="10">
        <v>139</v>
      </c>
      <c r="D186" t="s">
        <v>6</v>
      </c>
      <c r="E186" t="s">
        <v>6</v>
      </c>
      <c r="F186" s="3" t="s">
        <v>1106</v>
      </c>
      <c r="G186" s="3" t="s">
        <v>6</v>
      </c>
      <c r="H186" s="3" t="s">
        <v>530</v>
      </c>
      <c r="I186" t="s">
        <v>46</v>
      </c>
      <c r="J186" s="3" t="s">
        <v>6</v>
      </c>
    </row>
    <row r="187" spans="1:10" x14ac:dyDescent="0.25">
      <c r="A187" t="s">
        <v>45</v>
      </c>
      <c r="B187" s="10">
        <v>-30.296582000000001</v>
      </c>
      <c r="C187" s="10">
        <v>153.11742599999999</v>
      </c>
      <c r="D187" t="s">
        <v>2198</v>
      </c>
      <c r="E187" t="s">
        <v>53</v>
      </c>
      <c r="F187" s="3" t="s">
        <v>710</v>
      </c>
      <c r="G187" s="3" t="s">
        <v>6</v>
      </c>
      <c r="H187" s="3" t="s">
        <v>530</v>
      </c>
      <c r="I187" s="3" t="s">
        <v>2907</v>
      </c>
      <c r="J187" s="3" t="s">
        <v>6</v>
      </c>
    </row>
    <row r="188" spans="1:10" x14ac:dyDescent="0.25">
      <c r="A188" t="s">
        <v>46</v>
      </c>
      <c r="B188" s="10">
        <v>-12.45</v>
      </c>
      <c r="C188" s="10">
        <v>130.83333333333334</v>
      </c>
      <c r="D188" t="s">
        <v>6</v>
      </c>
      <c r="E188" t="s">
        <v>50</v>
      </c>
      <c r="F188" t="s">
        <v>46</v>
      </c>
      <c r="G188" s="3" t="s">
        <v>6</v>
      </c>
      <c r="H188" s="3" t="s">
        <v>530</v>
      </c>
      <c r="I188" s="3" t="s">
        <v>6</v>
      </c>
      <c r="J188" s="3" t="s">
        <v>6</v>
      </c>
    </row>
    <row r="189" spans="1:10" x14ac:dyDescent="0.25">
      <c r="A189" t="s">
        <v>47</v>
      </c>
      <c r="B189" s="10">
        <v>-12.45</v>
      </c>
      <c r="C189" s="10">
        <v>130.83333333333334</v>
      </c>
      <c r="D189" t="s">
        <v>2198</v>
      </c>
      <c r="E189" t="s">
        <v>50</v>
      </c>
      <c r="F189" s="3" t="s">
        <v>708</v>
      </c>
      <c r="G189" s="3" t="s">
        <v>6</v>
      </c>
      <c r="H189" s="3" t="s">
        <v>530</v>
      </c>
      <c r="I189" s="3" t="s">
        <v>2910</v>
      </c>
      <c r="J189" s="3" t="s">
        <v>6</v>
      </c>
    </row>
    <row r="190" spans="1:10" x14ac:dyDescent="0.25">
      <c r="A190" t="s">
        <v>49</v>
      </c>
      <c r="B190" s="10">
        <v>-23.850531</v>
      </c>
      <c r="C190" s="10">
        <v>151.26274699999999</v>
      </c>
      <c r="D190" t="s">
        <v>2198</v>
      </c>
      <c r="E190" t="s">
        <v>51</v>
      </c>
      <c r="F190" s="3" t="s">
        <v>707</v>
      </c>
      <c r="G190" s="3" t="s">
        <v>6</v>
      </c>
      <c r="H190" s="3" t="s">
        <v>530</v>
      </c>
      <c r="I190" s="3" t="s">
        <v>2138</v>
      </c>
      <c r="J190" s="3" t="s">
        <v>6</v>
      </c>
    </row>
    <row r="191" spans="1:10" x14ac:dyDescent="0.25">
      <c r="A191" t="s">
        <v>615</v>
      </c>
      <c r="B191" s="10">
        <v>-22.156210999999999</v>
      </c>
      <c r="C191" s="10">
        <v>113.813839</v>
      </c>
      <c r="D191" t="s">
        <v>2198</v>
      </c>
      <c r="E191" t="s">
        <v>6</v>
      </c>
      <c r="F191" t="s">
        <v>34</v>
      </c>
      <c r="G191" s="3" t="s">
        <v>6</v>
      </c>
      <c r="H191" s="3" t="s">
        <v>530</v>
      </c>
      <c r="I191" s="3" t="s">
        <v>177</v>
      </c>
      <c r="J191" s="3" t="s">
        <v>6</v>
      </c>
    </row>
    <row r="192" spans="1:10" x14ac:dyDescent="0.25">
      <c r="A192" t="s">
        <v>2197</v>
      </c>
      <c r="B192" s="10">
        <f>-(36+0.366666666666667)</f>
        <v>-36.366666666666667</v>
      </c>
      <c r="C192" s="10">
        <f>-(56+0.75)</f>
        <v>-56.75</v>
      </c>
      <c r="D192" t="s">
        <v>6</v>
      </c>
      <c r="E192" t="s">
        <v>1562</v>
      </c>
      <c r="F192" s="3" t="s">
        <v>1561</v>
      </c>
      <c r="G192" s="3" t="s">
        <v>6</v>
      </c>
      <c r="H192" t="s">
        <v>2195</v>
      </c>
      <c r="I192" t="s">
        <v>6</v>
      </c>
      <c r="J192" s="3" t="s">
        <v>6</v>
      </c>
    </row>
    <row r="193" spans="1:10" x14ac:dyDescent="0.25">
      <c r="A193" t="s">
        <v>1501</v>
      </c>
      <c r="B193" s="10">
        <v>-12.768999000000001</v>
      </c>
      <c r="C193" s="10">
        <v>-38.65448</v>
      </c>
      <c r="D193" t="s">
        <v>6</v>
      </c>
      <c r="E193" t="s">
        <v>6</v>
      </c>
      <c r="F193" t="s">
        <v>1500</v>
      </c>
      <c r="G193" s="3" t="s">
        <v>6</v>
      </c>
      <c r="H193" t="s">
        <v>326</v>
      </c>
      <c r="I193" t="s">
        <v>6</v>
      </c>
      <c r="J193" s="3" t="s">
        <v>6</v>
      </c>
    </row>
    <row r="194" spans="1:10" x14ac:dyDescent="0.25">
      <c r="A194" t="s">
        <v>523</v>
      </c>
      <c r="B194" s="10">
        <v>-17.731944444444444</v>
      </c>
      <c r="C194" s="10">
        <v>-39.265833333333333</v>
      </c>
      <c r="D194" t="s">
        <v>6</v>
      </c>
      <c r="E194" t="s">
        <v>6</v>
      </c>
      <c r="F194" s="3" t="s">
        <v>1151</v>
      </c>
      <c r="G194" s="3" t="s">
        <v>6</v>
      </c>
      <c r="H194" t="s">
        <v>326</v>
      </c>
      <c r="I194" t="s">
        <v>6</v>
      </c>
      <c r="J194" s="3" t="s">
        <v>6</v>
      </c>
    </row>
    <row r="195" spans="1:10" x14ac:dyDescent="0.25">
      <c r="A195" t="s">
        <v>334</v>
      </c>
      <c r="B195" s="10">
        <v>-12.903290999999999</v>
      </c>
      <c r="C195" s="10">
        <v>-38.489786000000002</v>
      </c>
      <c r="D195" t="s">
        <v>6</v>
      </c>
      <c r="E195" t="s">
        <v>6</v>
      </c>
      <c r="F195" s="3" t="s">
        <v>971</v>
      </c>
      <c r="G195" s="3" t="s">
        <v>6</v>
      </c>
      <c r="H195" t="s">
        <v>326</v>
      </c>
      <c r="I195" t="s">
        <v>6</v>
      </c>
      <c r="J195" s="3" t="s">
        <v>6</v>
      </c>
    </row>
    <row r="196" spans="1:10" x14ac:dyDescent="0.25">
      <c r="A196" t="s">
        <v>337</v>
      </c>
      <c r="B196" s="10">
        <v>-16.433333333333334</v>
      </c>
      <c r="C196" s="10">
        <v>-39.083333333333336</v>
      </c>
      <c r="D196" t="s">
        <v>6</v>
      </c>
      <c r="E196" t="s">
        <v>6</v>
      </c>
      <c r="F196" s="3" t="s">
        <v>967</v>
      </c>
      <c r="G196" s="3" t="s">
        <v>6</v>
      </c>
      <c r="H196" t="s">
        <v>326</v>
      </c>
      <c r="I196" t="s">
        <v>6</v>
      </c>
      <c r="J196" s="3" t="s">
        <v>6</v>
      </c>
    </row>
    <row r="197" spans="1:10" x14ac:dyDescent="0.25">
      <c r="A197" t="s">
        <v>9</v>
      </c>
      <c r="B197" s="10">
        <v>25.521920999999999</v>
      </c>
      <c r="C197" s="10">
        <v>-111.066526</v>
      </c>
      <c r="D197" t="s">
        <v>6</v>
      </c>
      <c r="E197" t="s">
        <v>6</v>
      </c>
      <c r="F197" s="3" t="s">
        <v>668</v>
      </c>
      <c r="G197" s="3" t="s">
        <v>6</v>
      </c>
      <c r="H197" t="s">
        <v>2512</v>
      </c>
      <c r="I197" s="3" t="s">
        <v>6</v>
      </c>
      <c r="J197" s="3" t="s">
        <v>6</v>
      </c>
    </row>
    <row r="198" spans="1:10" x14ac:dyDescent="0.25">
      <c r="A198" t="s">
        <v>457</v>
      </c>
      <c r="B198" s="10">
        <v>26.712686000000001</v>
      </c>
      <c r="C198" s="10">
        <v>-111.838384</v>
      </c>
      <c r="D198" t="s">
        <v>6</v>
      </c>
      <c r="E198" t="s">
        <v>6</v>
      </c>
      <c r="F198" s="3" t="s">
        <v>1077</v>
      </c>
      <c r="G198" s="3" t="s">
        <v>6</v>
      </c>
      <c r="H198" t="s">
        <v>2512</v>
      </c>
      <c r="I198" s="3" t="s">
        <v>6</v>
      </c>
      <c r="J198" s="3" t="s">
        <v>6</v>
      </c>
    </row>
    <row r="199" spans="1:10" x14ac:dyDescent="0.25">
      <c r="A199" t="s">
        <v>430</v>
      </c>
      <c r="B199" s="10">
        <v>24.318971000000001</v>
      </c>
      <c r="C199" s="10">
        <v>-110.32534</v>
      </c>
      <c r="D199" t="s">
        <v>6</v>
      </c>
      <c r="E199" t="s">
        <v>6</v>
      </c>
      <c r="F199" s="3" t="s">
        <v>1041</v>
      </c>
      <c r="G199" s="3" t="s">
        <v>6</v>
      </c>
      <c r="H199" t="s">
        <v>2512</v>
      </c>
      <c r="I199" s="3" t="s">
        <v>6</v>
      </c>
      <c r="J199" s="3" t="s">
        <v>6</v>
      </c>
    </row>
    <row r="200" spans="1:10" x14ac:dyDescent="0.25">
      <c r="A200" t="s">
        <v>424</v>
      </c>
      <c r="B200" s="10">
        <v>22.889722222222222</v>
      </c>
      <c r="C200" s="10">
        <v>-109.91555555555556</v>
      </c>
      <c r="D200" t="s">
        <v>6</v>
      </c>
      <c r="E200" t="s">
        <v>416</v>
      </c>
      <c r="F200" s="3" t="s">
        <v>1033</v>
      </c>
      <c r="G200" s="3" t="s">
        <v>6</v>
      </c>
      <c r="H200" t="s">
        <v>2515</v>
      </c>
      <c r="I200" s="3" t="s">
        <v>6</v>
      </c>
      <c r="J200" s="3" t="s">
        <v>6</v>
      </c>
    </row>
    <row r="201" spans="1:10" x14ac:dyDescent="0.25">
      <c r="A201" t="s">
        <v>2024</v>
      </c>
      <c r="B201" s="10">
        <v>24.479596999999998</v>
      </c>
      <c r="C201" s="10">
        <v>-110.346113</v>
      </c>
      <c r="D201" t="s">
        <v>6</v>
      </c>
      <c r="E201" t="s">
        <v>6</v>
      </c>
      <c r="F201" t="s">
        <v>2025</v>
      </c>
      <c r="G201" s="3" t="s">
        <v>6</v>
      </c>
      <c r="H201" t="s">
        <v>2512</v>
      </c>
      <c r="I201" s="3" t="s">
        <v>6</v>
      </c>
      <c r="J201" s="3" t="s">
        <v>6</v>
      </c>
    </row>
    <row r="202" spans="1:10" x14ac:dyDescent="0.25">
      <c r="A202" t="s">
        <v>2021</v>
      </c>
      <c r="B202" s="10">
        <v>24.976524999999999</v>
      </c>
      <c r="C202" s="10">
        <v>-110.625378</v>
      </c>
      <c r="D202" t="s">
        <v>6</v>
      </c>
      <c r="E202" t="s">
        <v>6</v>
      </c>
      <c r="F202" t="s">
        <v>2022</v>
      </c>
      <c r="G202" s="3" t="s">
        <v>6</v>
      </c>
      <c r="H202" t="s">
        <v>2512</v>
      </c>
      <c r="I202" s="3" t="s">
        <v>6</v>
      </c>
      <c r="J202" s="3" t="s">
        <v>6</v>
      </c>
    </row>
    <row r="203" spans="1:10" x14ac:dyDescent="0.25">
      <c r="A203" t="s">
        <v>412</v>
      </c>
      <c r="B203" s="10">
        <v>24.159078999999998</v>
      </c>
      <c r="C203" s="10">
        <v>-110.322095</v>
      </c>
      <c r="D203" t="s">
        <v>6</v>
      </c>
      <c r="E203" t="s">
        <v>6</v>
      </c>
      <c r="F203" s="3" t="s">
        <v>2012</v>
      </c>
      <c r="G203" s="3" t="s">
        <v>6</v>
      </c>
      <c r="H203" t="s">
        <v>2512</v>
      </c>
      <c r="I203" s="3" t="s">
        <v>6</v>
      </c>
      <c r="J203" s="3" t="s">
        <v>6</v>
      </c>
    </row>
    <row r="204" spans="1:10" x14ac:dyDescent="0.25">
      <c r="A204" t="s">
        <v>427</v>
      </c>
      <c r="B204" s="10">
        <v>27.898717000000001</v>
      </c>
      <c r="C204" s="10">
        <v>-114.159419</v>
      </c>
      <c r="D204" t="s">
        <v>6</v>
      </c>
      <c r="E204" t="s">
        <v>6</v>
      </c>
      <c r="F204" s="3" t="s">
        <v>1037</v>
      </c>
      <c r="G204" s="3" t="s">
        <v>6</v>
      </c>
      <c r="H204" t="s">
        <v>2515</v>
      </c>
      <c r="I204" s="3" t="s">
        <v>6</v>
      </c>
      <c r="J204" s="3" t="s">
        <v>6</v>
      </c>
    </row>
    <row r="205" spans="1:10" x14ac:dyDescent="0.25">
      <c r="A205" t="s">
        <v>423</v>
      </c>
      <c r="B205" s="10">
        <v>24.599086</v>
      </c>
      <c r="C205" s="10">
        <v>-111.98284700000001</v>
      </c>
      <c r="D205" t="s">
        <v>6</v>
      </c>
      <c r="E205" t="s">
        <v>6</v>
      </c>
      <c r="F205" s="3" t="s">
        <v>1032</v>
      </c>
      <c r="G205" s="3" t="s">
        <v>6</v>
      </c>
      <c r="H205" t="s">
        <v>2515</v>
      </c>
      <c r="I205" s="3" t="s">
        <v>6</v>
      </c>
      <c r="J205" s="3" t="s">
        <v>6</v>
      </c>
    </row>
    <row r="206" spans="1:10" x14ac:dyDescent="0.25">
      <c r="A206" t="s">
        <v>418</v>
      </c>
      <c r="B206" s="10">
        <v>24.27611111111111</v>
      </c>
      <c r="C206" s="10">
        <v>-110.32777777777777</v>
      </c>
      <c r="D206" t="s">
        <v>6</v>
      </c>
      <c r="E206" t="s">
        <v>417</v>
      </c>
      <c r="F206" s="3" t="s">
        <v>1029</v>
      </c>
      <c r="G206" s="3" t="s">
        <v>6</v>
      </c>
      <c r="H206" t="s">
        <v>2515</v>
      </c>
      <c r="I206" s="3" t="s">
        <v>6</v>
      </c>
      <c r="J206" s="3" t="s">
        <v>6</v>
      </c>
    </row>
    <row r="207" spans="1:10" x14ac:dyDescent="0.25">
      <c r="A207" t="s">
        <v>425</v>
      </c>
      <c r="B207" s="10">
        <v>27.666666666666668</v>
      </c>
      <c r="C207" s="10">
        <v>-114.88333333333334</v>
      </c>
      <c r="D207" t="s">
        <v>6</v>
      </c>
      <c r="E207" t="s">
        <v>6</v>
      </c>
      <c r="F207" s="3" t="s">
        <v>1034</v>
      </c>
      <c r="G207" s="3" t="s">
        <v>6</v>
      </c>
      <c r="H207" t="s">
        <v>2515</v>
      </c>
      <c r="I207" s="3" t="s">
        <v>6</v>
      </c>
      <c r="J207" s="3" t="s">
        <v>6</v>
      </c>
    </row>
    <row r="208" spans="1:10" x14ac:dyDescent="0.25">
      <c r="A208" t="s">
        <v>8</v>
      </c>
      <c r="B208" s="10">
        <v>26.714444444444442</v>
      </c>
      <c r="C208" s="10">
        <v>-113.57222222222222</v>
      </c>
      <c r="D208" t="s">
        <v>6</v>
      </c>
      <c r="E208" t="s">
        <v>6</v>
      </c>
      <c r="F208" s="3" t="s">
        <v>667</v>
      </c>
      <c r="G208" s="3" t="s">
        <v>6</v>
      </c>
      <c r="H208" t="s">
        <v>2515</v>
      </c>
      <c r="I208" s="3" t="s">
        <v>6</v>
      </c>
      <c r="J208" s="3" t="s">
        <v>6</v>
      </c>
    </row>
    <row r="209" spans="1:10" x14ac:dyDescent="0.25">
      <c r="A209" t="s">
        <v>415</v>
      </c>
      <c r="B209" s="10">
        <v>23.048625000000001</v>
      </c>
      <c r="C209" s="10">
        <v>-109.68174399999999</v>
      </c>
      <c r="D209" t="s">
        <v>6</v>
      </c>
      <c r="E209" t="s">
        <v>416</v>
      </c>
      <c r="F209" s="3" t="s">
        <v>1028</v>
      </c>
      <c r="G209" s="3" t="s">
        <v>6</v>
      </c>
      <c r="H209" t="s">
        <v>2515</v>
      </c>
      <c r="I209" s="3" t="s">
        <v>6</v>
      </c>
      <c r="J209" s="3" t="s">
        <v>6</v>
      </c>
    </row>
    <row r="210" spans="1:10" x14ac:dyDescent="0.25">
      <c r="A210" t="s">
        <v>2894</v>
      </c>
      <c r="B210" s="10">
        <v>29.766940999999999</v>
      </c>
      <c r="C210" s="10">
        <v>-114.348196</v>
      </c>
      <c r="D210" t="s">
        <v>6</v>
      </c>
      <c r="E210" t="s">
        <v>6</v>
      </c>
      <c r="F210" s="3" t="s">
        <v>2895</v>
      </c>
      <c r="G210" s="3" t="s">
        <v>6</v>
      </c>
      <c r="H210" t="s">
        <v>2510</v>
      </c>
      <c r="I210" s="3" t="s">
        <v>6</v>
      </c>
      <c r="J210" s="3" t="s">
        <v>6</v>
      </c>
    </row>
    <row r="211" spans="1:10" x14ac:dyDescent="0.25">
      <c r="A211" t="s">
        <v>431</v>
      </c>
      <c r="B211" s="10">
        <v>25.525680999999999</v>
      </c>
      <c r="C211" s="10">
        <v>-112.064323</v>
      </c>
      <c r="D211" t="s">
        <v>6</v>
      </c>
      <c r="E211" t="s">
        <v>6</v>
      </c>
      <c r="F211" s="3" t="s">
        <v>1365</v>
      </c>
      <c r="G211" s="3" t="s">
        <v>6</v>
      </c>
      <c r="H211" t="s">
        <v>2515</v>
      </c>
      <c r="I211" s="3" t="s">
        <v>6</v>
      </c>
      <c r="J211" s="3" t="s">
        <v>6</v>
      </c>
    </row>
    <row r="212" spans="1:10" x14ac:dyDescent="0.25">
      <c r="A212" t="s">
        <v>414</v>
      </c>
      <c r="B212" s="10">
        <v>23.451166000000001</v>
      </c>
      <c r="C212" s="10">
        <v>-110.248651</v>
      </c>
      <c r="D212" t="s">
        <v>6</v>
      </c>
      <c r="E212" t="s">
        <v>6</v>
      </c>
      <c r="F212" s="3" t="s">
        <v>1027</v>
      </c>
      <c r="G212" s="3" t="s">
        <v>6</v>
      </c>
      <c r="H212" t="s">
        <v>2515</v>
      </c>
      <c r="I212" s="3" t="s">
        <v>6</v>
      </c>
      <c r="J212" s="3" t="s">
        <v>6</v>
      </c>
    </row>
    <row r="213" spans="1:10" x14ac:dyDescent="0.25">
      <c r="A213" t="s">
        <v>429</v>
      </c>
      <c r="B213" s="10">
        <v>31.821489</v>
      </c>
      <c r="C213" s="10">
        <v>-114.818488</v>
      </c>
      <c r="D213" t="s">
        <v>6</v>
      </c>
      <c r="E213" t="s">
        <v>409</v>
      </c>
      <c r="F213" s="3" t="s">
        <v>1038</v>
      </c>
      <c r="G213" s="3" t="s">
        <v>6</v>
      </c>
      <c r="H213" t="s">
        <v>2510</v>
      </c>
      <c r="I213" s="5" t="s">
        <v>6</v>
      </c>
      <c r="J213" s="3" t="s">
        <v>6</v>
      </c>
    </row>
    <row r="214" spans="1:10" x14ac:dyDescent="0.25">
      <c r="A214" t="s">
        <v>2020</v>
      </c>
      <c r="B214" s="10">
        <v>29.349063000000001</v>
      </c>
      <c r="C214" s="10">
        <v>-113.43714</v>
      </c>
      <c r="D214" t="s">
        <v>6</v>
      </c>
      <c r="E214" t="s">
        <v>6</v>
      </c>
      <c r="F214" t="s">
        <v>2018</v>
      </c>
      <c r="G214" s="3" t="s">
        <v>2019</v>
      </c>
      <c r="H214" t="s">
        <v>2510</v>
      </c>
      <c r="I214" s="5" t="s">
        <v>6</v>
      </c>
      <c r="J214" s="3" t="s">
        <v>6</v>
      </c>
    </row>
    <row r="215" spans="1:10" x14ac:dyDescent="0.25">
      <c r="A215" t="s">
        <v>2028</v>
      </c>
      <c r="B215" s="10">
        <f>28+49/60+26.12/3600</f>
        <v>28.823922222222222</v>
      </c>
      <c r="C215" s="10">
        <f>-(112+58/60+49.03/3600)</f>
        <v>-112.98028611111111</v>
      </c>
      <c r="D215" t="s">
        <v>6</v>
      </c>
      <c r="E215" t="s">
        <v>6</v>
      </c>
      <c r="F215" t="s">
        <v>2029</v>
      </c>
      <c r="G215" s="3" t="s">
        <v>6</v>
      </c>
      <c r="H215" t="s">
        <v>2510</v>
      </c>
      <c r="I215" s="3" t="s">
        <v>6</v>
      </c>
      <c r="J215" s="3" t="s">
        <v>6</v>
      </c>
    </row>
    <row r="216" spans="1:10" x14ac:dyDescent="0.25">
      <c r="A216" t="s">
        <v>2026</v>
      </c>
      <c r="B216" s="10">
        <v>28.634083</v>
      </c>
      <c r="C216" s="10">
        <v>-112.819868</v>
      </c>
      <c r="D216" t="s">
        <v>6</v>
      </c>
      <c r="E216" t="s">
        <v>6</v>
      </c>
      <c r="F216" t="s">
        <v>2027</v>
      </c>
      <c r="G216" s="3" t="s">
        <v>6</v>
      </c>
      <c r="H216" t="s">
        <v>2510</v>
      </c>
      <c r="I216" s="3" t="s">
        <v>6</v>
      </c>
      <c r="J216" s="3" t="s">
        <v>6</v>
      </c>
    </row>
    <row r="217" spans="1:10" x14ac:dyDescent="0.25">
      <c r="A217" t="s">
        <v>428</v>
      </c>
      <c r="B217" s="10">
        <v>29.974125999999998</v>
      </c>
      <c r="C217" s="10">
        <v>-115.82779499999999</v>
      </c>
      <c r="D217" t="s">
        <v>6</v>
      </c>
      <c r="E217" t="s">
        <v>6</v>
      </c>
      <c r="F217" t="s">
        <v>428</v>
      </c>
      <c r="G217" s="3" t="s">
        <v>6</v>
      </c>
      <c r="H217" t="s">
        <v>411</v>
      </c>
      <c r="I217" t="s">
        <v>6</v>
      </c>
      <c r="J217" s="3" t="s">
        <v>6</v>
      </c>
    </row>
    <row r="218" spans="1:10" x14ac:dyDescent="0.25">
      <c r="A218" t="s">
        <v>2514</v>
      </c>
      <c r="B218" s="10">
        <v>31.020937</v>
      </c>
      <c r="C218" s="10">
        <v>-114.83299</v>
      </c>
      <c r="D218" t="s">
        <v>6</v>
      </c>
      <c r="E218" t="s">
        <v>6</v>
      </c>
      <c r="F218" s="3" t="s">
        <v>1035</v>
      </c>
      <c r="G218" s="3" t="s">
        <v>6</v>
      </c>
      <c r="H218" t="s">
        <v>549</v>
      </c>
      <c r="I218" t="s">
        <v>6</v>
      </c>
      <c r="J218" s="3" t="s">
        <v>6</v>
      </c>
    </row>
    <row r="219" spans="1:10" x14ac:dyDescent="0.25">
      <c r="A219" t="s">
        <v>549</v>
      </c>
      <c r="B219" s="10">
        <v>32.021234</v>
      </c>
      <c r="C219" s="10">
        <v>-113.834964</v>
      </c>
      <c r="D219" t="s">
        <v>6</v>
      </c>
      <c r="E219" t="s">
        <v>6</v>
      </c>
      <c r="F219" s="3" t="s">
        <v>1184</v>
      </c>
      <c r="G219" s="3" t="s">
        <v>6</v>
      </c>
      <c r="H219" t="s">
        <v>2510</v>
      </c>
      <c r="I219" s="3" t="s">
        <v>6</v>
      </c>
      <c r="J219" s="3" t="s">
        <v>6</v>
      </c>
    </row>
    <row r="220" spans="1:10" x14ac:dyDescent="0.25">
      <c r="A220" s="4" t="s">
        <v>1378</v>
      </c>
      <c r="B220" s="10">
        <v>8.9478819999999999</v>
      </c>
      <c r="C220" s="10">
        <v>-79.566969</v>
      </c>
      <c r="D220" t="s">
        <v>6</v>
      </c>
      <c r="E220" t="s">
        <v>6</v>
      </c>
      <c r="F220" s="3" t="s">
        <v>1010</v>
      </c>
      <c r="G220" s="3" t="s">
        <v>6</v>
      </c>
      <c r="H220" t="s">
        <v>1377</v>
      </c>
      <c r="I220" t="s">
        <v>6</v>
      </c>
      <c r="J220" s="3" t="s">
        <v>6</v>
      </c>
    </row>
    <row r="221" spans="1:10" x14ac:dyDescent="0.25">
      <c r="A221" t="s">
        <v>470</v>
      </c>
      <c r="B221" s="10">
        <v>21.949722222222224</v>
      </c>
      <c r="C221" s="10">
        <v>89.183329999999998</v>
      </c>
      <c r="D221" t="s">
        <v>6</v>
      </c>
      <c r="E221" t="s">
        <v>6</v>
      </c>
      <c r="F221" s="3" t="s">
        <v>1550</v>
      </c>
      <c r="G221" t="s">
        <v>1331</v>
      </c>
      <c r="H221" s="3" t="s">
        <v>604</v>
      </c>
      <c r="I221" s="3" t="s">
        <v>6</v>
      </c>
      <c r="J221" s="3" t="s">
        <v>6</v>
      </c>
    </row>
    <row r="222" spans="1:10" x14ac:dyDescent="0.25">
      <c r="A222" s="3" t="s">
        <v>2082</v>
      </c>
      <c r="B222" s="10">
        <f>-(27+36/60)</f>
        <v>-27.6</v>
      </c>
      <c r="C222" s="10">
        <f>-(144+20/60)</f>
        <v>-144.33333333333334</v>
      </c>
      <c r="D222" t="s">
        <v>6</v>
      </c>
      <c r="E222" t="s">
        <v>6</v>
      </c>
      <c r="F222" s="3" t="s">
        <v>2081</v>
      </c>
      <c r="G222" s="3" t="s">
        <v>2080</v>
      </c>
      <c r="H222" s="3" t="s">
        <v>2078</v>
      </c>
      <c r="I222" s="3" t="s">
        <v>6</v>
      </c>
      <c r="J222" s="3" t="s">
        <v>6</v>
      </c>
    </row>
    <row r="223" spans="1:10" x14ac:dyDescent="0.25">
      <c r="A223" t="s">
        <v>2222</v>
      </c>
      <c r="B223" s="10">
        <v>36.525897000000001</v>
      </c>
      <c r="C223" s="10">
        <v>-6.2296440000000004</v>
      </c>
      <c r="D223" t="s">
        <v>6</v>
      </c>
      <c r="E223" t="s">
        <v>6</v>
      </c>
      <c r="F223" s="3" t="s">
        <v>1482</v>
      </c>
      <c r="G223" s="3" t="s">
        <v>6</v>
      </c>
      <c r="H223" t="s">
        <v>2220</v>
      </c>
      <c r="I223" t="s">
        <v>6</v>
      </c>
      <c r="J223" s="3" t="s">
        <v>6</v>
      </c>
    </row>
    <row r="224" spans="1:10" x14ac:dyDescent="0.25">
      <c r="A224" t="s">
        <v>2169</v>
      </c>
      <c r="B224" s="10">
        <v>-5.6143219999999996</v>
      </c>
      <c r="C224" s="10">
        <v>-80.861334999999997</v>
      </c>
      <c r="D224" t="s">
        <v>6</v>
      </c>
      <c r="E224" t="s">
        <v>6</v>
      </c>
      <c r="F224" s="3" t="s">
        <v>1022</v>
      </c>
      <c r="G224" s="3" t="s">
        <v>6</v>
      </c>
      <c r="H224" t="s">
        <v>2168</v>
      </c>
      <c r="I224" t="s">
        <v>6</v>
      </c>
      <c r="J224" s="3" t="s">
        <v>6</v>
      </c>
    </row>
    <row r="225" spans="1:10" x14ac:dyDescent="0.25">
      <c r="A225" t="s">
        <v>2608</v>
      </c>
      <c r="B225" s="10">
        <v>34.716991</v>
      </c>
      <c r="C225" s="10">
        <v>-76.671250999999998</v>
      </c>
      <c r="D225" t="s">
        <v>6</v>
      </c>
      <c r="E225" t="s">
        <v>6</v>
      </c>
      <c r="F225" s="3" t="s">
        <v>718</v>
      </c>
      <c r="G225" s="3" t="s">
        <v>6</v>
      </c>
      <c r="H225" t="s">
        <v>2607</v>
      </c>
      <c r="I225" t="s">
        <v>6</v>
      </c>
      <c r="J225" s="3" t="s">
        <v>6</v>
      </c>
    </row>
    <row r="226" spans="1:10" x14ac:dyDescent="0.25">
      <c r="A226" t="s">
        <v>2684</v>
      </c>
      <c r="B226" s="10">
        <v>30.024649</v>
      </c>
      <c r="C226" s="10">
        <v>-94.027343000000002</v>
      </c>
      <c r="D226" t="s">
        <v>6</v>
      </c>
      <c r="E226" t="s">
        <v>6</v>
      </c>
      <c r="F226" s="3" t="s">
        <v>1066</v>
      </c>
      <c r="G226" s="3" t="s">
        <v>6</v>
      </c>
      <c r="H226" t="s">
        <v>2669</v>
      </c>
      <c r="I226" t="s">
        <v>6</v>
      </c>
      <c r="J226" s="3" t="s">
        <v>6</v>
      </c>
    </row>
    <row r="227" spans="1:10" x14ac:dyDescent="0.25">
      <c r="A227" t="s">
        <v>1659</v>
      </c>
      <c r="B227" s="10">
        <v>37.721311</v>
      </c>
      <c r="C227" s="10">
        <v>-8.7848310000000005</v>
      </c>
      <c r="D227" t="s">
        <v>6</v>
      </c>
      <c r="E227" t="s">
        <v>6</v>
      </c>
      <c r="F227" s="3" t="s">
        <v>1518</v>
      </c>
      <c r="G227" s="3" t="s">
        <v>6</v>
      </c>
      <c r="H227" t="s">
        <v>1660</v>
      </c>
      <c r="I227" t="s">
        <v>6</v>
      </c>
      <c r="J227" s="3" t="s">
        <v>6</v>
      </c>
    </row>
    <row r="228" spans="1:10" x14ac:dyDescent="0.25">
      <c r="A228" t="s">
        <v>1590</v>
      </c>
      <c r="B228" s="10">
        <v>17.435803</v>
      </c>
      <c r="C228" s="10">
        <v>-87.832826999999995</v>
      </c>
      <c r="D228" t="s">
        <v>6</v>
      </c>
      <c r="E228" t="s">
        <v>6</v>
      </c>
      <c r="F228" t="s">
        <v>1589</v>
      </c>
      <c r="G228" s="3" t="s">
        <v>6</v>
      </c>
      <c r="H228" t="s">
        <v>281</v>
      </c>
      <c r="I228" t="s">
        <v>6</v>
      </c>
      <c r="J228" s="3" t="s">
        <v>6</v>
      </c>
    </row>
    <row r="229" spans="1:10" x14ac:dyDescent="0.25">
      <c r="A229" t="s">
        <v>263</v>
      </c>
      <c r="B229" s="10">
        <v>9.5833333333333339</v>
      </c>
      <c r="C229" s="10">
        <v>123.75</v>
      </c>
      <c r="D229" t="s">
        <v>6</v>
      </c>
      <c r="E229" t="s">
        <v>6</v>
      </c>
      <c r="F229" s="3" t="s">
        <v>901</v>
      </c>
      <c r="G229" s="3" t="s">
        <v>6</v>
      </c>
      <c r="H229" t="s">
        <v>640</v>
      </c>
      <c r="I229" t="s">
        <v>6</v>
      </c>
      <c r="J229" s="3" t="s">
        <v>6</v>
      </c>
    </row>
    <row r="230" spans="1:10" x14ac:dyDescent="0.25">
      <c r="A230" t="s">
        <v>208</v>
      </c>
      <c r="B230" s="10">
        <v>3.1812819999999999</v>
      </c>
      <c r="C230" s="10">
        <v>113.03871700000001</v>
      </c>
      <c r="D230" t="s">
        <v>6</v>
      </c>
      <c r="E230" t="s">
        <v>204</v>
      </c>
      <c r="F230" t="s">
        <v>208</v>
      </c>
      <c r="G230" s="3" t="s">
        <v>6</v>
      </c>
      <c r="H230" s="3" t="s">
        <v>203</v>
      </c>
      <c r="I230" s="3" t="s">
        <v>6</v>
      </c>
      <c r="J230" s="3" t="s">
        <v>6</v>
      </c>
    </row>
    <row r="231" spans="1:10" x14ac:dyDescent="0.25">
      <c r="A231" t="s">
        <v>2439</v>
      </c>
      <c r="B231" s="10">
        <v>-5.5490000000000001E-3</v>
      </c>
      <c r="C231" s="10">
        <v>109.318355</v>
      </c>
      <c r="D231" t="s">
        <v>6</v>
      </c>
      <c r="E231" t="s">
        <v>6</v>
      </c>
      <c r="F231" s="3" t="s">
        <v>855</v>
      </c>
      <c r="G231" s="3" t="s">
        <v>6</v>
      </c>
      <c r="H231" t="s">
        <v>2437</v>
      </c>
      <c r="I231" t="s">
        <v>6</v>
      </c>
      <c r="J231" s="3" t="s">
        <v>6</v>
      </c>
    </row>
    <row r="232" spans="1:10" x14ac:dyDescent="0.25">
      <c r="A232" t="s">
        <v>2436</v>
      </c>
      <c r="B232" s="10">
        <v>-0.50139900000000004</v>
      </c>
      <c r="C232" s="10">
        <v>117.13470700000001</v>
      </c>
      <c r="D232" t="s">
        <v>6</v>
      </c>
      <c r="E232" t="s">
        <v>6</v>
      </c>
      <c r="F232" s="3" t="s">
        <v>853</v>
      </c>
      <c r="G232" s="3" t="s">
        <v>6</v>
      </c>
      <c r="H232" t="s">
        <v>2434</v>
      </c>
      <c r="I232" t="s">
        <v>6</v>
      </c>
      <c r="J232" s="3" t="s">
        <v>6</v>
      </c>
    </row>
    <row r="233" spans="1:10" x14ac:dyDescent="0.25">
      <c r="A233" t="s">
        <v>205</v>
      </c>
      <c r="B233" s="10">
        <v>3.1812819999999999</v>
      </c>
      <c r="C233" s="10">
        <v>113.03871700000001</v>
      </c>
      <c r="D233" t="s">
        <v>6</v>
      </c>
      <c r="E233" t="s">
        <v>204</v>
      </c>
      <c r="F233" s="3" t="s">
        <v>850</v>
      </c>
      <c r="G233" s="3" t="s">
        <v>6</v>
      </c>
      <c r="H233" t="s">
        <v>629</v>
      </c>
      <c r="I233" t="s">
        <v>6</v>
      </c>
      <c r="J233" s="3" t="s">
        <v>6</v>
      </c>
    </row>
    <row r="234" spans="1:10" x14ac:dyDescent="0.25">
      <c r="A234" t="s">
        <v>326</v>
      </c>
      <c r="B234" s="10">
        <v>-12.932340999999999</v>
      </c>
      <c r="C234" s="10">
        <v>-38.656283000000002</v>
      </c>
      <c r="D234" t="s">
        <v>2198</v>
      </c>
      <c r="E234" t="s">
        <v>6</v>
      </c>
      <c r="F234" s="3" t="s">
        <v>970</v>
      </c>
      <c r="G234" s="3" t="s">
        <v>6</v>
      </c>
      <c r="H234" t="s">
        <v>327</v>
      </c>
      <c r="I234" t="s">
        <v>329</v>
      </c>
      <c r="J234" s="3" t="s">
        <v>6</v>
      </c>
    </row>
    <row r="235" spans="1:10" x14ac:dyDescent="0.25">
      <c r="A235" t="s">
        <v>1742</v>
      </c>
      <c r="B235" s="10">
        <v>-3.7194060000000002</v>
      </c>
      <c r="C235" s="10">
        <v>-38.512335999999998</v>
      </c>
      <c r="D235" t="s">
        <v>2198</v>
      </c>
      <c r="E235" t="s">
        <v>6</v>
      </c>
      <c r="F235" t="s">
        <v>1744</v>
      </c>
      <c r="G235" s="3" t="s">
        <v>6</v>
      </c>
      <c r="H235" s="3" t="s">
        <v>327</v>
      </c>
      <c r="I235" t="s">
        <v>331</v>
      </c>
      <c r="J235" s="3" t="s">
        <v>6</v>
      </c>
    </row>
    <row r="236" spans="1:10" x14ac:dyDescent="0.25">
      <c r="A236" t="s">
        <v>329</v>
      </c>
      <c r="B236" s="10">
        <v>-20.294260000000001</v>
      </c>
      <c r="C236" s="10">
        <v>-40.324489999999997</v>
      </c>
      <c r="D236" t="s">
        <v>2216</v>
      </c>
      <c r="E236" t="s">
        <v>340</v>
      </c>
      <c r="F236" t="s">
        <v>329</v>
      </c>
      <c r="G236" s="3" t="s">
        <v>6</v>
      </c>
      <c r="H236" t="s">
        <v>327</v>
      </c>
      <c r="I236" t="s">
        <v>6</v>
      </c>
      <c r="J236" s="3" t="s">
        <v>6</v>
      </c>
    </row>
    <row r="237" spans="1:10" x14ac:dyDescent="0.25">
      <c r="A237" t="s">
        <v>339</v>
      </c>
      <c r="B237" s="10">
        <v>-20.294260000000001</v>
      </c>
      <c r="C237" s="10">
        <v>-40.324489999999997</v>
      </c>
      <c r="D237" t="s">
        <v>2198</v>
      </c>
      <c r="E237" t="s">
        <v>340</v>
      </c>
      <c r="F237" s="3" t="s">
        <v>973</v>
      </c>
      <c r="G237" s="3" t="s">
        <v>6</v>
      </c>
      <c r="H237" t="s">
        <v>327</v>
      </c>
      <c r="I237" t="s">
        <v>2118</v>
      </c>
      <c r="J237" s="3" t="s">
        <v>6</v>
      </c>
    </row>
    <row r="238" spans="1:10" x14ac:dyDescent="0.25">
      <c r="A238" t="s">
        <v>352</v>
      </c>
      <c r="B238" s="10">
        <v>-2.4796749999999999</v>
      </c>
      <c r="C238" s="10">
        <v>-44.229795000000003</v>
      </c>
      <c r="D238" t="s">
        <v>2198</v>
      </c>
      <c r="E238" t="s">
        <v>6</v>
      </c>
      <c r="F238" s="3" t="s">
        <v>985</v>
      </c>
      <c r="G238" s="3" t="s">
        <v>6</v>
      </c>
      <c r="H238" t="s">
        <v>327</v>
      </c>
      <c r="I238" t="s">
        <v>331</v>
      </c>
      <c r="J238" s="3" t="s">
        <v>6</v>
      </c>
    </row>
    <row r="239" spans="1:10" x14ac:dyDescent="0.25">
      <c r="A239" t="s">
        <v>331</v>
      </c>
      <c r="B239" s="10">
        <v>-2.4796749999999999</v>
      </c>
      <c r="C239" s="10">
        <v>-44.229795000000003</v>
      </c>
      <c r="D239" t="s">
        <v>2217</v>
      </c>
      <c r="E239" t="s">
        <v>356</v>
      </c>
      <c r="F239" t="s">
        <v>331</v>
      </c>
      <c r="G239" s="3" t="s">
        <v>6</v>
      </c>
      <c r="H239" t="s">
        <v>327</v>
      </c>
      <c r="I239" t="s">
        <v>6</v>
      </c>
      <c r="J239" s="3" t="s">
        <v>6</v>
      </c>
    </row>
    <row r="240" spans="1:10" x14ac:dyDescent="0.25">
      <c r="A240" t="s">
        <v>332</v>
      </c>
      <c r="B240" s="10">
        <v>-1.4659949999999999</v>
      </c>
      <c r="C240" s="10">
        <v>-48.817376000000003</v>
      </c>
      <c r="D240" t="s">
        <v>2198</v>
      </c>
      <c r="E240" t="s">
        <v>6</v>
      </c>
      <c r="F240" s="3" t="s">
        <v>968</v>
      </c>
      <c r="G240" s="3" t="s">
        <v>6</v>
      </c>
      <c r="H240" t="s">
        <v>327</v>
      </c>
      <c r="I240" t="s">
        <v>331</v>
      </c>
      <c r="J240" s="3" t="s">
        <v>6</v>
      </c>
    </row>
    <row r="241" spans="1:10" x14ac:dyDescent="0.25">
      <c r="A241" t="s">
        <v>619</v>
      </c>
      <c r="B241" s="10">
        <v>-7.049982</v>
      </c>
      <c r="C241" s="10">
        <v>-34.825901000000002</v>
      </c>
      <c r="D241" t="s">
        <v>2198</v>
      </c>
      <c r="E241" t="s">
        <v>6</v>
      </c>
      <c r="F241" s="3" t="s">
        <v>1265</v>
      </c>
      <c r="G241" s="3" t="s">
        <v>6</v>
      </c>
      <c r="H241" s="3" t="s">
        <v>327</v>
      </c>
      <c r="I241" t="s">
        <v>329</v>
      </c>
      <c r="J241" s="3" t="s">
        <v>6</v>
      </c>
    </row>
    <row r="242" spans="1:10" x14ac:dyDescent="0.25">
      <c r="A242" t="s">
        <v>336</v>
      </c>
      <c r="B242" s="10">
        <v>-25.568231999999998</v>
      </c>
      <c r="C242" s="10">
        <v>-48.375813000000001</v>
      </c>
      <c r="D242" t="s">
        <v>2198</v>
      </c>
      <c r="E242" t="s">
        <v>6</v>
      </c>
      <c r="F242" s="3" t="s">
        <v>969</v>
      </c>
      <c r="G242" s="3" t="s">
        <v>6</v>
      </c>
      <c r="H242" t="s">
        <v>327</v>
      </c>
      <c r="I242" t="s">
        <v>2118</v>
      </c>
      <c r="J242" s="3" t="s">
        <v>6</v>
      </c>
    </row>
    <row r="243" spans="1:10" x14ac:dyDescent="0.25">
      <c r="A243" t="s">
        <v>333</v>
      </c>
      <c r="B243" s="10">
        <v>-8.2302909999999994</v>
      </c>
      <c r="C243" s="10">
        <v>-34.943247</v>
      </c>
      <c r="D243" t="s">
        <v>2198</v>
      </c>
      <c r="E243" t="s">
        <v>6</v>
      </c>
      <c r="F243" s="3" t="s">
        <v>966</v>
      </c>
      <c r="G243" s="3" t="s">
        <v>6</v>
      </c>
      <c r="H243" t="s">
        <v>327</v>
      </c>
      <c r="I243" t="s">
        <v>329</v>
      </c>
      <c r="J243" s="3" t="s">
        <v>6</v>
      </c>
    </row>
    <row r="244" spans="1:10" x14ac:dyDescent="0.25">
      <c r="A244" t="s">
        <v>621</v>
      </c>
      <c r="B244" s="10">
        <v>-2.8968940000000001</v>
      </c>
      <c r="C244" s="10">
        <v>-41.552142000000003</v>
      </c>
      <c r="D244" t="s">
        <v>2198</v>
      </c>
      <c r="E244" t="s">
        <v>6</v>
      </c>
      <c r="F244" s="3" t="s">
        <v>1267</v>
      </c>
      <c r="G244" s="3" t="s">
        <v>6</v>
      </c>
      <c r="H244" s="3" t="s">
        <v>327</v>
      </c>
      <c r="I244" t="s">
        <v>331</v>
      </c>
      <c r="J244" s="3" t="s">
        <v>6</v>
      </c>
    </row>
    <row r="245" spans="1:10" x14ac:dyDescent="0.25">
      <c r="A245" t="s">
        <v>335</v>
      </c>
      <c r="B245" s="10">
        <v>-22.881464000000001</v>
      </c>
      <c r="C245" s="10">
        <v>-43.184756</v>
      </c>
      <c r="D245" t="s">
        <v>2198</v>
      </c>
      <c r="E245" t="s">
        <v>6</v>
      </c>
      <c r="F245" s="3" t="s">
        <v>972</v>
      </c>
      <c r="G245" s="3" t="s">
        <v>6</v>
      </c>
      <c r="H245" t="s">
        <v>327</v>
      </c>
      <c r="I245" t="s">
        <v>2118</v>
      </c>
      <c r="J245" s="3" t="s">
        <v>6</v>
      </c>
    </row>
    <row r="246" spans="1:10" x14ac:dyDescent="0.25">
      <c r="A246" t="s">
        <v>620</v>
      </c>
      <c r="B246" s="10">
        <v>-5.0825870000000002</v>
      </c>
      <c r="C246" s="10">
        <v>-35.755867000000002</v>
      </c>
      <c r="D246" t="s">
        <v>2198</v>
      </c>
      <c r="E246" t="s">
        <v>6</v>
      </c>
      <c r="F246" s="3" t="s">
        <v>1271</v>
      </c>
      <c r="G246" s="3" t="s">
        <v>6</v>
      </c>
      <c r="H246" s="3" t="s">
        <v>327</v>
      </c>
      <c r="I246" t="s">
        <v>331</v>
      </c>
      <c r="J246" s="3" t="s">
        <v>6</v>
      </c>
    </row>
    <row r="247" spans="1:10" x14ac:dyDescent="0.25">
      <c r="A247" t="s">
        <v>342</v>
      </c>
      <c r="B247" s="10">
        <v>-23.968119000000002</v>
      </c>
      <c r="C247" s="10">
        <v>-46.345005</v>
      </c>
      <c r="D247" t="s">
        <v>2198</v>
      </c>
      <c r="E247" t="s">
        <v>343</v>
      </c>
      <c r="F247" s="3" t="s">
        <v>975</v>
      </c>
      <c r="G247" s="3" t="s">
        <v>6</v>
      </c>
      <c r="H247" t="s">
        <v>327</v>
      </c>
      <c r="I247" t="s">
        <v>2118</v>
      </c>
      <c r="J247" s="3" t="s">
        <v>6</v>
      </c>
    </row>
    <row r="248" spans="1:10" x14ac:dyDescent="0.25">
      <c r="A248" t="s">
        <v>618</v>
      </c>
      <c r="B248" s="10">
        <v>-10.947084</v>
      </c>
      <c r="C248" s="10">
        <v>-37.043067999999998</v>
      </c>
      <c r="D248" t="s">
        <v>2198</v>
      </c>
      <c r="E248" t="s">
        <v>6</v>
      </c>
      <c r="F248" s="3" t="s">
        <v>1276</v>
      </c>
      <c r="G248" s="3" t="s">
        <v>6</v>
      </c>
      <c r="H248" s="3" t="s">
        <v>327</v>
      </c>
      <c r="I248" t="s">
        <v>329</v>
      </c>
      <c r="J248" s="3" t="s">
        <v>6</v>
      </c>
    </row>
    <row r="249" spans="1:10" x14ac:dyDescent="0.25">
      <c r="A249" t="s">
        <v>2118</v>
      </c>
      <c r="B249" s="10">
        <v>-22.881464000000001</v>
      </c>
      <c r="C249" s="10">
        <v>-43.184756</v>
      </c>
      <c r="D249" t="s">
        <v>2215</v>
      </c>
      <c r="E249" t="s">
        <v>2123</v>
      </c>
      <c r="F249" t="s">
        <v>2118</v>
      </c>
      <c r="G249" s="3" t="s">
        <v>6</v>
      </c>
      <c r="H249" s="3" t="s">
        <v>327</v>
      </c>
      <c r="I249" s="3" t="s">
        <v>6</v>
      </c>
      <c r="J249" s="3" t="s">
        <v>6</v>
      </c>
    </row>
    <row r="250" spans="1:10" x14ac:dyDescent="0.25">
      <c r="A250" s="5" t="s">
        <v>529</v>
      </c>
      <c r="B250" s="9">
        <v>-3.3454489999999999</v>
      </c>
      <c r="C250" s="9">
        <v>-64.721029000000001</v>
      </c>
      <c r="D250" s="5" t="s">
        <v>4015</v>
      </c>
      <c r="E250" s="5" t="s">
        <v>6</v>
      </c>
      <c r="F250" s="6" t="s">
        <v>1159</v>
      </c>
      <c r="G250" s="6" t="s">
        <v>6</v>
      </c>
      <c r="H250" s="5" t="s">
        <v>327</v>
      </c>
      <c r="I250" s="5" t="s">
        <v>6</v>
      </c>
      <c r="J250" s="6" t="s">
        <v>1395</v>
      </c>
    </row>
    <row r="251" spans="1:10" x14ac:dyDescent="0.25">
      <c r="A251" t="s">
        <v>1621</v>
      </c>
      <c r="B251" s="10">
        <v>-27.4087</v>
      </c>
      <c r="C251" s="10">
        <v>153.147615</v>
      </c>
      <c r="D251" t="s">
        <v>6</v>
      </c>
      <c r="E251" t="s">
        <v>36</v>
      </c>
      <c r="F251" s="3" t="s">
        <v>698</v>
      </c>
      <c r="G251" s="3" t="s">
        <v>6</v>
      </c>
      <c r="H251" t="s">
        <v>37</v>
      </c>
      <c r="I251" t="s">
        <v>6</v>
      </c>
      <c r="J251" s="3" t="s">
        <v>6</v>
      </c>
    </row>
    <row r="252" spans="1:10" x14ac:dyDescent="0.25">
      <c r="A252" t="s">
        <v>1791</v>
      </c>
      <c r="B252" s="10">
        <v>-27.646242999999998</v>
      </c>
      <c r="C252" s="10">
        <v>153.30855500000001</v>
      </c>
      <c r="D252" t="s">
        <v>6</v>
      </c>
      <c r="E252" t="s">
        <v>6</v>
      </c>
      <c r="F252" s="3" t="s">
        <v>1792</v>
      </c>
      <c r="G252" s="3" t="s">
        <v>6</v>
      </c>
      <c r="H252" t="s">
        <v>37</v>
      </c>
      <c r="I252" t="s">
        <v>6</v>
      </c>
      <c r="J252" s="3" t="s">
        <v>6</v>
      </c>
    </row>
    <row r="253" spans="1:10" x14ac:dyDescent="0.25">
      <c r="A253" s="5" t="s">
        <v>504</v>
      </c>
      <c r="B253" s="9">
        <v>48.428196999999997</v>
      </c>
      <c r="C253" s="9">
        <v>-123.466956</v>
      </c>
      <c r="D253" s="5" t="s">
        <v>6</v>
      </c>
      <c r="E253" s="5" t="s">
        <v>6</v>
      </c>
      <c r="F253" s="6" t="s">
        <v>1130</v>
      </c>
      <c r="G253" s="6" t="s">
        <v>6</v>
      </c>
      <c r="H253" s="5" t="s">
        <v>656</v>
      </c>
      <c r="I253" s="5" t="s">
        <v>6</v>
      </c>
      <c r="J253" s="6" t="s">
        <v>1395</v>
      </c>
    </row>
    <row r="254" spans="1:10" x14ac:dyDescent="0.25">
      <c r="A254" s="5" t="s">
        <v>655</v>
      </c>
      <c r="B254" s="9">
        <v>48.434223000000003</v>
      </c>
      <c r="C254" s="9">
        <v>-123.338713</v>
      </c>
      <c r="D254" s="5" t="s">
        <v>6</v>
      </c>
      <c r="E254" s="5" t="s">
        <v>6</v>
      </c>
      <c r="F254" s="6" t="s">
        <v>1372</v>
      </c>
      <c r="G254" s="6" t="s">
        <v>6</v>
      </c>
      <c r="H254" s="6" t="s">
        <v>656</v>
      </c>
      <c r="I254" s="6" t="s">
        <v>6</v>
      </c>
      <c r="J254" s="6" t="s">
        <v>1395</v>
      </c>
    </row>
    <row r="255" spans="1:10" x14ac:dyDescent="0.25">
      <c r="A255" t="s">
        <v>1765</v>
      </c>
      <c r="B255" s="10">
        <v>18.418773999999999</v>
      </c>
      <c r="C255" s="10">
        <v>-64.576042000000001</v>
      </c>
      <c r="D255" t="s">
        <v>6</v>
      </c>
      <c r="E255" t="s">
        <v>6</v>
      </c>
      <c r="F255" s="3" t="s">
        <v>1764</v>
      </c>
      <c r="G255" s="3" t="s">
        <v>6</v>
      </c>
      <c r="H255" t="s">
        <v>1763</v>
      </c>
      <c r="I255" t="s">
        <v>6</v>
      </c>
      <c r="J255" s="3" t="s">
        <v>6</v>
      </c>
    </row>
    <row r="256" spans="1:10" x14ac:dyDescent="0.25">
      <c r="A256" t="s">
        <v>1512</v>
      </c>
      <c r="B256" s="10">
        <v>-17.662678799999998</v>
      </c>
      <c r="C256" s="10">
        <v>122.187214</v>
      </c>
      <c r="D256" t="s">
        <v>6</v>
      </c>
      <c r="E256" t="s">
        <v>6</v>
      </c>
      <c r="F256" s="3" t="s">
        <v>1511</v>
      </c>
      <c r="G256" s="3" t="s">
        <v>6</v>
      </c>
      <c r="H256" t="s">
        <v>38</v>
      </c>
      <c r="I256" t="s">
        <v>6</v>
      </c>
      <c r="J256" s="3" t="s">
        <v>6</v>
      </c>
    </row>
    <row r="257" spans="1:10" x14ac:dyDescent="0.25">
      <c r="A257" t="s">
        <v>2561</v>
      </c>
      <c r="B257" s="10">
        <v>41.605122000000001</v>
      </c>
      <c r="C257" s="10">
        <v>-70.651732999999993</v>
      </c>
      <c r="D257" t="s">
        <v>6</v>
      </c>
      <c r="E257" t="s">
        <v>6</v>
      </c>
      <c r="F257" s="3" t="s">
        <v>1173</v>
      </c>
      <c r="G257" s="3" t="s">
        <v>6</v>
      </c>
      <c r="H257" t="s">
        <v>2549</v>
      </c>
      <c r="I257" t="s">
        <v>6</v>
      </c>
      <c r="J257" s="3" t="s">
        <v>6</v>
      </c>
    </row>
    <row r="258" spans="1:10" x14ac:dyDescent="0.25">
      <c r="A258" s="4" t="s">
        <v>2221</v>
      </c>
      <c r="B258" s="10">
        <v>36.584448000000002</v>
      </c>
      <c r="C258" s="10">
        <v>-6.235106</v>
      </c>
      <c r="D258" t="s">
        <v>6</v>
      </c>
      <c r="E258" t="s">
        <v>6</v>
      </c>
      <c r="F258" s="4" t="s">
        <v>1720</v>
      </c>
      <c r="G258" s="3" t="s">
        <v>6</v>
      </c>
      <c r="H258" s="4" t="s">
        <v>2219</v>
      </c>
      <c r="I258" s="4" t="s">
        <v>6</v>
      </c>
      <c r="J258" s="3" t="s">
        <v>6</v>
      </c>
    </row>
    <row r="259" spans="1:10" x14ac:dyDescent="0.25">
      <c r="A259" t="s">
        <v>2529</v>
      </c>
      <c r="B259" s="10">
        <v>33.156592000000003</v>
      </c>
      <c r="C259" s="10">
        <v>-117.353122</v>
      </c>
      <c r="D259" t="s">
        <v>6</v>
      </c>
      <c r="E259" t="s">
        <v>6</v>
      </c>
      <c r="F259" s="3" t="s">
        <v>1042</v>
      </c>
      <c r="G259" s="3" t="s">
        <v>6</v>
      </c>
      <c r="H259" t="s">
        <v>2522</v>
      </c>
      <c r="I259" t="s">
        <v>6</v>
      </c>
      <c r="J259" s="3" t="s">
        <v>6</v>
      </c>
    </row>
    <row r="260" spans="1:10" x14ac:dyDescent="0.25">
      <c r="A260" s="4" t="s">
        <v>2530</v>
      </c>
      <c r="B260" s="10">
        <v>32.638810999999997</v>
      </c>
      <c r="C260" s="10">
        <v>-117.11474699999999</v>
      </c>
      <c r="D260" t="s">
        <v>6</v>
      </c>
      <c r="E260" t="s">
        <v>6</v>
      </c>
      <c r="F260" s="3" t="s">
        <v>1597</v>
      </c>
      <c r="G260" s="3" t="s">
        <v>6</v>
      </c>
      <c r="H260" s="3" t="s">
        <v>2522</v>
      </c>
      <c r="I260" s="3" t="s">
        <v>6</v>
      </c>
      <c r="J260" s="3" t="s">
        <v>6</v>
      </c>
    </row>
    <row r="261" spans="1:10" x14ac:dyDescent="0.25">
      <c r="A261" t="s">
        <v>2836</v>
      </c>
      <c r="B261" s="10">
        <v>33.610444000000001</v>
      </c>
      <c r="C261" s="10">
        <v>-117.91177</v>
      </c>
      <c r="D261" t="s">
        <v>6</v>
      </c>
      <c r="E261" t="s">
        <v>6</v>
      </c>
      <c r="F261" s="3" t="s">
        <v>1259</v>
      </c>
      <c r="G261" s="3" t="s">
        <v>6</v>
      </c>
      <c r="H261" s="3" t="s">
        <v>2837</v>
      </c>
      <c r="I261" s="3" t="s">
        <v>6</v>
      </c>
      <c r="J261" s="3" t="s">
        <v>6</v>
      </c>
    </row>
    <row r="262" spans="1:10" x14ac:dyDescent="0.25">
      <c r="A262" t="s">
        <v>2523</v>
      </c>
      <c r="B262" s="10">
        <v>32.704906999999999</v>
      </c>
      <c r="C262" s="10">
        <v>-117.167232</v>
      </c>
      <c r="D262" t="s">
        <v>6</v>
      </c>
      <c r="E262" t="s">
        <v>6</v>
      </c>
      <c r="F262" s="3" t="s">
        <v>1043</v>
      </c>
      <c r="G262" s="3" t="s">
        <v>6</v>
      </c>
      <c r="H262" t="s">
        <v>2522</v>
      </c>
      <c r="I262" t="s">
        <v>6</v>
      </c>
      <c r="J262" s="3" t="s">
        <v>6</v>
      </c>
    </row>
    <row r="263" spans="1:10" x14ac:dyDescent="0.25">
      <c r="A263" s="4" t="s">
        <v>2533</v>
      </c>
      <c r="B263" s="10">
        <v>34.411288999999996</v>
      </c>
      <c r="C263" s="10">
        <v>-119.687962</v>
      </c>
      <c r="D263" t="s">
        <v>6</v>
      </c>
      <c r="E263" t="s">
        <v>6</v>
      </c>
      <c r="F263" s="3" t="s">
        <v>1704</v>
      </c>
      <c r="G263" s="3" t="s">
        <v>6</v>
      </c>
      <c r="H263" t="s">
        <v>2531</v>
      </c>
      <c r="I263" t="s">
        <v>6</v>
      </c>
      <c r="J263" s="3" t="s">
        <v>6</v>
      </c>
    </row>
    <row r="264" spans="1:10" x14ac:dyDescent="0.25">
      <c r="A264" t="s">
        <v>1598</v>
      </c>
      <c r="B264" s="10">
        <v>25.974143999999999</v>
      </c>
      <c r="C264" s="10">
        <v>-97.557365000000004</v>
      </c>
      <c r="D264" t="s">
        <v>6</v>
      </c>
      <c r="E264" t="s">
        <v>6</v>
      </c>
      <c r="F264" s="3" t="s">
        <v>1587</v>
      </c>
      <c r="G264" s="3" t="s">
        <v>6</v>
      </c>
      <c r="H264" t="s">
        <v>1586</v>
      </c>
      <c r="I264" t="s">
        <v>6</v>
      </c>
      <c r="J264" s="3" t="s">
        <v>6</v>
      </c>
    </row>
    <row r="265" spans="1:10" x14ac:dyDescent="0.25">
      <c r="A265" t="s">
        <v>1748</v>
      </c>
      <c r="B265" s="10">
        <v>26.109795999999999</v>
      </c>
      <c r="C265" s="10">
        <v>-97.168430000000001</v>
      </c>
      <c r="D265" t="s">
        <v>6</v>
      </c>
      <c r="E265" t="s">
        <v>6</v>
      </c>
      <c r="F265" s="3" t="s">
        <v>1749</v>
      </c>
      <c r="G265" s="3" t="s">
        <v>6</v>
      </c>
      <c r="H265" t="s">
        <v>1586</v>
      </c>
      <c r="I265" t="s">
        <v>6</v>
      </c>
      <c r="J265" s="3" t="s">
        <v>6</v>
      </c>
    </row>
    <row r="266" spans="1:10" x14ac:dyDescent="0.25">
      <c r="A266" t="s">
        <v>3078</v>
      </c>
      <c r="B266" s="10">
        <v>3.747077</v>
      </c>
      <c r="C266" s="10">
        <v>9.6701110000000003</v>
      </c>
      <c r="D266" t="s">
        <v>6</v>
      </c>
      <c r="E266" t="s">
        <v>6</v>
      </c>
      <c r="F266" s="3" t="s">
        <v>1200</v>
      </c>
      <c r="G266" s="3" t="s">
        <v>6</v>
      </c>
      <c r="H266" t="s">
        <v>3071</v>
      </c>
      <c r="I266" s="3" t="s">
        <v>6</v>
      </c>
      <c r="J266" s="3" t="s">
        <v>6</v>
      </c>
    </row>
    <row r="267" spans="1:10" x14ac:dyDescent="0.25">
      <c r="A267" s="5" t="s">
        <v>656</v>
      </c>
      <c r="B267" s="9">
        <v>48.428196999999997</v>
      </c>
      <c r="C267" s="9">
        <v>-123.466956</v>
      </c>
      <c r="D267" s="5" t="s">
        <v>6</v>
      </c>
      <c r="E267" s="5" t="s">
        <v>1384</v>
      </c>
      <c r="F267" s="6" t="s">
        <v>1240</v>
      </c>
      <c r="G267" s="6" t="s">
        <v>6</v>
      </c>
      <c r="H267" s="6" t="s">
        <v>658</v>
      </c>
      <c r="I267" s="6" t="s">
        <v>6</v>
      </c>
      <c r="J267" s="6" t="s">
        <v>1395</v>
      </c>
    </row>
    <row r="268" spans="1:10" x14ac:dyDescent="0.25">
      <c r="A268" t="s">
        <v>3240</v>
      </c>
      <c r="B268" s="10">
        <v>8.9487050000000004</v>
      </c>
      <c r="C268" s="10">
        <v>-79.574038999999999</v>
      </c>
      <c r="D268" t="s">
        <v>6</v>
      </c>
      <c r="E268" t="s">
        <v>540</v>
      </c>
      <c r="F268" s="3" t="s">
        <v>1168</v>
      </c>
      <c r="G268" s="3" t="s">
        <v>6</v>
      </c>
      <c r="H268" t="s">
        <v>3238</v>
      </c>
      <c r="I268" t="s">
        <v>6</v>
      </c>
      <c r="J268" s="3" t="s">
        <v>6</v>
      </c>
    </row>
    <row r="269" spans="1:10" x14ac:dyDescent="0.25">
      <c r="A269" t="s">
        <v>2308</v>
      </c>
      <c r="B269" s="10">
        <v>5.3160090000000002</v>
      </c>
      <c r="C269" s="10">
        <v>162.96934300000001</v>
      </c>
      <c r="D269" t="s">
        <v>6</v>
      </c>
      <c r="E269" t="s">
        <v>6</v>
      </c>
      <c r="F269" s="3" t="s">
        <v>890</v>
      </c>
      <c r="G269" t="s">
        <v>1318</v>
      </c>
      <c r="H269" t="s">
        <v>2307</v>
      </c>
      <c r="I269" t="s">
        <v>570</v>
      </c>
      <c r="J269" s="3" t="s">
        <v>6</v>
      </c>
    </row>
    <row r="270" spans="1:10" x14ac:dyDescent="0.25">
      <c r="A270" t="s">
        <v>2309</v>
      </c>
      <c r="B270" s="10">
        <v>6.8833333333333329</v>
      </c>
      <c r="C270" s="10">
        <v>158.23333333333332</v>
      </c>
      <c r="D270" t="s">
        <v>6</v>
      </c>
      <c r="E270" t="s">
        <v>6</v>
      </c>
      <c r="F270" s="3" t="s">
        <v>891</v>
      </c>
      <c r="G270" t="s">
        <v>1319</v>
      </c>
      <c r="H270" t="s">
        <v>2307</v>
      </c>
      <c r="I270" t="s">
        <v>570</v>
      </c>
      <c r="J270" s="3" t="s">
        <v>6</v>
      </c>
    </row>
    <row r="271" spans="1:10" x14ac:dyDescent="0.25">
      <c r="A271" t="s">
        <v>2306</v>
      </c>
      <c r="B271" s="10">
        <v>9.5333333333333332</v>
      </c>
      <c r="C271" s="10">
        <v>138.11666666666667</v>
      </c>
      <c r="D271" t="s">
        <v>6</v>
      </c>
      <c r="E271" t="s">
        <v>6</v>
      </c>
      <c r="F271" s="3" t="s">
        <v>889</v>
      </c>
      <c r="G271" s="3" t="s">
        <v>6</v>
      </c>
      <c r="H271" t="s">
        <v>2307</v>
      </c>
      <c r="I271" t="s">
        <v>570</v>
      </c>
      <c r="J271" s="3" t="s">
        <v>6</v>
      </c>
    </row>
    <row r="272" spans="1:10" x14ac:dyDescent="0.25">
      <c r="A272" t="s">
        <v>2030</v>
      </c>
      <c r="B272" s="10">
        <v>-2.8442370000000001</v>
      </c>
      <c r="C272" s="10">
        <v>-40.139397000000002</v>
      </c>
      <c r="D272" t="s">
        <v>6</v>
      </c>
      <c r="E272" t="s">
        <v>6</v>
      </c>
      <c r="F272" t="s">
        <v>2031</v>
      </c>
      <c r="G272" s="3" t="s">
        <v>6</v>
      </c>
      <c r="H272" t="s">
        <v>1742</v>
      </c>
      <c r="I272" t="s">
        <v>6</v>
      </c>
      <c r="J272" s="3" t="s">
        <v>6</v>
      </c>
    </row>
    <row r="273" spans="1:10" x14ac:dyDescent="0.25">
      <c r="A273" t="s">
        <v>1743</v>
      </c>
      <c r="B273" s="10">
        <v>-3.7194060000000002</v>
      </c>
      <c r="C273" s="10">
        <v>-38.512335999999998</v>
      </c>
      <c r="D273" t="s">
        <v>6</v>
      </c>
      <c r="E273" t="s">
        <v>6</v>
      </c>
      <c r="F273" s="3" t="s">
        <v>1745</v>
      </c>
      <c r="G273" s="3" t="s">
        <v>6</v>
      </c>
      <c r="H273" t="s">
        <v>1742</v>
      </c>
      <c r="I273" t="s">
        <v>6</v>
      </c>
      <c r="J273" s="3" t="s">
        <v>6</v>
      </c>
    </row>
    <row r="274" spans="1:10" x14ac:dyDescent="0.25">
      <c r="A274" t="s">
        <v>566</v>
      </c>
      <c r="B274" s="10">
        <v>10.29949</v>
      </c>
      <c r="C274" s="10">
        <v>123.912316</v>
      </c>
      <c r="D274" t="s">
        <v>6</v>
      </c>
      <c r="E274" t="s">
        <v>6</v>
      </c>
      <c r="F274" s="3" t="s">
        <v>1212</v>
      </c>
      <c r="G274" s="3" t="s">
        <v>6</v>
      </c>
      <c r="H274" t="s">
        <v>186</v>
      </c>
      <c r="I274" t="s">
        <v>6</v>
      </c>
      <c r="J274" s="3" t="s">
        <v>6</v>
      </c>
    </row>
    <row r="275" spans="1:10" x14ac:dyDescent="0.25">
      <c r="A275" t="s">
        <v>2133</v>
      </c>
      <c r="B275" s="10">
        <v>13.407061000000001</v>
      </c>
      <c r="C275" s="10">
        <v>-83.562150000000003</v>
      </c>
      <c r="D275" t="s">
        <v>6</v>
      </c>
      <c r="E275" t="s">
        <v>6</v>
      </c>
      <c r="F275" t="s">
        <v>2133</v>
      </c>
      <c r="G275" s="3" t="s">
        <v>6</v>
      </c>
      <c r="H275" t="s">
        <v>2129</v>
      </c>
      <c r="I275" t="s">
        <v>2152</v>
      </c>
      <c r="J275" s="3" t="s">
        <v>6</v>
      </c>
    </row>
    <row r="276" spans="1:10" x14ac:dyDescent="0.25">
      <c r="A276" t="s">
        <v>520</v>
      </c>
      <c r="B276" s="10">
        <v>11.917147</v>
      </c>
      <c r="C276" s="10">
        <v>-86.635892999999996</v>
      </c>
      <c r="D276" t="s">
        <v>6</v>
      </c>
      <c r="E276" t="s">
        <v>6</v>
      </c>
      <c r="F276" t="s">
        <v>520</v>
      </c>
      <c r="G276" s="3" t="s">
        <v>6</v>
      </c>
      <c r="H276" t="s">
        <v>2129</v>
      </c>
      <c r="I276" t="s">
        <v>2132</v>
      </c>
      <c r="J276" s="3" t="s">
        <v>6</v>
      </c>
    </row>
    <row r="277" spans="1:10" x14ac:dyDescent="0.25">
      <c r="A277" t="s">
        <v>1631</v>
      </c>
      <c r="B277" s="10">
        <v>13.500923</v>
      </c>
      <c r="C277" s="10">
        <v>100.980722</v>
      </c>
      <c r="D277" t="s">
        <v>6</v>
      </c>
      <c r="E277" t="s">
        <v>6</v>
      </c>
      <c r="F277" s="3" t="s">
        <v>1454</v>
      </c>
      <c r="G277" s="3" t="s">
        <v>1458</v>
      </c>
      <c r="H277" t="s">
        <v>1630</v>
      </c>
      <c r="I277" t="s">
        <v>6</v>
      </c>
      <c r="J277" s="3" t="s">
        <v>6</v>
      </c>
    </row>
    <row r="278" spans="1:10" x14ac:dyDescent="0.25">
      <c r="A278" t="s">
        <v>503</v>
      </c>
      <c r="B278" s="10">
        <v>-7.3133333333333335</v>
      </c>
      <c r="C278" s="10">
        <v>72.411111111111111</v>
      </c>
      <c r="D278" t="s">
        <v>6</v>
      </c>
      <c r="E278" t="s">
        <v>6</v>
      </c>
      <c r="F278" s="3" t="s">
        <v>1128</v>
      </c>
      <c r="G278" s="3" t="s">
        <v>6</v>
      </c>
      <c r="H278" t="s">
        <v>609</v>
      </c>
      <c r="I278" t="s">
        <v>6</v>
      </c>
      <c r="J278" s="3" t="s">
        <v>6</v>
      </c>
    </row>
    <row r="279" spans="1:10" x14ac:dyDescent="0.25">
      <c r="A279" t="s">
        <v>2314</v>
      </c>
      <c r="B279" s="10">
        <v>13.01301</v>
      </c>
      <c r="C279" s="10">
        <v>80.276570000000007</v>
      </c>
      <c r="D279" t="s">
        <v>6</v>
      </c>
      <c r="E279" t="s">
        <v>6</v>
      </c>
      <c r="F279" s="3" t="s">
        <v>1875</v>
      </c>
      <c r="G279" t="s">
        <v>6</v>
      </c>
      <c r="H279" t="s">
        <v>2313</v>
      </c>
      <c r="I279" t="s">
        <v>6</v>
      </c>
      <c r="J279" s="3" t="s">
        <v>6</v>
      </c>
    </row>
    <row r="280" spans="1:10" x14ac:dyDescent="0.25">
      <c r="A280" t="s">
        <v>2315</v>
      </c>
      <c r="B280" s="10">
        <v>13.217499999999999</v>
      </c>
      <c r="C280" s="10">
        <v>80.321550000000002</v>
      </c>
      <c r="D280" t="s">
        <v>6</v>
      </c>
      <c r="E280" t="s">
        <v>6</v>
      </c>
      <c r="F280" s="3" t="s">
        <v>812</v>
      </c>
      <c r="G280" s="3" t="s">
        <v>6</v>
      </c>
      <c r="H280" t="s">
        <v>2313</v>
      </c>
      <c r="I280" t="s">
        <v>6</v>
      </c>
      <c r="J280" s="3" t="s">
        <v>6</v>
      </c>
    </row>
    <row r="281" spans="1:10" x14ac:dyDescent="0.25">
      <c r="A281" t="s">
        <v>2190</v>
      </c>
      <c r="B281" s="10">
        <v>-32.765639999999998</v>
      </c>
      <c r="C281" s="10">
        <v>-71.535804999999996</v>
      </c>
      <c r="D281" t="s">
        <v>6</v>
      </c>
      <c r="E281" t="s">
        <v>6</v>
      </c>
      <c r="F281" s="3" t="s">
        <v>1019</v>
      </c>
      <c r="G281" s="3" t="s">
        <v>6</v>
      </c>
      <c r="H281" t="s">
        <v>2187</v>
      </c>
      <c r="I281" t="s">
        <v>6</v>
      </c>
      <c r="J281" s="3" t="s">
        <v>6</v>
      </c>
    </row>
    <row r="282" spans="1:10" x14ac:dyDescent="0.25">
      <c r="A282" t="s">
        <v>2188</v>
      </c>
      <c r="B282" s="10">
        <v>-33.042430000000003</v>
      </c>
      <c r="C282" s="10">
        <v>-71.611624000000006</v>
      </c>
      <c r="D282" t="s">
        <v>6</v>
      </c>
      <c r="E282" t="s">
        <v>6</v>
      </c>
      <c r="F282" s="3" t="s">
        <v>1020</v>
      </c>
      <c r="G282" s="3" t="s">
        <v>6</v>
      </c>
      <c r="H282" t="s">
        <v>2187</v>
      </c>
      <c r="I282" t="s">
        <v>6</v>
      </c>
      <c r="J282" s="3" t="s">
        <v>6</v>
      </c>
    </row>
    <row r="283" spans="1:10" x14ac:dyDescent="0.25">
      <c r="A283" t="s">
        <v>2465</v>
      </c>
      <c r="B283" s="10">
        <v>24.442150000000002</v>
      </c>
      <c r="C283" s="10">
        <v>118.315963</v>
      </c>
      <c r="D283" t="s">
        <v>2144</v>
      </c>
      <c r="E283" t="s">
        <v>6</v>
      </c>
      <c r="F283" s="3" t="s">
        <v>1197</v>
      </c>
      <c r="G283" s="3" t="s">
        <v>6</v>
      </c>
      <c r="H283" t="s">
        <v>634</v>
      </c>
      <c r="I283" t="s">
        <v>6</v>
      </c>
      <c r="J283" s="3" t="s">
        <v>6</v>
      </c>
    </row>
    <row r="284" spans="1:10" x14ac:dyDescent="0.25">
      <c r="A284" t="s">
        <v>2468</v>
      </c>
      <c r="B284" s="10">
        <v>22.344864000000001</v>
      </c>
      <c r="C284" s="10">
        <v>113.59749100000001</v>
      </c>
      <c r="D284" t="s">
        <v>2143</v>
      </c>
      <c r="E284" t="s">
        <v>6</v>
      </c>
      <c r="F284" t="s">
        <v>1374</v>
      </c>
      <c r="G284" t="s">
        <v>1313</v>
      </c>
      <c r="H284" t="s">
        <v>2467</v>
      </c>
      <c r="I284" t="s">
        <v>6</v>
      </c>
      <c r="J284" s="3" t="s">
        <v>6</v>
      </c>
    </row>
    <row r="285" spans="1:10" x14ac:dyDescent="0.25">
      <c r="A285" t="s">
        <v>634</v>
      </c>
      <c r="B285" s="10">
        <v>25.289279000000001</v>
      </c>
      <c r="C285" s="10">
        <v>118.969131</v>
      </c>
      <c r="D285" t="s">
        <v>6</v>
      </c>
      <c r="E285" t="s">
        <v>6</v>
      </c>
      <c r="F285" s="3" t="s">
        <v>1246</v>
      </c>
      <c r="G285" s="3" t="s">
        <v>6</v>
      </c>
      <c r="H285" s="3" t="s">
        <v>236</v>
      </c>
      <c r="I285" t="s">
        <v>575</v>
      </c>
      <c r="J285" s="3" t="s">
        <v>6</v>
      </c>
    </row>
    <row r="286" spans="1:10" x14ac:dyDescent="0.25">
      <c r="A286" t="s">
        <v>1491</v>
      </c>
      <c r="B286" s="10">
        <v>21.630330000000001</v>
      </c>
      <c r="C286" s="10">
        <v>108.787823</v>
      </c>
      <c r="D286" t="s">
        <v>6</v>
      </c>
      <c r="E286" t="s">
        <v>6</v>
      </c>
      <c r="F286" s="3" t="s">
        <v>1492</v>
      </c>
      <c r="G286" s="3" t="s">
        <v>6</v>
      </c>
      <c r="H286" s="3" t="s">
        <v>236</v>
      </c>
      <c r="I286" t="s">
        <v>575</v>
      </c>
      <c r="J286" s="3" t="s">
        <v>6</v>
      </c>
    </row>
    <row r="287" spans="1:10" x14ac:dyDescent="0.25">
      <c r="A287" t="s">
        <v>576</v>
      </c>
      <c r="B287" s="10">
        <v>19.131478999999999</v>
      </c>
      <c r="C287" s="10">
        <v>109.67276200000001</v>
      </c>
      <c r="D287" t="s">
        <v>6</v>
      </c>
      <c r="E287" t="s">
        <v>6</v>
      </c>
      <c r="F287" s="3" t="s">
        <v>1219</v>
      </c>
      <c r="G287" s="3" t="s">
        <v>6</v>
      </c>
      <c r="H287" t="s">
        <v>236</v>
      </c>
      <c r="I287" t="s">
        <v>575</v>
      </c>
      <c r="J287" s="3" t="s">
        <v>6</v>
      </c>
    </row>
    <row r="288" spans="1:10" x14ac:dyDescent="0.25">
      <c r="A288" t="s">
        <v>241</v>
      </c>
      <c r="B288" s="10">
        <v>22.05</v>
      </c>
      <c r="C288" s="10">
        <v>114.03333333333333</v>
      </c>
      <c r="D288" t="s">
        <v>6</v>
      </c>
      <c r="E288" t="s">
        <v>6</v>
      </c>
      <c r="F288" s="3" t="s">
        <v>874</v>
      </c>
      <c r="G288" s="3" t="s">
        <v>6</v>
      </c>
      <c r="H288" t="s">
        <v>236</v>
      </c>
      <c r="I288" t="s">
        <v>575</v>
      </c>
      <c r="J288" s="3" t="s">
        <v>6</v>
      </c>
    </row>
    <row r="289" spans="1:10" x14ac:dyDescent="0.25">
      <c r="A289" s="4" t="s">
        <v>1522</v>
      </c>
      <c r="B289" s="10">
        <f>33.25</f>
        <v>33.25</v>
      </c>
      <c r="C289" s="10">
        <f>120+48/60</f>
        <v>120.8</v>
      </c>
      <c r="D289" t="s">
        <v>6</v>
      </c>
      <c r="E289" t="s">
        <v>6</v>
      </c>
      <c r="F289" s="3" t="s">
        <v>1523</v>
      </c>
      <c r="G289" s="3" t="s">
        <v>6</v>
      </c>
      <c r="H289" s="3" t="s">
        <v>236</v>
      </c>
      <c r="I289" t="s">
        <v>573</v>
      </c>
      <c r="J289" s="3" t="s">
        <v>6</v>
      </c>
    </row>
    <row r="290" spans="1:10" x14ac:dyDescent="0.25">
      <c r="A290" t="s">
        <v>237</v>
      </c>
      <c r="B290" s="10">
        <v>22.166666666666668</v>
      </c>
      <c r="C290" s="10">
        <v>113.55</v>
      </c>
      <c r="D290" t="s">
        <v>6</v>
      </c>
      <c r="E290" t="s">
        <v>6</v>
      </c>
      <c r="F290" s="3" t="s">
        <v>875</v>
      </c>
      <c r="G290" s="3" t="s">
        <v>6</v>
      </c>
      <c r="H290" t="s">
        <v>236</v>
      </c>
      <c r="I290" t="s">
        <v>575</v>
      </c>
      <c r="J290" s="3" t="s">
        <v>6</v>
      </c>
    </row>
    <row r="291" spans="1:10" x14ac:dyDescent="0.25">
      <c r="A291" t="s">
        <v>573</v>
      </c>
      <c r="B291" s="10">
        <v>39.121580000000002</v>
      </c>
      <c r="C291" s="10">
        <v>117.808263</v>
      </c>
      <c r="D291" t="s">
        <v>2905</v>
      </c>
      <c r="E291" t="s">
        <v>574</v>
      </c>
      <c r="F291" t="s">
        <v>573</v>
      </c>
      <c r="G291" s="3" t="s">
        <v>6</v>
      </c>
      <c r="H291" t="s">
        <v>236</v>
      </c>
      <c r="I291" t="s">
        <v>6</v>
      </c>
      <c r="J291" s="3" t="s">
        <v>6</v>
      </c>
    </row>
    <row r="292" spans="1:10" x14ac:dyDescent="0.25">
      <c r="A292" t="s">
        <v>1624</v>
      </c>
      <c r="B292" s="10">
        <v>36.693707000000003</v>
      </c>
      <c r="C292" s="10">
        <v>121.203856</v>
      </c>
      <c r="D292" t="s">
        <v>6</v>
      </c>
      <c r="E292" t="s">
        <v>6</v>
      </c>
      <c r="F292" s="3" t="s">
        <v>1625</v>
      </c>
      <c r="G292" s="3" t="s">
        <v>6</v>
      </c>
      <c r="H292" t="s">
        <v>236</v>
      </c>
      <c r="I292" t="s">
        <v>573</v>
      </c>
      <c r="J292" s="3" t="s">
        <v>6</v>
      </c>
    </row>
    <row r="293" spans="1:10" x14ac:dyDescent="0.25">
      <c r="A293" t="s">
        <v>575</v>
      </c>
      <c r="B293" s="10">
        <v>24.479836111111108</v>
      </c>
      <c r="C293" s="10">
        <v>118.08941666666666</v>
      </c>
      <c r="D293" t="s">
        <v>2906</v>
      </c>
      <c r="E293" t="s">
        <v>581</v>
      </c>
      <c r="F293" t="s">
        <v>575</v>
      </c>
      <c r="G293" s="3" t="s">
        <v>6</v>
      </c>
      <c r="H293" t="s">
        <v>236</v>
      </c>
      <c r="I293" t="s">
        <v>6</v>
      </c>
      <c r="J293" s="3" t="s">
        <v>6</v>
      </c>
    </row>
    <row r="294" spans="1:10" x14ac:dyDescent="0.25">
      <c r="A294" t="s">
        <v>635</v>
      </c>
      <c r="B294" s="10">
        <v>30.322447</v>
      </c>
      <c r="C294" s="10">
        <v>120.772763</v>
      </c>
      <c r="D294" t="s">
        <v>6</v>
      </c>
      <c r="E294" t="s">
        <v>6</v>
      </c>
      <c r="F294" s="3" t="s">
        <v>1284</v>
      </c>
      <c r="G294" s="3" t="s">
        <v>6</v>
      </c>
      <c r="H294" s="3" t="s">
        <v>236</v>
      </c>
      <c r="I294" t="s">
        <v>575</v>
      </c>
      <c r="J294" s="3" t="s">
        <v>6</v>
      </c>
    </row>
    <row r="295" spans="1:10" x14ac:dyDescent="0.25">
      <c r="A295" t="s">
        <v>1866</v>
      </c>
      <c r="B295" s="10">
        <v>8.0079150000000006</v>
      </c>
      <c r="C295" s="10">
        <v>-80.402409000000006</v>
      </c>
      <c r="D295" t="s">
        <v>6</v>
      </c>
      <c r="E295" t="s">
        <v>6</v>
      </c>
      <c r="F295" t="s">
        <v>1863</v>
      </c>
      <c r="G295" s="3" t="s">
        <v>6</v>
      </c>
      <c r="H295" t="s">
        <v>1864</v>
      </c>
      <c r="I295" t="s">
        <v>6</v>
      </c>
      <c r="J295" s="3" t="s">
        <v>6</v>
      </c>
    </row>
    <row r="296" spans="1:10" x14ac:dyDescent="0.25">
      <c r="A296" s="3" t="s">
        <v>4288</v>
      </c>
      <c r="B296" s="10">
        <v>5.9609949999999996</v>
      </c>
      <c r="C296" s="10">
        <v>-77.326673</v>
      </c>
      <c r="D296" t="s">
        <v>6</v>
      </c>
      <c r="E296" t="s">
        <v>6</v>
      </c>
      <c r="F296" s="3" t="s">
        <v>2056</v>
      </c>
      <c r="G296" s="3" t="s">
        <v>6</v>
      </c>
      <c r="H296" s="4" t="s">
        <v>4282</v>
      </c>
      <c r="I296" s="3" t="s">
        <v>6</v>
      </c>
      <c r="J296" s="3" t="s">
        <v>6</v>
      </c>
    </row>
    <row r="297" spans="1:10" x14ac:dyDescent="0.25">
      <c r="A297" t="s">
        <v>2693</v>
      </c>
      <c r="B297" s="10">
        <v>29.176556000000001</v>
      </c>
      <c r="C297" s="10">
        <v>-95.117304000000004</v>
      </c>
      <c r="D297" t="s">
        <v>6</v>
      </c>
      <c r="E297" t="s">
        <v>6</v>
      </c>
      <c r="F297" t="s">
        <v>1536</v>
      </c>
      <c r="G297" s="3" t="s">
        <v>6</v>
      </c>
      <c r="H297" t="s">
        <v>2692</v>
      </c>
      <c r="I297" t="s">
        <v>6</v>
      </c>
      <c r="J297" s="3" t="s">
        <v>6</v>
      </c>
    </row>
    <row r="298" spans="1:10" x14ac:dyDescent="0.25">
      <c r="A298" t="s">
        <v>547</v>
      </c>
      <c r="B298" s="10">
        <v>9.402333333333333</v>
      </c>
      <c r="C298" s="10">
        <v>-79.872166666666672</v>
      </c>
      <c r="D298" t="s">
        <v>6</v>
      </c>
      <c r="E298" t="s">
        <v>145</v>
      </c>
      <c r="F298" s="3" t="s">
        <v>1178</v>
      </c>
      <c r="G298" s="3" t="s">
        <v>6</v>
      </c>
      <c r="H298" t="s">
        <v>626</v>
      </c>
      <c r="I298" t="s">
        <v>6</v>
      </c>
      <c r="J298" s="3" t="s">
        <v>6</v>
      </c>
    </row>
    <row r="299" spans="1:10" x14ac:dyDescent="0.25">
      <c r="A299" t="s">
        <v>2897</v>
      </c>
      <c r="B299" s="10">
        <v>9.3726199999999995</v>
      </c>
      <c r="C299" s="10">
        <v>-79.881200000000007</v>
      </c>
      <c r="D299" t="s">
        <v>6</v>
      </c>
      <c r="E299" t="s">
        <v>145</v>
      </c>
      <c r="F299" s="3" t="s">
        <v>2898</v>
      </c>
      <c r="G299" s="3" t="s">
        <v>6</v>
      </c>
      <c r="H299" t="s">
        <v>626</v>
      </c>
      <c r="I299" t="s">
        <v>6</v>
      </c>
      <c r="J299" s="3" t="s">
        <v>6</v>
      </c>
    </row>
    <row r="300" spans="1:10" x14ac:dyDescent="0.25">
      <c r="A300" t="s">
        <v>461</v>
      </c>
      <c r="B300" s="10">
        <v>18.913283</v>
      </c>
      <c r="C300" s="10">
        <v>-104.064562</v>
      </c>
      <c r="D300" t="s">
        <v>6</v>
      </c>
      <c r="E300" t="s">
        <v>150</v>
      </c>
      <c r="F300" s="3" t="s">
        <v>1083</v>
      </c>
      <c r="G300" s="3" t="s">
        <v>6</v>
      </c>
      <c r="H300" t="s">
        <v>652</v>
      </c>
      <c r="I300" t="s">
        <v>6</v>
      </c>
      <c r="J300" s="3" t="s">
        <v>6</v>
      </c>
    </row>
    <row r="301" spans="1:10" x14ac:dyDescent="0.25">
      <c r="A301" t="s">
        <v>550</v>
      </c>
      <c r="B301" s="10">
        <v>19.098942999999998</v>
      </c>
      <c r="C301" s="10">
        <v>-104.351562</v>
      </c>
      <c r="D301" t="s">
        <v>6</v>
      </c>
      <c r="E301" t="s">
        <v>150</v>
      </c>
      <c r="F301" s="3" t="s">
        <v>1185</v>
      </c>
      <c r="G301" s="3" t="s">
        <v>6</v>
      </c>
      <c r="H301" t="s">
        <v>652</v>
      </c>
      <c r="I301" t="s">
        <v>6</v>
      </c>
      <c r="J301" s="3" t="s">
        <v>6</v>
      </c>
    </row>
    <row r="302" spans="1:10" x14ac:dyDescent="0.25">
      <c r="A302" t="s">
        <v>1665</v>
      </c>
      <c r="B302" s="10">
        <v>11.048157</v>
      </c>
      <c r="C302" s="10">
        <v>-74.828328999999997</v>
      </c>
      <c r="D302" t="s">
        <v>6</v>
      </c>
      <c r="E302" t="s">
        <v>6</v>
      </c>
      <c r="F302" t="s">
        <v>1665</v>
      </c>
      <c r="G302" s="3" t="s">
        <v>6</v>
      </c>
      <c r="H302" t="s">
        <v>144</v>
      </c>
      <c r="I302" s="3" t="s">
        <v>536</v>
      </c>
      <c r="J302" s="3" t="s">
        <v>6</v>
      </c>
    </row>
    <row r="303" spans="1:10" x14ac:dyDescent="0.25">
      <c r="A303" t="s">
        <v>493</v>
      </c>
      <c r="B303" s="10">
        <v>13.348889</v>
      </c>
      <c r="C303" s="10">
        <v>-81.374722000000006</v>
      </c>
      <c r="D303" t="s">
        <v>6</v>
      </c>
      <c r="E303" t="s">
        <v>6</v>
      </c>
      <c r="F303" s="3" t="s">
        <v>1111</v>
      </c>
      <c r="G303" s="3" t="s">
        <v>1336</v>
      </c>
      <c r="H303" t="s">
        <v>1665</v>
      </c>
      <c r="I303" t="s">
        <v>6</v>
      </c>
      <c r="J303" s="3" t="s">
        <v>6</v>
      </c>
    </row>
    <row r="304" spans="1:10" x14ac:dyDescent="0.25">
      <c r="A304" t="s">
        <v>1664</v>
      </c>
      <c r="B304" s="10">
        <v>4.4948560000000004</v>
      </c>
      <c r="C304" s="10">
        <v>-77.339798999999999</v>
      </c>
      <c r="D304" t="s">
        <v>6</v>
      </c>
      <c r="E304" t="s">
        <v>6</v>
      </c>
      <c r="F304" t="s">
        <v>1664</v>
      </c>
      <c r="G304" s="3" t="s">
        <v>6</v>
      </c>
      <c r="H304" t="s">
        <v>144</v>
      </c>
      <c r="I304" t="s">
        <v>2131</v>
      </c>
      <c r="J304" s="3" t="s">
        <v>6</v>
      </c>
    </row>
    <row r="305" spans="1:10" x14ac:dyDescent="0.25">
      <c r="A305" t="s">
        <v>2566</v>
      </c>
      <c r="B305" s="10">
        <v>41.259256999999998</v>
      </c>
      <c r="C305" s="10">
        <v>-72.852607000000006</v>
      </c>
      <c r="D305" t="s">
        <v>6</v>
      </c>
      <c r="E305" t="s">
        <v>6</v>
      </c>
      <c r="F305" s="3" t="s">
        <v>1089</v>
      </c>
      <c r="G305" s="3" t="s">
        <v>6</v>
      </c>
      <c r="H305" t="s">
        <v>2563</v>
      </c>
      <c r="I305" t="s">
        <v>6</v>
      </c>
      <c r="J305" s="3" t="s">
        <v>6</v>
      </c>
    </row>
    <row r="306" spans="1:10" x14ac:dyDescent="0.25">
      <c r="A306" t="s">
        <v>2567</v>
      </c>
      <c r="B306" s="10">
        <v>41.178292999999996</v>
      </c>
      <c r="C306" s="10">
        <v>-73.119415000000004</v>
      </c>
      <c r="D306" s="3" t="s">
        <v>6</v>
      </c>
      <c r="E306" s="3" t="s">
        <v>6</v>
      </c>
      <c r="F306" s="3" t="s">
        <v>1871</v>
      </c>
      <c r="G306" s="3" t="s">
        <v>6</v>
      </c>
      <c r="H306" t="s">
        <v>2563</v>
      </c>
      <c r="I306" t="s">
        <v>6</v>
      </c>
      <c r="J306" s="3" t="s">
        <v>6</v>
      </c>
    </row>
    <row r="307" spans="1:10" x14ac:dyDescent="0.25">
      <c r="A307" t="s">
        <v>2565</v>
      </c>
      <c r="B307" s="10">
        <v>41.297313000000003</v>
      </c>
      <c r="C307" s="10">
        <v>-72.914576999999994</v>
      </c>
      <c r="D307" t="s">
        <v>6</v>
      </c>
      <c r="E307" t="s">
        <v>6</v>
      </c>
      <c r="F307" s="3" t="s">
        <v>1090</v>
      </c>
      <c r="G307" s="3" t="s">
        <v>6</v>
      </c>
      <c r="H307" t="s">
        <v>2563</v>
      </c>
      <c r="I307" t="s">
        <v>6</v>
      </c>
      <c r="J307" s="3" t="s">
        <v>6</v>
      </c>
    </row>
    <row r="308" spans="1:10" x14ac:dyDescent="0.25">
      <c r="A308" t="s">
        <v>2571</v>
      </c>
      <c r="B308" s="10">
        <v>41.307788000000002</v>
      </c>
      <c r="C308" s="10">
        <v>-72.219565000000003</v>
      </c>
      <c r="D308" t="s">
        <v>6</v>
      </c>
      <c r="E308" t="s">
        <v>6</v>
      </c>
      <c r="F308" t="s">
        <v>1559</v>
      </c>
      <c r="G308" s="3" t="s">
        <v>6</v>
      </c>
      <c r="H308" t="s">
        <v>2569</v>
      </c>
      <c r="I308" t="s">
        <v>6</v>
      </c>
      <c r="J308" s="3" t="s">
        <v>6</v>
      </c>
    </row>
    <row r="309" spans="1:10" x14ac:dyDescent="0.25">
      <c r="A309" t="s">
        <v>42</v>
      </c>
      <c r="B309" s="10">
        <v>-15.457401000000001</v>
      </c>
      <c r="C309" s="10">
        <v>145.21382399999999</v>
      </c>
      <c r="D309" t="s">
        <v>6</v>
      </c>
      <c r="E309" t="s">
        <v>6</v>
      </c>
      <c r="F309" s="3" t="s">
        <v>703</v>
      </c>
      <c r="G309" s="3" t="s">
        <v>6</v>
      </c>
      <c r="H309" t="s">
        <v>616</v>
      </c>
      <c r="I309" t="s">
        <v>6</v>
      </c>
      <c r="J309" s="3" t="s">
        <v>6</v>
      </c>
    </row>
    <row r="310" spans="1:10" x14ac:dyDescent="0.25">
      <c r="A310" t="s">
        <v>2673</v>
      </c>
      <c r="B310" s="10">
        <v>27.840060000000001</v>
      </c>
      <c r="C310" s="10">
        <v>-97.229687999999996</v>
      </c>
      <c r="D310" t="s">
        <v>6</v>
      </c>
      <c r="E310" t="s">
        <v>6</v>
      </c>
      <c r="F310" s="3" t="s">
        <v>1758</v>
      </c>
      <c r="G310" s="3" t="s">
        <v>6</v>
      </c>
      <c r="H310" t="s">
        <v>2672</v>
      </c>
      <c r="I310" t="s">
        <v>6</v>
      </c>
      <c r="J310" s="3" t="s">
        <v>6</v>
      </c>
    </row>
    <row r="311" spans="1:10" x14ac:dyDescent="0.25">
      <c r="A311" t="s">
        <v>628</v>
      </c>
      <c r="B311" s="10">
        <v>9.9938769999999995</v>
      </c>
      <c r="C311" s="10">
        <v>-83.041360999999995</v>
      </c>
      <c r="D311" t="s">
        <v>6</v>
      </c>
      <c r="E311" t="s">
        <v>6</v>
      </c>
      <c r="F311" s="3" t="s">
        <v>1251</v>
      </c>
      <c r="G311" t="s">
        <v>6</v>
      </c>
      <c r="H311" s="3" t="s">
        <v>548</v>
      </c>
      <c r="I311" s="3" t="s">
        <v>6</v>
      </c>
      <c r="J311" s="3" t="s">
        <v>6</v>
      </c>
    </row>
    <row r="312" spans="1:10" x14ac:dyDescent="0.25">
      <c r="A312" t="s">
        <v>661</v>
      </c>
      <c r="B312" s="10">
        <v>9.5775489999999994</v>
      </c>
      <c r="C312" s="10">
        <v>-85.111126999999996</v>
      </c>
      <c r="D312" t="s">
        <v>6</v>
      </c>
      <c r="E312" t="s">
        <v>6</v>
      </c>
      <c r="F312" t="s">
        <v>661</v>
      </c>
      <c r="G312" s="3" t="s">
        <v>6</v>
      </c>
      <c r="H312" s="3" t="s">
        <v>593</v>
      </c>
      <c r="I312" t="s">
        <v>520</v>
      </c>
      <c r="J312" s="3" t="s">
        <v>6</v>
      </c>
    </row>
    <row r="313" spans="1:10" x14ac:dyDescent="0.25">
      <c r="A313" t="s">
        <v>305</v>
      </c>
      <c r="B313" s="10">
        <v>23.103007999999999</v>
      </c>
      <c r="C313" s="10">
        <v>-82.449751000000006</v>
      </c>
      <c r="D313" t="s">
        <v>6</v>
      </c>
      <c r="E313" t="s">
        <v>6</v>
      </c>
      <c r="F313" s="3" t="s">
        <v>922</v>
      </c>
      <c r="G313" s="3" t="s">
        <v>6</v>
      </c>
      <c r="H313" t="s">
        <v>306</v>
      </c>
      <c r="I313" t="s">
        <v>6</v>
      </c>
      <c r="J313" s="3" t="s">
        <v>6</v>
      </c>
    </row>
    <row r="314" spans="1:10" x14ac:dyDescent="0.25">
      <c r="A314" t="s">
        <v>2113</v>
      </c>
      <c r="B314" s="10">
        <v>20.026136999999999</v>
      </c>
      <c r="C314" s="10">
        <v>-75.835427999999993</v>
      </c>
      <c r="D314" t="s">
        <v>6</v>
      </c>
      <c r="E314" t="s">
        <v>6</v>
      </c>
      <c r="F314" t="s">
        <v>2112</v>
      </c>
      <c r="G314" s="3" t="s">
        <v>6</v>
      </c>
      <c r="H314" t="s">
        <v>306</v>
      </c>
      <c r="I314" t="s">
        <v>6</v>
      </c>
      <c r="J314" s="3" t="s">
        <v>6</v>
      </c>
    </row>
    <row r="315" spans="1:10" x14ac:dyDescent="0.25">
      <c r="A315" t="s">
        <v>4292</v>
      </c>
      <c r="B315" s="10">
        <v>6.6827899999999998</v>
      </c>
      <c r="C315" s="10">
        <v>-77.462323999999995</v>
      </c>
      <c r="D315" t="s">
        <v>6</v>
      </c>
      <c r="E315" t="s">
        <v>147</v>
      </c>
      <c r="F315" s="3" t="s">
        <v>782</v>
      </c>
      <c r="G315" s="3" t="s">
        <v>6</v>
      </c>
      <c r="H315" t="s">
        <v>4289</v>
      </c>
      <c r="I315" t="s">
        <v>6</v>
      </c>
      <c r="J315" s="3" t="s">
        <v>6</v>
      </c>
    </row>
    <row r="316" spans="1:10" x14ac:dyDescent="0.25">
      <c r="A316" t="s">
        <v>1387</v>
      </c>
      <c r="B316" s="10">
        <v>12.132548999999999</v>
      </c>
      <c r="C316" s="10">
        <v>-68.968917000000005</v>
      </c>
      <c r="D316" t="s">
        <v>6</v>
      </c>
      <c r="E316" t="s">
        <v>6</v>
      </c>
      <c r="F316" s="3" t="s">
        <v>1388</v>
      </c>
      <c r="G316" s="3" t="s">
        <v>1389</v>
      </c>
      <c r="H316" t="s">
        <v>289</v>
      </c>
      <c r="I316" t="s">
        <v>6</v>
      </c>
      <c r="J316" s="3" t="s">
        <v>6</v>
      </c>
    </row>
    <row r="317" spans="1:10" x14ac:dyDescent="0.25">
      <c r="A317" s="3" t="s">
        <v>2810</v>
      </c>
      <c r="B317" s="10">
        <f>42+32/60+48/3600</f>
        <v>42.546666666666667</v>
      </c>
      <c r="C317" s="10">
        <f>-(70+56/60+25/3600)</f>
        <v>-70.94027777777778</v>
      </c>
      <c r="D317" t="s">
        <v>6</v>
      </c>
      <c r="E317" t="s">
        <v>6</v>
      </c>
      <c r="F317" s="3" t="s">
        <v>1697</v>
      </c>
      <c r="G317" s="3" t="s">
        <v>6</v>
      </c>
      <c r="H317" s="4" t="s">
        <v>2809</v>
      </c>
      <c r="I317" s="4" t="s">
        <v>6</v>
      </c>
      <c r="J317" s="3" t="s">
        <v>6</v>
      </c>
    </row>
    <row r="318" spans="1:10" x14ac:dyDescent="0.25">
      <c r="A318" t="s">
        <v>1583</v>
      </c>
      <c r="B318" s="10">
        <v>-12.414944999999999</v>
      </c>
      <c r="C318" s="10">
        <v>130.83006800000001</v>
      </c>
      <c r="D318" t="s">
        <v>6</v>
      </c>
      <c r="E318" t="s">
        <v>6</v>
      </c>
      <c r="F318" s="3" t="s">
        <v>1582</v>
      </c>
      <c r="G318" s="3" t="s">
        <v>6</v>
      </c>
      <c r="H318" t="s">
        <v>39</v>
      </c>
      <c r="I318" t="s">
        <v>6</v>
      </c>
      <c r="J318" s="3" t="s">
        <v>6</v>
      </c>
    </row>
    <row r="319" spans="1:10" x14ac:dyDescent="0.25">
      <c r="A319" t="s">
        <v>2593</v>
      </c>
      <c r="B319" s="10">
        <v>38.791235</v>
      </c>
      <c r="C319" s="10">
        <v>-75.162617999999995</v>
      </c>
      <c r="D319" t="s">
        <v>6</v>
      </c>
      <c r="E319" t="s">
        <v>6</v>
      </c>
      <c r="F319" s="3" t="s">
        <v>1189</v>
      </c>
      <c r="G319" s="3" t="s">
        <v>6</v>
      </c>
      <c r="H319" t="s">
        <v>633</v>
      </c>
      <c r="I319" t="s">
        <v>6</v>
      </c>
      <c r="J319" s="3" t="s">
        <v>6</v>
      </c>
    </row>
    <row r="320" spans="1:10" x14ac:dyDescent="0.25">
      <c r="A320" t="s">
        <v>633</v>
      </c>
      <c r="B320" s="10">
        <v>38.694225000000003</v>
      </c>
      <c r="C320" s="10">
        <v>-75.152342000000004</v>
      </c>
      <c r="D320" t="s">
        <v>6</v>
      </c>
      <c r="E320" t="s">
        <v>6</v>
      </c>
      <c r="F320" s="3" t="s">
        <v>1280</v>
      </c>
      <c r="G320" s="3" t="s">
        <v>6</v>
      </c>
      <c r="H320" s="3" t="s">
        <v>74</v>
      </c>
      <c r="I320" s="3" t="s">
        <v>6</v>
      </c>
      <c r="J320" s="3" t="s">
        <v>6</v>
      </c>
    </row>
    <row r="321" spans="1:10" x14ac:dyDescent="0.25">
      <c r="A321" s="4" t="s">
        <v>1462</v>
      </c>
      <c r="B321" s="10">
        <f>-(6+1/60)</f>
        <v>-6.0166666666666666</v>
      </c>
      <c r="C321" s="10">
        <f>12+24/60+15/3600</f>
        <v>12.404166666666667</v>
      </c>
      <c r="D321" t="s">
        <v>6</v>
      </c>
      <c r="E321" t="s">
        <v>6</v>
      </c>
      <c r="F321" s="3" t="s">
        <v>1464</v>
      </c>
      <c r="G321" s="3" t="s">
        <v>6</v>
      </c>
      <c r="H321" t="s">
        <v>128</v>
      </c>
      <c r="I321" t="s">
        <v>6</v>
      </c>
      <c r="J321" s="3" t="s">
        <v>6</v>
      </c>
    </row>
    <row r="322" spans="1:10" x14ac:dyDescent="0.25">
      <c r="A322" s="3" t="s">
        <v>2089</v>
      </c>
      <c r="B322" s="10">
        <f>-(14+10/60+12/3600)</f>
        <v>-14.17</v>
      </c>
      <c r="C322" s="10">
        <f>-(141+13/60+52/3600)</f>
        <v>-141.23111111111112</v>
      </c>
      <c r="D322" t="s">
        <v>6</v>
      </c>
      <c r="E322" t="s">
        <v>6</v>
      </c>
      <c r="F322" s="3" t="s">
        <v>2088</v>
      </c>
      <c r="G322" s="3" t="s">
        <v>6</v>
      </c>
      <c r="H322" s="3" t="s">
        <v>2087</v>
      </c>
      <c r="I322" s="3" t="s">
        <v>6</v>
      </c>
      <c r="J322" s="3" t="s">
        <v>6</v>
      </c>
    </row>
    <row r="323" spans="1:10" x14ac:dyDescent="0.25">
      <c r="A323" t="s">
        <v>526</v>
      </c>
      <c r="B323" s="10">
        <v>11.966666666666667</v>
      </c>
      <c r="C323" s="10">
        <v>43.283333333333331</v>
      </c>
      <c r="D323" t="s">
        <v>6</v>
      </c>
      <c r="E323" t="s">
        <v>6</v>
      </c>
      <c r="F323" s="3" t="s">
        <v>1154</v>
      </c>
      <c r="G323" s="3" t="s">
        <v>6</v>
      </c>
      <c r="H323" s="3" t="s">
        <v>100</v>
      </c>
      <c r="I323" s="3" t="s">
        <v>6</v>
      </c>
      <c r="J323" s="3" t="s">
        <v>6</v>
      </c>
    </row>
    <row r="324" spans="1:10" x14ac:dyDescent="0.25">
      <c r="A324" t="s">
        <v>301</v>
      </c>
      <c r="B324" s="10">
        <v>19.225539000000001</v>
      </c>
      <c r="C324" s="10">
        <v>-69.612178999999998</v>
      </c>
      <c r="D324" t="s">
        <v>6</v>
      </c>
      <c r="E324" t="s">
        <v>6</v>
      </c>
      <c r="F324" s="3" t="s">
        <v>920</v>
      </c>
      <c r="G324" s="3" t="s">
        <v>6</v>
      </c>
      <c r="H324" t="s">
        <v>600</v>
      </c>
      <c r="I324" t="s">
        <v>6</v>
      </c>
      <c r="J324" s="3" t="s">
        <v>6</v>
      </c>
    </row>
    <row r="325" spans="1:10" x14ac:dyDescent="0.25">
      <c r="A325" t="s">
        <v>492</v>
      </c>
      <c r="B325" s="10">
        <v>18.466666666666665</v>
      </c>
      <c r="C325" s="10">
        <v>-69.95</v>
      </c>
      <c r="D325" t="s">
        <v>6</v>
      </c>
      <c r="E325" t="s">
        <v>6</v>
      </c>
      <c r="F325" s="3" t="s">
        <v>1366</v>
      </c>
      <c r="G325" s="3" t="s">
        <v>6</v>
      </c>
      <c r="H325" t="s">
        <v>600</v>
      </c>
      <c r="I325" t="s">
        <v>6</v>
      </c>
      <c r="J325" s="3" t="s">
        <v>6</v>
      </c>
    </row>
    <row r="326" spans="1:10" x14ac:dyDescent="0.25">
      <c r="A326" s="4" t="s">
        <v>2234</v>
      </c>
      <c r="B326" s="10">
        <v>-29.811786999999999</v>
      </c>
      <c r="C326" s="10">
        <v>31.039456000000001</v>
      </c>
      <c r="D326" t="s">
        <v>6</v>
      </c>
      <c r="E326" t="s">
        <v>6</v>
      </c>
      <c r="F326" s="3" t="s">
        <v>1235</v>
      </c>
      <c r="G326" s="3" t="s">
        <v>6</v>
      </c>
      <c r="H326" s="3" t="s">
        <v>2232</v>
      </c>
      <c r="I326" s="3" t="s">
        <v>6</v>
      </c>
      <c r="J326" s="3" t="s">
        <v>6</v>
      </c>
    </row>
    <row r="327" spans="1:10" x14ac:dyDescent="0.25">
      <c r="A327" t="s">
        <v>141</v>
      </c>
      <c r="B327" s="10">
        <v>0.95</v>
      </c>
      <c r="C327" s="10">
        <v>-79.666666666666671</v>
      </c>
      <c r="D327" t="s">
        <v>1947</v>
      </c>
      <c r="E327" t="s">
        <v>6</v>
      </c>
      <c r="F327" s="3" t="s">
        <v>776</v>
      </c>
      <c r="G327" s="3" t="s">
        <v>6</v>
      </c>
      <c r="H327" t="s">
        <v>139</v>
      </c>
      <c r="I327" t="s">
        <v>6</v>
      </c>
      <c r="J327" s="3" t="s">
        <v>6</v>
      </c>
    </row>
    <row r="328" spans="1:10" x14ac:dyDescent="0.25">
      <c r="A328" t="s">
        <v>140</v>
      </c>
      <c r="B328" s="10">
        <v>-2.1833333333333331</v>
      </c>
      <c r="C328" s="10">
        <v>-79.88333333333334</v>
      </c>
      <c r="D328" t="s">
        <v>1947</v>
      </c>
      <c r="E328" t="s">
        <v>142</v>
      </c>
      <c r="F328" s="3" t="s">
        <v>777</v>
      </c>
      <c r="G328" s="3" t="s">
        <v>6</v>
      </c>
      <c r="H328" t="s">
        <v>139</v>
      </c>
      <c r="I328" t="s">
        <v>6</v>
      </c>
      <c r="J328" s="3" t="s">
        <v>6</v>
      </c>
    </row>
    <row r="329" spans="1:10" x14ac:dyDescent="0.25">
      <c r="A329" t="s">
        <v>2284</v>
      </c>
      <c r="B329" s="10">
        <v>28.208651</v>
      </c>
      <c r="C329" s="10">
        <v>34.420969999999997</v>
      </c>
      <c r="D329" t="s">
        <v>6</v>
      </c>
      <c r="E329" t="s">
        <v>3977</v>
      </c>
      <c r="F329" s="3" t="s">
        <v>1392</v>
      </c>
      <c r="G329" s="3" t="s">
        <v>1393</v>
      </c>
      <c r="H329" s="3" t="s">
        <v>2279</v>
      </c>
      <c r="I329" t="s">
        <v>545</v>
      </c>
      <c r="J329" s="3" t="s">
        <v>6</v>
      </c>
    </row>
    <row r="330" spans="1:10" x14ac:dyDescent="0.25">
      <c r="A330" t="s">
        <v>2285</v>
      </c>
      <c r="B330" s="10">
        <v>28.241666666666699</v>
      </c>
      <c r="C330" s="10">
        <v>33.62222222222222</v>
      </c>
      <c r="D330" t="s">
        <v>6</v>
      </c>
      <c r="E330" t="s">
        <v>6</v>
      </c>
      <c r="F330" s="3" t="s">
        <v>1096</v>
      </c>
      <c r="G330" t="s">
        <v>6</v>
      </c>
      <c r="H330" s="3" t="s">
        <v>2279</v>
      </c>
      <c r="I330" t="s">
        <v>546</v>
      </c>
      <c r="J330" s="3" t="s">
        <v>6</v>
      </c>
    </row>
    <row r="331" spans="1:10" x14ac:dyDescent="0.25">
      <c r="A331" t="s">
        <v>546</v>
      </c>
      <c r="B331" s="10">
        <v>28.75</v>
      </c>
      <c r="C331" s="10">
        <v>33</v>
      </c>
      <c r="D331" t="s">
        <v>6</v>
      </c>
      <c r="E331" t="s">
        <v>6</v>
      </c>
      <c r="F331" s="3" t="s">
        <v>1177</v>
      </c>
      <c r="G331" s="3" t="s">
        <v>6</v>
      </c>
      <c r="H331" s="3" t="s">
        <v>605</v>
      </c>
      <c r="I331" s="3" t="s">
        <v>6</v>
      </c>
      <c r="J331" s="3" t="s">
        <v>6</v>
      </c>
    </row>
    <row r="332" spans="1:10" x14ac:dyDescent="0.25">
      <c r="A332" t="s">
        <v>2283</v>
      </c>
      <c r="B332" s="10">
        <v>28.141604000000001</v>
      </c>
      <c r="C332" s="10">
        <v>34.440826000000001</v>
      </c>
      <c r="D332" t="s">
        <v>6</v>
      </c>
      <c r="E332" t="s">
        <v>3977</v>
      </c>
      <c r="F332" s="3" t="s">
        <v>1391</v>
      </c>
      <c r="G332" s="3" t="s">
        <v>6</v>
      </c>
      <c r="H332" s="3" t="s">
        <v>2279</v>
      </c>
      <c r="I332" t="s">
        <v>545</v>
      </c>
      <c r="J332" s="3" t="s">
        <v>6</v>
      </c>
    </row>
    <row r="333" spans="1:10" x14ac:dyDescent="0.25">
      <c r="A333" t="s">
        <v>2275</v>
      </c>
      <c r="B333" s="10">
        <v>28.367884</v>
      </c>
      <c r="C333" s="10">
        <v>33.077292999999997</v>
      </c>
      <c r="D333" t="s">
        <v>6</v>
      </c>
      <c r="E333" t="s">
        <v>6</v>
      </c>
      <c r="F333" s="3" t="s">
        <v>1135</v>
      </c>
      <c r="G333" s="3" t="s">
        <v>6</v>
      </c>
      <c r="H333" t="s">
        <v>2273</v>
      </c>
      <c r="I333" t="s">
        <v>546</v>
      </c>
      <c r="J333" s="3" t="s">
        <v>6</v>
      </c>
    </row>
    <row r="334" spans="1:10" x14ac:dyDescent="0.25">
      <c r="A334" t="s">
        <v>2282</v>
      </c>
      <c r="B334" s="10">
        <v>27.740449999999999</v>
      </c>
      <c r="C334" s="10">
        <v>34.247180999999998</v>
      </c>
      <c r="D334" t="s">
        <v>6</v>
      </c>
      <c r="E334" t="s">
        <v>6</v>
      </c>
      <c r="F334" s="3" t="s">
        <v>1390</v>
      </c>
      <c r="G334" s="3" t="s">
        <v>6</v>
      </c>
      <c r="H334" s="3" t="s">
        <v>2279</v>
      </c>
      <c r="I334" s="3" t="s">
        <v>6</v>
      </c>
      <c r="J334" s="3" t="s">
        <v>6</v>
      </c>
    </row>
    <row r="335" spans="1:10" x14ac:dyDescent="0.25">
      <c r="A335" s="4" t="s">
        <v>2279</v>
      </c>
      <c r="B335" s="10">
        <v>27.724446</v>
      </c>
      <c r="C335" s="10">
        <v>34.245068000000003</v>
      </c>
      <c r="D335" t="s">
        <v>6</v>
      </c>
      <c r="E335" t="s">
        <v>6</v>
      </c>
      <c r="F335" s="3" t="s">
        <v>2280</v>
      </c>
      <c r="G335" s="3" t="s">
        <v>6</v>
      </c>
      <c r="H335" s="3" t="s">
        <v>605</v>
      </c>
      <c r="I335" s="3" t="s">
        <v>6</v>
      </c>
      <c r="J335" s="3" t="s">
        <v>6</v>
      </c>
    </row>
    <row r="336" spans="1:10" x14ac:dyDescent="0.25">
      <c r="A336" t="s">
        <v>1963</v>
      </c>
      <c r="B336" s="10">
        <v>13.493416</v>
      </c>
      <c r="C336" s="10">
        <v>-89.393170999999995</v>
      </c>
      <c r="D336" t="s">
        <v>1955</v>
      </c>
      <c r="E336" t="s">
        <v>6</v>
      </c>
      <c r="F336" t="s">
        <v>1964</v>
      </c>
      <c r="G336" s="3" t="s">
        <v>6</v>
      </c>
      <c r="H336" t="s">
        <v>275</v>
      </c>
      <c r="I336" t="s">
        <v>6</v>
      </c>
      <c r="J336" s="3" t="s">
        <v>6</v>
      </c>
    </row>
    <row r="337" spans="1:10" x14ac:dyDescent="0.25">
      <c r="A337" t="s">
        <v>1959</v>
      </c>
      <c r="B337" s="10">
        <v>13.324894</v>
      </c>
      <c r="C337" s="10">
        <v>-88.962075999999996</v>
      </c>
      <c r="D337" t="s">
        <v>1955</v>
      </c>
      <c r="E337" t="s">
        <v>6</v>
      </c>
      <c r="F337" t="s">
        <v>2011</v>
      </c>
      <c r="G337" s="3" t="s">
        <v>6</v>
      </c>
      <c r="H337" t="s">
        <v>275</v>
      </c>
      <c r="I337" t="s">
        <v>6</v>
      </c>
      <c r="J337" s="3" t="s">
        <v>6</v>
      </c>
    </row>
    <row r="338" spans="1:10" x14ac:dyDescent="0.25">
      <c r="A338" t="s">
        <v>1954</v>
      </c>
      <c r="B338" s="10">
        <v>13.339188999999999</v>
      </c>
      <c r="C338" s="10">
        <v>-87.844009999999997</v>
      </c>
      <c r="D338" t="s">
        <v>1955</v>
      </c>
      <c r="E338" t="s">
        <v>6</v>
      </c>
      <c r="F338" s="3" t="s">
        <v>908</v>
      </c>
      <c r="G338" s="3" t="s">
        <v>6</v>
      </c>
      <c r="H338" t="s">
        <v>275</v>
      </c>
      <c r="I338" t="s">
        <v>6</v>
      </c>
      <c r="J338" s="3" t="s">
        <v>6</v>
      </c>
    </row>
    <row r="339" spans="1:10" x14ac:dyDescent="0.25">
      <c r="A339" t="s">
        <v>1956</v>
      </c>
      <c r="B339" s="10">
        <v>13.272169</v>
      </c>
      <c r="C339" s="10">
        <v>-88.552297999999993</v>
      </c>
      <c r="D339" t="s">
        <v>1955</v>
      </c>
      <c r="E339" t="s">
        <v>6</v>
      </c>
      <c r="F339" t="s">
        <v>1957</v>
      </c>
      <c r="G339" s="3" t="s">
        <v>6</v>
      </c>
      <c r="H339" t="s">
        <v>275</v>
      </c>
      <c r="I339" t="s">
        <v>6</v>
      </c>
      <c r="J339" s="3" t="s">
        <v>6</v>
      </c>
    </row>
    <row r="340" spans="1:10" x14ac:dyDescent="0.25">
      <c r="A340" s="5" t="s">
        <v>524</v>
      </c>
      <c r="B340" s="9">
        <v>50.3</v>
      </c>
      <c r="C340" s="9">
        <v>-4.9000000000000004</v>
      </c>
      <c r="D340" s="5" t="s">
        <v>1816</v>
      </c>
      <c r="E340" s="5" t="s">
        <v>6</v>
      </c>
      <c r="F340" s="6" t="s">
        <v>1153</v>
      </c>
      <c r="G340" s="6" t="s">
        <v>6</v>
      </c>
      <c r="H340" s="6" t="s">
        <v>611</v>
      </c>
      <c r="I340" s="6" t="s">
        <v>6</v>
      </c>
      <c r="J340" s="6" t="s">
        <v>1395</v>
      </c>
    </row>
    <row r="341" spans="1:10" x14ac:dyDescent="0.25">
      <c r="A341" t="s">
        <v>3507</v>
      </c>
      <c r="B341" s="10">
        <v>3.5</v>
      </c>
      <c r="C341" s="10">
        <v>8.6999999999999993</v>
      </c>
      <c r="D341" t="s">
        <v>6</v>
      </c>
      <c r="E341" t="s">
        <v>6</v>
      </c>
      <c r="F341" s="3" t="s">
        <v>773</v>
      </c>
      <c r="G341" s="3" t="s">
        <v>6</v>
      </c>
      <c r="H341" t="s">
        <v>123</v>
      </c>
      <c r="I341" t="s">
        <v>6</v>
      </c>
      <c r="J341" s="3" t="s">
        <v>6</v>
      </c>
    </row>
    <row r="342" spans="1:10" x14ac:dyDescent="0.25">
      <c r="A342" t="s">
        <v>544</v>
      </c>
      <c r="B342" s="10">
        <v>15.833333333333334</v>
      </c>
      <c r="C342" s="10">
        <v>40.200000000000003</v>
      </c>
      <c r="D342" t="s">
        <v>6</v>
      </c>
      <c r="E342" t="s">
        <v>28</v>
      </c>
      <c r="F342" s="3" t="s">
        <v>1175</v>
      </c>
      <c r="G342" s="3" t="s">
        <v>6</v>
      </c>
      <c r="H342" t="s">
        <v>163</v>
      </c>
      <c r="I342" t="s">
        <v>6</v>
      </c>
      <c r="J342" s="3" t="s">
        <v>6</v>
      </c>
    </row>
    <row r="343" spans="1:10" x14ac:dyDescent="0.25">
      <c r="A343" t="s">
        <v>532</v>
      </c>
      <c r="B343" s="10">
        <v>15.465</v>
      </c>
      <c r="C343" s="10">
        <v>39.749166666666667</v>
      </c>
      <c r="D343" t="s">
        <v>6</v>
      </c>
      <c r="E343" t="s">
        <v>6</v>
      </c>
      <c r="F343" s="3" t="s">
        <v>1162</v>
      </c>
      <c r="G343" s="3" t="s">
        <v>6</v>
      </c>
      <c r="H343" t="s">
        <v>163</v>
      </c>
      <c r="I343" t="s">
        <v>6</v>
      </c>
      <c r="J343" s="3" t="s">
        <v>6</v>
      </c>
    </row>
    <row r="344" spans="1:10" x14ac:dyDescent="0.25">
      <c r="A344" t="s">
        <v>2251</v>
      </c>
      <c r="B344" s="10">
        <v>15.7</v>
      </c>
      <c r="C344" s="10">
        <v>39.933329999999998</v>
      </c>
      <c r="D344" t="s">
        <v>6</v>
      </c>
      <c r="E344" t="s">
        <v>6</v>
      </c>
      <c r="F344" s="3" t="s">
        <v>1146</v>
      </c>
      <c r="G344" t="s">
        <v>6</v>
      </c>
      <c r="H344" t="s">
        <v>544</v>
      </c>
      <c r="I344" t="s">
        <v>6</v>
      </c>
      <c r="J344" s="3" t="s">
        <v>6</v>
      </c>
    </row>
    <row r="345" spans="1:10" x14ac:dyDescent="0.25">
      <c r="A345" t="s">
        <v>27</v>
      </c>
      <c r="B345" s="10">
        <v>15.609722222222222</v>
      </c>
      <c r="C345" s="10">
        <v>39.450000000000003</v>
      </c>
      <c r="D345" t="s">
        <v>6</v>
      </c>
      <c r="E345" t="s">
        <v>28</v>
      </c>
      <c r="F345" s="3" t="s">
        <v>692</v>
      </c>
      <c r="G345" s="3" t="s">
        <v>6</v>
      </c>
      <c r="H345" s="3" t="s">
        <v>163</v>
      </c>
      <c r="I345" s="3" t="s">
        <v>6</v>
      </c>
      <c r="J345" s="3" t="s">
        <v>6</v>
      </c>
    </row>
    <row r="346" spans="1:10" x14ac:dyDescent="0.25">
      <c r="A346" t="s">
        <v>1754</v>
      </c>
      <c r="B346" s="10">
        <v>-20.806073999999999</v>
      </c>
      <c r="C346" s="10">
        <v>-40.655017999999998</v>
      </c>
      <c r="D346" t="s">
        <v>6</v>
      </c>
      <c r="E346" t="s">
        <v>6</v>
      </c>
      <c r="F346" s="3" t="s">
        <v>1755</v>
      </c>
      <c r="G346" s="3" t="s">
        <v>6</v>
      </c>
      <c r="H346" t="s">
        <v>339</v>
      </c>
      <c r="I346" t="s">
        <v>6</v>
      </c>
      <c r="J346" s="3" t="s">
        <v>6</v>
      </c>
    </row>
    <row r="347" spans="1:10" x14ac:dyDescent="0.25">
      <c r="A347" t="s">
        <v>354</v>
      </c>
      <c r="B347" s="10">
        <v>-18.59478</v>
      </c>
      <c r="C347" s="10">
        <v>-39.739001000000002</v>
      </c>
      <c r="D347" t="s">
        <v>6</v>
      </c>
      <c r="E347" t="s">
        <v>6</v>
      </c>
      <c r="F347" s="3" t="s">
        <v>987</v>
      </c>
      <c r="G347" s="3" t="s">
        <v>6</v>
      </c>
      <c r="H347" t="s">
        <v>339</v>
      </c>
      <c r="I347" t="s">
        <v>6</v>
      </c>
      <c r="J347" s="3" t="s">
        <v>6</v>
      </c>
    </row>
    <row r="348" spans="1:10" x14ac:dyDescent="0.25">
      <c r="A348" t="s">
        <v>338</v>
      </c>
      <c r="B348" s="10">
        <v>-20.294260000000001</v>
      </c>
      <c r="C348" s="10">
        <v>-40.324489999999997</v>
      </c>
      <c r="D348" t="s">
        <v>6</v>
      </c>
      <c r="E348" t="s">
        <v>6</v>
      </c>
      <c r="F348" s="3" t="s">
        <v>965</v>
      </c>
      <c r="G348" s="3" t="s">
        <v>1373</v>
      </c>
      <c r="H348" t="s">
        <v>339</v>
      </c>
      <c r="I348" t="s">
        <v>6</v>
      </c>
      <c r="J348" s="3" t="s">
        <v>6</v>
      </c>
    </row>
    <row r="349" spans="1:10" x14ac:dyDescent="0.25">
      <c r="A349" s="4" t="s">
        <v>2812</v>
      </c>
      <c r="B349" s="10">
        <f>42+38/60+7/3600</f>
        <v>42.63527777777778</v>
      </c>
      <c r="C349" s="10">
        <f>-(70+45/60+47/3600)</f>
        <v>-70.763055555555553</v>
      </c>
      <c r="D349" t="s">
        <v>6</v>
      </c>
      <c r="E349" t="s">
        <v>1562</v>
      </c>
      <c r="F349" s="3" t="s">
        <v>1689</v>
      </c>
      <c r="G349" s="3" t="s">
        <v>6</v>
      </c>
      <c r="H349" s="4" t="s">
        <v>2811</v>
      </c>
      <c r="I349" s="4" t="s">
        <v>6</v>
      </c>
      <c r="J349" s="3" t="s">
        <v>6</v>
      </c>
    </row>
    <row r="350" spans="1:10" x14ac:dyDescent="0.25">
      <c r="A350" t="s">
        <v>1658</v>
      </c>
      <c r="B350" s="10">
        <v>37.018192999999997</v>
      </c>
      <c r="C350" s="10">
        <v>-8.0032920000000001</v>
      </c>
      <c r="D350" t="s">
        <v>6</v>
      </c>
      <c r="E350" t="s">
        <v>6</v>
      </c>
      <c r="F350" t="s">
        <v>1576</v>
      </c>
      <c r="G350" s="3" t="s">
        <v>6</v>
      </c>
      <c r="H350" t="s">
        <v>1655</v>
      </c>
      <c r="I350" t="s">
        <v>6</v>
      </c>
      <c r="J350" s="3" t="s">
        <v>6</v>
      </c>
    </row>
    <row r="351" spans="1:10" x14ac:dyDescent="0.25">
      <c r="A351" t="s">
        <v>1657</v>
      </c>
      <c r="B351" s="10">
        <v>37.116666666666667</v>
      </c>
      <c r="C351" s="10">
        <v>-7.65</v>
      </c>
      <c r="D351" t="s">
        <v>6</v>
      </c>
      <c r="E351" t="s">
        <v>6</v>
      </c>
      <c r="F351" s="3" t="s">
        <v>754</v>
      </c>
      <c r="G351" s="3" t="s">
        <v>6</v>
      </c>
      <c r="H351" t="s">
        <v>1655</v>
      </c>
      <c r="I351" t="s">
        <v>6</v>
      </c>
      <c r="J351" s="3" t="s">
        <v>6</v>
      </c>
    </row>
    <row r="352" spans="1:10" x14ac:dyDescent="0.25">
      <c r="A352" t="s">
        <v>1847</v>
      </c>
      <c r="B352" s="10">
        <v>-0.496309</v>
      </c>
      <c r="C352" s="10">
        <v>-91.432417999999998</v>
      </c>
      <c r="D352" t="s">
        <v>6</v>
      </c>
      <c r="E352" t="s">
        <v>6</v>
      </c>
      <c r="F352" s="3" t="s">
        <v>1846</v>
      </c>
      <c r="G352" t="s">
        <v>1848</v>
      </c>
      <c r="H352" t="s">
        <v>18</v>
      </c>
      <c r="I352" t="s">
        <v>6</v>
      </c>
      <c r="J352" s="3" t="s">
        <v>6</v>
      </c>
    </row>
    <row r="353" spans="1:10" x14ac:dyDescent="0.25">
      <c r="A353" t="s">
        <v>483</v>
      </c>
      <c r="B353" s="10">
        <v>-19.05</v>
      </c>
      <c r="C353" s="10">
        <v>178.25</v>
      </c>
      <c r="D353" t="s">
        <v>6</v>
      </c>
      <c r="E353" t="s">
        <v>6</v>
      </c>
      <c r="F353" s="3" t="s">
        <v>1104</v>
      </c>
      <c r="G353" s="3" t="s">
        <v>6</v>
      </c>
      <c r="H353" s="3" t="s">
        <v>248</v>
      </c>
      <c r="I353" s="3" t="s">
        <v>6</v>
      </c>
      <c r="J353" s="3" t="s">
        <v>6</v>
      </c>
    </row>
    <row r="354" spans="1:10" x14ac:dyDescent="0.25">
      <c r="A354" t="s">
        <v>497</v>
      </c>
      <c r="B354" s="10">
        <v>-19.166666666666668</v>
      </c>
      <c r="C354" s="10">
        <v>179.76666666666668</v>
      </c>
      <c r="D354" t="s">
        <v>6</v>
      </c>
      <c r="E354" t="s">
        <v>6</v>
      </c>
      <c r="F354" s="3" t="s">
        <v>1116</v>
      </c>
      <c r="G354" s="3" t="s">
        <v>6</v>
      </c>
      <c r="H354" s="3" t="s">
        <v>248</v>
      </c>
      <c r="I354" s="3" t="s">
        <v>6</v>
      </c>
      <c r="J354" s="3" t="s">
        <v>6</v>
      </c>
    </row>
    <row r="355" spans="1:10" x14ac:dyDescent="0.25">
      <c r="A355" t="s">
        <v>496</v>
      </c>
      <c r="B355" s="10">
        <v>-12.5</v>
      </c>
      <c r="C355" s="10">
        <v>177.08</v>
      </c>
      <c r="D355" t="s">
        <v>6</v>
      </c>
      <c r="E355" t="s">
        <v>6</v>
      </c>
      <c r="F355" s="3" t="s">
        <v>1115</v>
      </c>
      <c r="G355" s="3" t="s">
        <v>6</v>
      </c>
      <c r="H355" s="3" t="s">
        <v>248</v>
      </c>
      <c r="I355" s="3" t="s">
        <v>6</v>
      </c>
      <c r="J355" s="3" t="s">
        <v>6</v>
      </c>
    </row>
    <row r="356" spans="1:10" x14ac:dyDescent="0.25">
      <c r="A356" t="s">
        <v>1843</v>
      </c>
      <c r="B356" s="10">
        <v>-1.221017</v>
      </c>
      <c r="C356" s="10">
        <v>-90.423460000000006</v>
      </c>
      <c r="D356" t="s">
        <v>6</v>
      </c>
      <c r="E356" t="s">
        <v>6</v>
      </c>
      <c r="F356" s="3" t="s">
        <v>1842</v>
      </c>
      <c r="G356" t="s">
        <v>1850</v>
      </c>
      <c r="H356" t="s">
        <v>22</v>
      </c>
      <c r="I356" t="s">
        <v>6</v>
      </c>
      <c r="J356" s="3" t="s">
        <v>6</v>
      </c>
    </row>
    <row r="357" spans="1:10" x14ac:dyDescent="0.25">
      <c r="A357" t="s">
        <v>3617</v>
      </c>
      <c r="B357" s="10">
        <v>-8.5</v>
      </c>
      <c r="C357" s="10">
        <v>119.88333333333334</v>
      </c>
      <c r="D357" t="s">
        <v>6</v>
      </c>
      <c r="E357" t="s">
        <v>6</v>
      </c>
      <c r="F357" s="3" t="s">
        <v>840</v>
      </c>
      <c r="G357" s="3" t="s">
        <v>6</v>
      </c>
      <c r="H357" t="s">
        <v>3616</v>
      </c>
      <c r="I357" t="s">
        <v>6</v>
      </c>
      <c r="J357" s="3" t="s">
        <v>6</v>
      </c>
    </row>
    <row r="358" spans="1:10" x14ac:dyDescent="0.25">
      <c r="A358" t="s">
        <v>3618</v>
      </c>
      <c r="B358" s="10">
        <v>-8.5</v>
      </c>
      <c r="C358" s="10">
        <v>119.88333333333334</v>
      </c>
      <c r="D358" t="s">
        <v>6</v>
      </c>
      <c r="E358" t="s">
        <v>199</v>
      </c>
      <c r="F358" s="3" t="s">
        <v>844</v>
      </c>
      <c r="G358" s="3" t="s">
        <v>6</v>
      </c>
      <c r="H358" t="s">
        <v>3616</v>
      </c>
      <c r="I358" t="s">
        <v>6</v>
      </c>
      <c r="J358" s="3" t="s">
        <v>6</v>
      </c>
    </row>
    <row r="359" spans="1:10" x14ac:dyDescent="0.25">
      <c r="A359" t="s">
        <v>2780</v>
      </c>
      <c r="B359" s="10">
        <v>30.414601000000001</v>
      </c>
      <c r="C359" s="10">
        <v>-87.205770999999999</v>
      </c>
      <c r="D359" t="s">
        <v>6</v>
      </c>
      <c r="E359" t="s">
        <v>6</v>
      </c>
      <c r="F359" s="3" t="s">
        <v>930</v>
      </c>
      <c r="G359" s="3" t="s">
        <v>6</v>
      </c>
      <c r="H359" s="3" t="s">
        <v>2778</v>
      </c>
      <c r="I359" t="s">
        <v>6</v>
      </c>
      <c r="J359" s="3" t="s">
        <v>6</v>
      </c>
    </row>
    <row r="360" spans="1:10" x14ac:dyDescent="0.25">
      <c r="A360" t="s">
        <v>311</v>
      </c>
      <c r="B360" s="10">
        <v>30.554431000000001</v>
      </c>
      <c r="C360" s="10">
        <v>-87.184537000000006</v>
      </c>
      <c r="D360" t="s">
        <v>6</v>
      </c>
      <c r="E360" t="s">
        <v>6</v>
      </c>
      <c r="F360" s="3" t="s">
        <v>953</v>
      </c>
      <c r="G360" s="3" t="s">
        <v>6</v>
      </c>
      <c r="H360" s="3" t="s">
        <v>312</v>
      </c>
      <c r="I360" t="s">
        <v>2790</v>
      </c>
      <c r="J360" s="3" t="s">
        <v>6</v>
      </c>
    </row>
    <row r="361" spans="1:10" x14ac:dyDescent="0.25">
      <c r="A361" t="s">
        <v>2776</v>
      </c>
      <c r="B361" s="10">
        <v>30.358021999999998</v>
      </c>
      <c r="C361" s="10">
        <v>-87.169390000000007</v>
      </c>
      <c r="D361" t="s">
        <v>6</v>
      </c>
      <c r="E361" t="s">
        <v>6</v>
      </c>
      <c r="F361" s="3" t="s">
        <v>954</v>
      </c>
      <c r="G361" s="3" t="s">
        <v>6</v>
      </c>
      <c r="H361" s="3" t="s">
        <v>2774</v>
      </c>
      <c r="I361" t="s">
        <v>6</v>
      </c>
      <c r="J361" s="3" t="s">
        <v>6</v>
      </c>
    </row>
    <row r="362" spans="1:10" x14ac:dyDescent="0.25">
      <c r="A362" t="s">
        <v>2781</v>
      </c>
      <c r="B362" s="10">
        <v>30.338470000000001</v>
      </c>
      <c r="C362" s="10">
        <v>-87.158277999999996</v>
      </c>
      <c r="D362" t="s">
        <v>6</v>
      </c>
      <c r="E362" t="s">
        <v>6</v>
      </c>
      <c r="F362" s="3" t="s">
        <v>961</v>
      </c>
      <c r="G362" s="3" t="s">
        <v>6</v>
      </c>
      <c r="H362" s="3" t="s">
        <v>2778</v>
      </c>
      <c r="I362" t="s">
        <v>6</v>
      </c>
      <c r="J362" s="3" t="s">
        <v>6</v>
      </c>
    </row>
    <row r="363" spans="1:10" x14ac:dyDescent="0.25">
      <c r="A363" t="s">
        <v>2777</v>
      </c>
      <c r="B363" s="10">
        <v>30.358135000000001</v>
      </c>
      <c r="C363" s="10">
        <v>-87.152682999999996</v>
      </c>
      <c r="D363" t="s">
        <v>6</v>
      </c>
      <c r="E363" t="s">
        <v>6</v>
      </c>
      <c r="F363" s="3" t="s">
        <v>1188</v>
      </c>
      <c r="G363" s="3" t="s">
        <v>6</v>
      </c>
      <c r="H363" t="s">
        <v>2774</v>
      </c>
      <c r="I363" t="s">
        <v>6</v>
      </c>
      <c r="J363" s="3" t="s">
        <v>6</v>
      </c>
    </row>
    <row r="364" spans="1:10" x14ac:dyDescent="0.25">
      <c r="A364" t="s">
        <v>314</v>
      </c>
      <c r="B364" s="10">
        <v>30.129954000000001</v>
      </c>
      <c r="C364" s="10">
        <v>-85.667686000000003</v>
      </c>
      <c r="D364" t="s">
        <v>6</v>
      </c>
      <c r="E364" t="s">
        <v>324</v>
      </c>
      <c r="F364" s="3" t="s">
        <v>958</v>
      </c>
      <c r="G364" s="3" t="s">
        <v>6</v>
      </c>
      <c r="H364" s="3" t="s">
        <v>312</v>
      </c>
      <c r="I364" t="s">
        <v>2903</v>
      </c>
      <c r="J364" s="3" t="s">
        <v>6</v>
      </c>
    </row>
    <row r="365" spans="1:10" x14ac:dyDescent="0.25">
      <c r="A365" t="s">
        <v>2769</v>
      </c>
      <c r="B365" s="10">
        <v>30.129954000000001</v>
      </c>
      <c r="C365" s="10">
        <v>-85.667686000000003</v>
      </c>
      <c r="D365" t="s">
        <v>6</v>
      </c>
      <c r="E365" t="s">
        <v>6</v>
      </c>
      <c r="F365" s="3" t="s">
        <v>1362</v>
      </c>
      <c r="G365" s="3" t="s">
        <v>6</v>
      </c>
      <c r="H365" s="3" t="s">
        <v>2767</v>
      </c>
      <c r="I365" t="s">
        <v>6</v>
      </c>
      <c r="J365" s="3" t="s">
        <v>6</v>
      </c>
    </row>
    <row r="366" spans="1:10" x14ac:dyDescent="0.25">
      <c r="A366" t="s">
        <v>2773</v>
      </c>
      <c r="B366" s="10">
        <v>29.813254000000001</v>
      </c>
      <c r="C366" s="10">
        <v>-85.308335</v>
      </c>
      <c r="D366" t="s">
        <v>6</v>
      </c>
      <c r="E366" t="s">
        <v>6</v>
      </c>
      <c r="F366" s="3" t="s">
        <v>952</v>
      </c>
      <c r="G366" s="3" t="s">
        <v>6</v>
      </c>
      <c r="H366" s="3" t="s">
        <v>2770</v>
      </c>
      <c r="I366" t="s">
        <v>6</v>
      </c>
      <c r="J366" s="3" t="s">
        <v>6</v>
      </c>
    </row>
    <row r="367" spans="1:10" x14ac:dyDescent="0.25">
      <c r="A367" t="s">
        <v>2772</v>
      </c>
      <c r="B367" s="10">
        <v>29.684439999999999</v>
      </c>
      <c r="C367" s="10">
        <v>-85.285165000000006</v>
      </c>
      <c r="D367" t="s">
        <v>6</v>
      </c>
      <c r="E367" t="s">
        <v>6</v>
      </c>
      <c r="F367" s="3" t="s">
        <v>1753</v>
      </c>
      <c r="G367" s="3" t="s">
        <v>6</v>
      </c>
      <c r="H367" s="3" t="s">
        <v>2770</v>
      </c>
      <c r="I367" t="s">
        <v>6</v>
      </c>
      <c r="J367" s="3" t="s">
        <v>6</v>
      </c>
    </row>
    <row r="368" spans="1:10" x14ac:dyDescent="0.25">
      <c r="A368" t="s">
        <v>2766</v>
      </c>
      <c r="B368" s="10">
        <v>29.838422000000001</v>
      </c>
      <c r="C368" s="10">
        <v>-84.673586999999998</v>
      </c>
      <c r="D368" t="s">
        <v>6</v>
      </c>
      <c r="E368" t="s">
        <v>6</v>
      </c>
      <c r="F368" s="3" t="s">
        <v>1179</v>
      </c>
      <c r="G368" s="3" t="s">
        <v>6</v>
      </c>
      <c r="H368" s="3" t="s">
        <v>2761</v>
      </c>
      <c r="I368" t="s">
        <v>6</v>
      </c>
      <c r="J368" s="3" t="s">
        <v>6</v>
      </c>
    </row>
    <row r="369" spans="1:10" x14ac:dyDescent="0.25">
      <c r="A369" t="s">
        <v>2900</v>
      </c>
      <c r="B369" s="10">
        <v>29.915938000000001</v>
      </c>
      <c r="C369" s="10">
        <v>-84.51267</v>
      </c>
      <c r="D369" t="s">
        <v>6</v>
      </c>
      <c r="E369" t="s">
        <v>6</v>
      </c>
      <c r="F369" s="3" t="s">
        <v>1186</v>
      </c>
      <c r="G369" s="3" t="s">
        <v>6</v>
      </c>
      <c r="H369" t="s">
        <v>2761</v>
      </c>
      <c r="I369" t="s">
        <v>6</v>
      </c>
      <c r="J369" s="3" t="s">
        <v>6</v>
      </c>
    </row>
    <row r="370" spans="1:10" x14ac:dyDescent="0.25">
      <c r="A370" t="s">
        <v>2765</v>
      </c>
      <c r="B370" s="10">
        <v>29.909849999999999</v>
      </c>
      <c r="C370" s="10">
        <v>-84.395135999999994</v>
      </c>
      <c r="D370" t="s">
        <v>6</v>
      </c>
      <c r="E370" t="s">
        <v>6</v>
      </c>
      <c r="F370" s="3" t="s">
        <v>935</v>
      </c>
      <c r="G370" s="3" t="s">
        <v>6</v>
      </c>
      <c r="H370" s="3" t="s">
        <v>2761</v>
      </c>
      <c r="I370" t="s">
        <v>6</v>
      </c>
      <c r="J370" s="3" t="s">
        <v>6</v>
      </c>
    </row>
    <row r="371" spans="1:10" x14ac:dyDescent="0.25">
      <c r="A371" t="s">
        <v>2764</v>
      </c>
      <c r="B371" s="10">
        <v>30.029294</v>
      </c>
      <c r="C371" s="10">
        <v>-84.386913000000007</v>
      </c>
      <c r="D371" t="s">
        <v>6</v>
      </c>
      <c r="E371" t="s">
        <v>6</v>
      </c>
      <c r="F371" s="3" t="s">
        <v>932</v>
      </c>
      <c r="G371" s="3" t="s">
        <v>6</v>
      </c>
      <c r="H371" s="3" t="s">
        <v>319</v>
      </c>
      <c r="I371" t="s">
        <v>6</v>
      </c>
      <c r="J371" s="3" t="s">
        <v>6</v>
      </c>
    </row>
    <row r="372" spans="1:10" x14ac:dyDescent="0.25">
      <c r="A372" t="s">
        <v>2763</v>
      </c>
      <c r="B372" s="10">
        <v>29.895869999999999</v>
      </c>
      <c r="C372" s="10">
        <v>-84.382489000000007</v>
      </c>
      <c r="D372" t="s">
        <v>6</v>
      </c>
      <c r="E372" t="s">
        <v>6</v>
      </c>
      <c r="F372" s="3" t="s">
        <v>1535</v>
      </c>
      <c r="G372" s="3" t="s">
        <v>6</v>
      </c>
      <c r="H372" s="3" t="s">
        <v>2761</v>
      </c>
      <c r="I372" t="s">
        <v>6</v>
      </c>
      <c r="J372" s="3" t="s">
        <v>6</v>
      </c>
    </row>
    <row r="373" spans="1:10" x14ac:dyDescent="0.25">
      <c r="A373" t="s">
        <v>319</v>
      </c>
      <c r="B373" s="10">
        <v>30.104727</v>
      </c>
      <c r="C373" s="10">
        <v>-84.262463999999994</v>
      </c>
      <c r="D373" t="s">
        <v>6</v>
      </c>
      <c r="E373" t="s">
        <v>6</v>
      </c>
      <c r="F373" s="3" t="s">
        <v>944</v>
      </c>
      <c r="G373" s="3" t="s">
        <v>6</v>
      </c>
      <c r="H373" s="3" t="s">
        <v>312</v>
      </c>
      <c r="I373" t="s">
        <v>2790</v>
      </c>
      <c r="J373" s="3" t="s">
        <v>6</v>
      </c>
    </row>
    <row r="374" spans="1:10" x14ac:dyDescent="0.25">
      <c r="A374" t="s">
        <v>2760</v>
      </c>
      <c r="B374" s="10">
        <v>29.670873</v>
      </c>
      <c r="C374" s="10">
        <v>-83.387992999999994</v>
      </c>
      <c r="D374" t="s">
        <v>6</v>
      </c>
      <c r="E374" t="s">
        <v>6</v>
      </c>
      <c r="F374" s="3" t="s">
        <v>949</v>
      </c>
      <c r="G374" s="3" t="s">
        <v>6</v>
      </c>
      <c r="H374" s="3" t="s">
        <v>2758</v>
      </c>
      <c r="I374" t="s">
        <v>6</v>
      </c>
      <c r="J374" s="3" t="s">
        <v>6</v>
      </c>
    </row>
    <row r="375" spans="1:10" x14ac:dyDescent="0.25">
      <c r="A375" t="s">
        <v>2756</v>
      </c>
      <c r="B375" s="10">
        <v>29.138665</v>
      </c>
      <c r="C375" s="10">
        <v>-83.035550999999998</v>
      </c>
      <c r="D375" t="s">
        <v>6</v>
      </c>
      <c r="E375" t="s">
        <v>6</v>
      </c>
      <c r="F375" s="3" t="s">
        <v>686</v>
      </c>
      <c r="G375" s="3" t="s">
        <v>6</v>
      </c>
      <c r="H375" s="3" t="s">
        <v>2753</v>
      </c>
      <c r="I375" t="s">
        <v>6</v>
      </c>
      <c r="J375" s="3" t="s">
        <v>6</v>
      </c>
    </row>
    <row r="376" spans="1:10" x14ac:dyDescent="0.25">
      <c r="A376" t="s">
        <v>2757</v>
      </c>
      <c r="B376" s="10">
        <v>29.097078</v>
      </c>
      <c r="C376" s="10">
        <v>-83.006603999999996</v>
      </c>
      <c r="D376" t="s">
        <v>6</v>
      </c>
      <c r="E376" t="s">
        <v>6</v>
      </c>
      <c r="F376" s="3" t="s">
        <v>1750</v>
      </c>
      <c r="G376" s="3" t="s">
        <v>6</v>
      </c>
      <c r="H376" s="3" t="s">
        <v>2753</v>
      </c>
      <c r="I376" t="s">
        <v>6</v>
      </c>
      <c r="J376" s="3" t="s">
        <v>6</v>
      </c>
    </row>
    <row r="377" spans="1:10" x14ac:dyDescent="0.25">
      <c r="A377" t="s">
        <v>2734</v>
      </c>
      <c r="B377" s="10">
        <v>27.964853999999999</v>
      </c>
      <c r="C377" s="10">
        <v>-82.804613000000003</v>
      </c>
      <c r="D377" t="s">
        <v>6</v>
      </c>
      <c r="E377" t="s">
        <v>6</v>
      </c>
      <c r="F377" s="3" t="s">
        <v>931</v>
      </c>
      <c r="G377" s="3" t="s">
        <v>6</v>
      </c>
      <c r="H377" s="3" t="s">
        <v>2732</v>
      </c>
      <c r="I377" t="s">
        <v>6</v>
      </c>
      <c r="J377" s="3" t="s">
        <v>6</v>
      </c>
    </row>
    <row r="378" spans="1:10" x14ac:dyDescent="0.25">
      <c r="A378" t="s">
        <v>2755</v>
      </c>
      <c r="B378" s="10">
        <v>29.030117000000001</v>
      </c>
      <c r="C378" s="10">
        <v>-82.750054000000006</v>
      </c>
      <c r="D378" t="s">
        <v>6</v>
      </c>
      <c r="E378" t="s">
        <v>6</v>
      </c>
      <c r="F378" s="3" t="s">
        <v>943</v>
      </c>
      <c r="G378" s="3" t="s">
        <v>6</v>
      </c>
      <c r="H378" s="3" t="s">
        <v>2753</v>
      </c>
      <c r="I378" t="s">
        <v>6</v>
      </c>
      <c r="J378" s="3" t="s">
        <v>6</v>
      </c>
    </row>
    <row r="379" spans="1:10" x14ac:dyDescent="0.25">
      <c r="A379" t="s">
        <v>2735</v>
      </c>
      <c r="B379" s="10">
        <v>27.747928999999999</v>
      </c>
      <c r="C379" s="10">
        <v>-82.629124000000004</v>
      </c>
      <c r="D379" t="s">
        <v>6</v>
      </c>
      <c r="E379" t="s">
        <v>6</v>
      </c>
      <c r="F379" s="3" t="s">
        <v>928</v>
      </c>
      <c r="G379" s="3" t="s">
        <v>6</v>
      </c>
      <c r="H379" s="3" t="s">
        <v>2732</v>
      </c>
      <c r="I379" t="s">
        <v>6</v>
      </c>
      <c r="J379" s="3" t="s">
        <v>6</v>
      </c>
    </row>
    <row r="380" spans="1:10" x14ac:dyDescent="0.25">
      <c r="A380" t="s">
        <v>320</v>
      </c>
      <c r="B380" s="10">
        <v>27.747928999999999</v>
      </c>
      <c r="C380" s="10">
        <v>-82.629124000000004</v>
      </c>
      <c r="D380" t="s">
        <v>6</v>
      </c>
      <c r="E380" t="s">
        <v>323</v>
      </c>
      <c r="F380" s="3" t="s">
        <v>957</v>
      </c>
      <c r="G380" s="3" t="s">
        <v>2141</v>
      </c>
      <c r="H380" s="3" t="s">
        <v>312</v>
      </c>
      <c r="I380" s="3" t="s">
        <v>2139</v>
      </c>
      <c r="J380" s="3" t="s">
        <v>6</v>
      </c>
    </row>
    <row r="381" spans="1:10" x14ac:dyDescent="0.25">
      <c r="A381" t="s">
        <v>315</v>
      </c>
      <c r="B381" s="10">
        <v>27.350612000000002</v>
      </c>
      <c r="C381" s="10">
        <v>-82.568280999999999</v>
      </c>
      <c r="D381" t="s">
        <v>6</v>
      </c>
      <c r="E381" t="s">
        <v>6</v>
      </c>
      <c r="F381" s="3" t="s">
        <v>940</v>
      </c>
      <c r="G381" s="3" t="s">
        <v>6</v>
      </c>
      <c r="H381" s="3" t="s">
        <v>312</v>
      </c>
      <c r="I381" t="s">
        <v>320</v>
      </c>
      <c r="J381" s="3" t="s">
        <v>6</v>
      </c>
    </row>
    <row r="382" spans="1:10" x14ac:dyDescent="0.25">
      <c r="A382" t="s">
        <v>318</v>
      </c>
      <c r="B382" s="10">
        <v>27.749462000000001</v>
      </c>
      <c r="C382" s="10">
        <v>-82.546555999999995</v>
      </c>
      <c r="D382" t="s">
        <v>6</v>
      </c>
      <c r="E382" t="s">
        <v>6</v>
      </c>
      <c r="F382" s="3" t="s">
        <v>927</v>
      </c>
      <c r="G382" s="3" t="s">
        <v>6</v>
      </c>
      <c r="H382" s="3" t="s">
        <v>312</v>
      </c>
      <c r="I382" t="s">
        <v>320</v>
      </c>
      <c r="J382" s="3" t="s">
        <v>6</v>
      </c>
    </row>
    <row r="383" spans="1:10" x14ac:dyDescent="0.25">
      <c r="A383" t="s">
        <v>2738</v>
      </c>
      <c r="B383" s="10">
        <v>27.188907</v>
      </c>
      <c r="C383" s="10">
        <v>-82.491418999999993</v>
      </c>
      <c r="D383" t="s">
        <v>6</v>
      </c>
      <c r="E383" t="s">
        <v>6</v>
      </c>
      <c r="F383" s="3" t="s">
        <v>941</v>
      </c>
      <c r="G383" s="3" t="s">
        <v>6</v>
      </c>
      <c r="H383" s="3" t="s">
        <v>2736</v>
      </c>
      <c r="I383" t="s">
        <v>6</v>
      </c>
      <c r="J383" s="3" t="s">
        <v>6</v>
      </c>
    </row>
    <row r="384" spans="1:10" x14ac:dyDescent="0.25">
      <c r="A384" t="s">
        <v>2742</v>
      </c>
      <c r="B384" s="10">
        <v>27.150167</v>
      </c>
      <c r="C384" s="10">
        <v>-82.480909999999994</v>
      </c>
      <c r="D384" t="s">
        <v>6</v>
      </c>
      <c r="E384" t="s">
        <v>6</v>
      </c>
      <c r="F384" s="3" t="s">
        <v>690</v>
      </c>
      <c r="G384" s="3" t="s">
        <v>6</v>
      </c>
      <c r="H384" s="3" t="s">
        <v>2736</v>
      </c>
      <c r="I384" t="s">
        <v>6</v>
      </c>
      <c r="J384" s="3" t="s">
        <v>6</v>
      </c>
    </row>
    <row r="385" spans="1:10" x14ac:dyDescent="0.25">
      <c r="A385" t="s">
        <v>2743</v>
      </c>
      <c r="B385" s="10">
        <v>26.967403000000001</v>
      </c>
      <c r="C385" s="10">
        <v>-82.369743999999997</v>
      </c>
      <c r="D385" t="s">
        <v>6</v>
      </c>
      <c r="E385" t="s">
        <v>6</v>
      </c>
      <c r="F385" s="3" t="s">
        <v>938</v>
      </c>
      <c r="G385" s="3" t="s">
        <v>6</v>
      </c>
      <c r="H385" s="3" t="s">
        <v>2736</v>
      </c>
      <c r="I385" t="s">
        <v>6</v>
      </c>
      <c r="J385" s="3" t="s">
        <v>6</v>
      </c>
    </row>
    <row r="386" spans="1:10" x14ac:dyDescent="0.25">
      <c r="A386" t="s">
        <v>2748</v>
      </c>
      <c r="B386" s="10">
        <v>26.76427</v>
      </c>
      <c r="C386" s="10">
        <v>-82.265429999999995</v>
      </c>
      <c r="D386" t="s">
        <v>6</v>
      </c>
      <c r="E386" t="s">
        <v>6</v>
      </c>
      <c r="F386" s="3" t="s">
        <v>962</v>
      </c>
      <c r="G386" s="3" t="s">
        <v>6</v>
      </c>
      <c r="H386" s="3" t="s">
        <v>2739</v>
      </c>
      <c r="I386" t="s">
        <v>6</v>
      </c>
      <c r="J386" s="3" t="s">
        <v>6</v>
      </c>
    </row>
    <row r="387" spans="1:10" x14ac:dyDescent="0.25">
      <c r="A387" t="s">
        <v>2746</v>
      </c>
      <c r="B387" s="10">
        <v>26.834102000000001</v>
      </c>
      <c r="C387" s="10">
        <v>-82.262201000000005</v>
      </c>
      <c r="D387" t="s">
        <v>6</v>
      </c>
      <c r="E387" t="s">
        <v>6</v>
      </c>
      <c r="F387" s="3" t="s">
        <v>942</v>
      </c>
      <c r="G387" s="3" t="s">
        <v>6</v>
      </c>
      <c r="H387" s="3" t="s">
        <v>2744</v>
      </c>
      <c r="I387" t="s">
        <v>6</v>
      </c>
      <c r="J387" s="3" t="s">
        <v>6</v>
      </c>
    </row>
    <row r="388" spans="1:10" x14ac:dyDescent="0.25">
      <c r="A388" s="4" t="s">
        <v>2747</v>
      </c>
      <c r="B388" s="10">
        <v>26.776126999999999</v>
      </c>
      <c r="C388" s="10">
        <v>-82.221427000000006</v>
      </c>
      <c r="D388" t="s">
        <v>6</v>
      </c>
      <c r="E388" t="s">
        <v>6</v>
      </c>
      <c r="F388" s="3" t="s">
        <v>1707</v>
      </c>
      <c r="G388" s="3" t="s">
        <v>6</v>
      </c>
      <c r="H388" s="3" t="s">
        <v>2739</v>
      </c>
      <c r="I388" t="s">
        <v>6</v>
      </c>
      <c r="J388" s="3" t="s">
        <v>6</v>
      </c>
    </row>
    <row r="389" spans="1:10" x14ac:dyDescent="0.25">
      <c r="A389" t="s">
        <v>2741</v>
      </c>
      <c r="B389" s="10">
        <v>26.498615000000001</v>
      </c>
      <c r="C389" s="10">
        <v>-81.998717999999997</v>
      </c>
      <c r="D389" t="s">
        <v>6</v>
      </c>
      <c r="E389" t="s">
        <v>6</v>
      </c>
      <c r="F389" s="3" t="s">
        <v>951</v>
      </c>
      <c r="G389" s="3" t="s">
        <v>6</v>
      </c>
      <c r="H389" s="3" t="s">
        <v>2739</v>
      </c>
      <c r="I389" t="s">
        <v>6</v>
      </c>
      <c r="J389" s="3" t="s">
        <v>6</v>
      </c>
    </row>
    <row r="390" spans="1:10" x14ac:dyDescent="0.25">
      <c r="A390" t="s">
        <v>2752</v>
      </c>
      <c r="B390" s="10">
        <v>26.518611</v>
      </c>
      <c r="C390" s="10">
        <v>-81.995527999999993</v>
      </c>
      <c r="D390" t="s">
        <v>6</v>
      </c>
      <c r="E390" t="s">
        <v>6</v>
      </c>
      <c r="F390" s="3" t="s">
        <v>947</v>
      </c>
      <c r="G390" s="3" t="s">
        <v>6</v>
      </c>
      <c r="H390" s="3" t="s">
        <v>2741</v>
      </c>
      <c r="I390" t="s">
        <v>6</v>
      </c>
      <c r="J390" s="3" t="s">
        <v>6</v>
      </c>
    </row>
    <row r="391" spans="1:10" x14ac:dyDescent="0.25">
      <c r="A391" t="s">
        <v>26</v>
      </c>
      <c r="B391" s="10">
        <v>24.559166666666666</v>
      </c>
      <c r="C391" s="10">
        <v>-81.784166666666664</v>
      </c>
      <c r="D391" t="s">
        <v>6</v>
      </c>
      <c r="E391" t="s">
        <v>6</v>
      </c>
      <c r="F391" s="3" t="s">
        <v>691</v>
      </c>
      <c r="G391" s="3" t="s">
        <v>6</v>
      </c>
      <c r="H391" s="3" t="s">
        <v>316</v>
      </c>
      <c r="I391" t="s">
        <v>2789</v>
      </c>
      <c r="J391" s="3" t="s">
        <v>6</v>
      </c>
    </row>
    <row r="392" spans="1:10" x14ac:dyDescent="0.25">
      <c r="A392" t="s">
        <v>2715</v>
      </c>
      <c r="B392" s="10">
        <v>24.559166666666666</v>
      </c>
      <c r="C392" s="10">
        <v>-81.784166666666664</v>
      </c>
      <c r="D392" t="s">
        <v>6</v>
      </c>
      <c r="E392" t="s">
        <v>6</v>
      </c>
      <c r="F392" s="3" t="s">
        <v>684</v>
      </c>
      <c r="G392" s="3" t="s">
        <v>6</v>
      </c>
      <c r="H392" s="3" t="s">
        <v>2712</v>
      </c>
      <c r="I392" t="s">
        <v>26</v>
      </c>
      <c r="J392" s="3" t="s">
        <v>6</v>
      </c>
    </row>
    <row r="393" spans="1:10" x14ac:dyDescent="0.25">
      <c r="A393" t="s">
        <v>2782</v>
      </c>
      <c r="B393" s="10">
        <v>26.029208000000001</v>
      </c>
      <c r="C393" s="10">
        <v>-81.738071000000005</v>
      </c>
      <c r="D393" t="s">
        <v>6</v>
      </c>
      <c r="E393" t="s">
        <v>552</v>
      </c>
      <c r="F393" s="3" t="s">
        <v>1187</v>
      </c>
      <c r="G393" s="3" t="s">
        <v>6</v>
      </c>
      <c r="H393" s="3" t="s">
        <v>2716</v>
      </c>
      <c r="I393" t="s">
        <v>6</v>
      </c>
      <c r="J393" s="3" t="s">
        <v>6</v>
      </c>
    </row>
    <row r="394" spans="1:10" x14ac:dyDescent="0.25">
      <c r="A394" t="s">
        <v>2718</v>
      </c>
      <c r="B394" s="10">
        <v>25.937622999999999</v>
      </c>
      <c r="C394" s="10">
        <v>-81.733772999999999</v>
      </c>
      <c r="D394" t="s">
        <v>6</v>
      </c>
      <c r="E394" t="s">
        <v>6</v>
      </c>
      <c r="F394" s="3" t="s">
        <v>950</v>
      </c>
      <c r="G394" s="3" t="s">
        <v>6</v>
      </c>
      <c r="H394" s="3" t="s">
        <v>2716</v>
      </c>
      <c r="I394" s="3" t="s">
        <v>6</v>
      </c>
      <c r="J394" s="3" t="s">
        <v>6</v>
      </c>
    </row>
    <row r="395" spans="1:10" x14ac:dyDescent="0.25">
      <c r="A395" t="s">
        <v>2749</v>
      </c>
      <c r="B395" s="10">
        <v>30.374739000000002</v>
      </c>
      <c r="C395" s="10">
        <v>-81.453800999999999</v>
      </c>
      <c r="D395" t="s">
        <v>6</v>
      </c>
      <c r="E395" t="s">
        <v>6</v>
      </c>
      <c r="F395" s="3" t="s">
        <v>936</v>
      </c>
      <c r="G395" s="3" t="s">
        <v>6</v>
      </c>
      <c r="H395" s="3" t="s">
        <v>2698</v>
      </c>
      <c r="I395" t="s">
        <v>6</v>
      </c>
      <c r="J395" s="3" t="s">
        <v>6</v>
      </c>
    </row>
    <row r="396" spans="1:10" x14ac:dyDescent="0.25">
      <c r="A396" t="s">
        <v>2698</v>
      </c>
      <c r="B396" s="10">
        <v>30.401778</v>
      </c>
      <c r="C396" s="10">
        <v>-81.432366000000002</v>
      </c>
      <c r="D396" t="s">
        <v>6</v>
      </c>
      <c r="E396" t="s">
        <v>6</v>
      </c>
      <c r="F396" s="3" t="s">
        <v>929</v>
      </c>
      <c r="G396" s="3" t="s">
        <v>6</v>
      </c>
      <c r="H396" s="3" t="s">
        <v>2696</v>
      </c>
      <c r="I396" t="s">
        <v>6</v>
      </c>
      <c r="J396" s="3" t="s">
        <v>6</v>
      </c>
    </row>
    <row r="397" spans="1:10" x14ac:dyDescent="0.25">
      <c r="A397" t="s">
        <v>321</v>
      </c>
      <c r="B397" s="10">
        <v>30.401778</v>
      </c>
      <c r="C397" s="10">
        <v>-81.432366000000002</v>
      </c>
      <c r="D397" t="s">
        <v>6</v>
      </c>
      <c r="E397" t="s">
        <v>322</v>
      </c>
      <c r="F397" s="3" t="s">
        <v>955</v>
      </c>
      <c r="G397" s="3" t="s">
        <v>6</v>
      </c>
      <c r="H397" s="3" t="s">
        <v>312</v>
      </c>
      <c r="I397" t="s">
        <v>310</v>
      </c>
      <c r="J397" s="3" t="s">
        <v>6</v>
      </c>
    </row>
    <row r="398" spans="1:10" x14ac:dyDescent="0.25">
      <c r="A398" t="s">
        <v>2750</v>
      </c>
      <c r="B398" s="10">
        <v>30.426313</v>
      </c>
      <c r="C398" s="10">
        <v>-81.429810000000003</v>
      </c>
      <c r="D398" t="s">
        <v>6</v>
      </c>
      <c r="E398" t="s">
        <v>6</v>
      </c>
      <c r="F398" s="3" t="s">
        <v>946</v>
      </c>
      <c r="G398" s="3" t="s">
        <v>6</v>
      </c>
      <c r="H398" s="3" t="s">
        <v>2698</v>
      </c>
      <c r="I398" t="s">
        <v>6</v>
      </c>
      <c r="J398" s="3" t="s">
        <v>6</v>
      </c>
    </row>
    <row r="399" spans="1:10" x14ac:dyDescent="0.25">
      <c r="A399" t="s">
        <v>2751</v>
      </c>
      <c r="B399" s="10">
        <v>30.402018999999999</v>
      </c>
      <c r="C399" s="10">
        <v>-81.427611999999996</v>
      </c>
      <c r="D399" t="s">
        <v>6</v>
      </c>
      <c r="E399" t="s">
        <v>6</v>
      </c>
      <c r="F399" s="3" t="s">
        <v>945</v>
      </c>
      <c r="G399" s="3" t="s">
        <v>6</v>
      </c>
      <c r="H399" s="3" t="s">
        <v>2698</v>
      </c>
      <c r="I399" t="s">
        <v>6</v>
      </c>
      <c r="J399" s="3" t="s">
        <v>6</v>
      </c>
    </row>
    <row r="400" spans="1:10" x14ac:dyDescent="0.25">
      <c r="A400" t="s">
        <v>2721</v>
      </c>
      <c r="B400" s="10">
        <v>24.736218999999998</v>
      </c>
      <c r="C400" s="10">
        <v>-81.312905000000001</v>
      </c>
      <c r="D400" t="s">
        <v>6</v>
      </c>
      <c r="E400" t="s">
        <v>6</v>
      </c>
      <c r="F400" s="3" t="s">
        <v>685</v>
      </c>
      <c r="G400" s="3" t="s">
        <v>6</v>
      </c>
      <c r="H400" s="3" t="s">
        <v>2712</v>
      </c>
      <c r="I400" t="s">
        <v>26</v>
      </c>
      <c r="J400" s="3" t="s">
        <v>6</v>
      </c>
    </row>
    <row r="401" spans="1:10" x14ac:dyDescent="0.25">
      <c r="A401" t="s">
        <v>2701</v>
      </c>
      <c r="B401" s="10">
        <v>29.902018999999999</v>
      </c>
      <c r="C401" s="10">
        <v>-81.312428999999995</v>
      </c>
      <c r="D401" t="s">
        <v>6</v>
      </c>
      <c r="E401" t="s">
        <v>6</v>
      </c>
      <c r="F401" s="3" t="s">
        <v>934</v>
      </c>
      <c r="G401" s="3" t="s">
        <v>6</v>
      </c>
      <c r="H401" s="3" t="s">
        <v>2700</v>
      </c>
      <c r="I401" t="s">
        <v>6</v>
      </c>
      <c r="J401" s="3" t="s">
        <v>6</v>
      </c>
    </row>
    <row r="402" spans="1:10" x14ac:dyDescent="0.25">
      <c r="A402" t="s">
        <v>313</v>
      </c>
      <c r="B402" s="10">
        <v>27.910288000000001</v>
      </c>
      <c r="C402" s="10">
        <v>-81.266493999999994</v>
      </c>
      <c r="D402" t="s">
        <v>6</v>
      </c>
      <c r="E402" t="s">
        <v>6</v>
      </c>
      <c r="F402" s="3" t="s">
        <v>964</v>
      </c>
      <c r="G402" s="3" t="s">
        <v>6</v>
      </c>
      <c r="H402" s="3" t="s">
        <v>312</v>
      </c>
      <c r="I402" t="s">
        <v>310</v>
      </c>
      <c r="J402" s="3" t="s">
        <v>6</v>
      </c>
    </row>
    <row r="403" spans="1:10" x14ac:dyDescent="0.25">
      <c r="A403" t="s">
        <v>2722</v>
      </c>
      <c r="B403" s="10">
        <v>24.659576000000001</v>
      </c>
      <c r="C403" s="10">
        <v>-81.261578</v>
      </c>
      <c r="D403" t="s">
        <v>6</v>
      </c>
      <c r="E403" t="s">
        <v>6</v>
      </c>
      <c r="F403" s="3" t="s">
        <v>1447</v>
      </c>
      <c r="G403" s="3" t="s">
        <v>6</v>
      </c>
      <c r="H403" s="3" t="s">
        <v>2712</v>
      </c>
      <c r="I403" t="s">
        <v>26</v>
      </c>
      <c r="J403" s="3" t="s">
        <v>6</v>
      </c>
    </row>
    <row r="404" spans="1:10" x14ac:dyDescent="0.25">
      <c r="A404" t="s">
        <v>2720</v>
      </c>
      <c r="B404" s="10">
        <v>24.718461999999999</v>
      </c>
      <c r="C404" s="10">
        <v>-81.073469000000003</v>
      </c>
      <c r="D404" t="s">
        <v>6</v>
      </c>
      <c r="E404" t="s">
        <v>6</v>
      </c>
      <c r="F404" s="3" t="s">
        <v>687</v>
      </c>
      <c r="G404" s="3" t="s">
        <v>6</v>
      </c>
      <c r="H404" s="3" t="s">
        <v>2712</v>
      </c>
      <c r="I404" t="s">
        <v>26</v>
      </c>
      <c r="J404" s="3" t="s">
        <v>6</v>
      </c>
    </row>
    <row r="405" spans="1:10" x14ac:dyDescent="0.25">
      <c r="A405" t="s">
        <v>2786</v>
      </c>
      <c r="B405" s="10">
        <v>25.238285999999999</v>
      </c>
      <c r="C405" s="10">
        <v>-81.046463000000003</v>
      </c>
      <c r="D405" t="s">
        <v>6</v>
      </c>
      <c r="E405" t="s">
        <v>6</v>
      </c>
      <c r="F405" s="3" t="s">
        <v>963</v>
      </c>
      <c r="G405" s="3" t="s">
        <v>6</v>
      </c>
      <c r="H405" s="3" t="s">
        <v>2712</v>
      </c>
      <c r="I405" t="s">
        <v>320</v>
      </c>
      <c r="J405" s="3" t="s">
        <v>6</v>
      </c>
    </row>
    <row r="406" spans="1:10" x14ac:dyDescent="0.25">
      <c r="A406" t="s">
        <v>310</v>
      </c>
      <c r="B406" s="10">
        <v>28.569303000000001</v>
      </c>
      <c r="C406" s="10">
        <v>-80.801308000000006</v>
      </c>
      <c r="D406" t="s">
        <v>6</v>
      </c>
      <c r="E406" t="s">
        <v>6</v>
      </c>
      <c r="F406" s="3" t="s">
        <v>956</v>
      </c>
      <c r="G406" s="3" t="s">
        <v>2140</v>
      </c>
      <c r="H406" s="3" t="s">
        <v>312</v>
      </c>
      <c r="I406" s="3" t="s">
        <v>533</v>
      </c>
      <c r="J406" s="3" t="s">
        <v>6</v>
      </c>
    </row>
    <row r="407" spans="1:10" x14ac:dyDescent="0.25">
      <c r="A407" t="s">
        <v>316</v>
      </c>
      <c r="B407" s="10">
        <v>25.145078000000002</v>
      </c>
      <c r="C407" s="10">
        <v>-80.706458999999995</v>
      </c>
      <c r="D407" t="s">
        <v>2788</v>
      </c>
      <c r="E407" t="s">
        <v>6</v>
      </c>
      <c r="F407" s="3" t="s">
        <v>959</v>
      </c>
      <c r="G407" s="3" t="s">
        <v>6</v>
      </c>
      <c r="H407" s="3" t="s">
        <v>312</v>
      </c>
      <c r="I407" t="s">
        <v>6</v>
      </c>
      <c r="J407" s="3" t="s">
        <v>6</v>
      </c>
    </row>
    <row r="408" spans="1:10" x14ac:dyDescent="0.25">
      <c r="A408" t="s">
        <v>312</v>
      </c>
      <c r="B408" s="10">
        <v>25.145078000000002</v>
      </c>
      <c r="C408" s="10">
        <v>-80.706458999999995</v>
      </c>
      <c r="D408" t="s">
        <v>6</v>
      </c>
      <c r="E408" t="s">
        <v>325</v>
      </c>
      <c r="F408" s="3" t="s">
        <v>960</v>
      </c>
      <c r="G408" s="3" t="s">
        <v>6</v>
      </c>
      <c r="H408" s="3" t="s">
        <v>613</v>
      </c>
      <c r="I408" t="s">
        <v>1708</v>
      </c>
      <c r="J408" s="3" t="s">
        <v>6</v>
      </c>
    </row>
    <row r="409" spans="1:10" x14ac:dyDescent="0.25">
      <c r="A409" t="s">
        <v>2783</v>
      </c>
      <c r="B409" s="10">
        <v>25.164897</v>
      </c>
      <c r="C409" s="10">
        <v>-80.690303</v>
      </c>
      <c r="D409" t="s">
        <v>6</v>
      </c>
      <c r="E409" t="s">
        <v>6</v>
      </c>
      <c r="F409" s="3" t="s">
        <v>2784</v>
      </c>
      <c r="G409" s="3" t="s">
        <v>6</v>
      </c>
      <c r="H409" s="3" t="s">
        <v>312</v>
      </c>
      <c r="I409" t="s">
        <v>2785</v>
      </c>
      <c r="J409" s="3" t="s">
        <v>6</v>
      </c>
    </row>
    <row r="410" spans="1:10" x14ac:dyDescent="0.25">
      <c r="A410" t="s">
        <v>2731</v>
      </c>
      <c r="B410" s="10">
        <v>28.084392000000001</v>
      </c>
      <c r="C410" s="10">
        <v>-80.601191999999998</v>
      </c>
      <c r="D410" t="s">
        <v>6</v>
      </c>
      <c r="E410" t="s">
        <v>6</v>
      </c>
      <c r="F410" s="3" t="s">
        <v>1196</v>
      </c>
      <c r="G410" s="3" t="s">
        <v>6</v>
      </c>
      <c r="H410" s="3" t="s">
        <v>2729</v>
      </c>
      <c r="I410" t="s">
        <v>6</v>
      </c>
      <c r="J410" s="3" t="s">
        <v>6</v>
      </c>
    </row>
    <row r="411" spans="1:10" x14ac:dyDescent="0.25">
      <c r="A411" t="s">
        <v>2728</v>
      </c>
      <c r="B411" s="10">
        <v>27.843029999999999</v>
      </c>
      <c r="C411" s="10">
        <v>-80.476253999999997</v>
      </c>
      <c r="D411" t="s">
        <v>6</v>
      </c>
      <c r="E411" t="s">
        <v>145</v>
      </c>
      <c r="F411" s="3" t="s">
        <v>1192</v>
      </c>
      <c r="G411" s="3" t="s">
        <v>6</v>
      </c>
      <c r="H411" s="3" t="s">
        <v>2726</v>
      </c>
      <c r="I411" t="s">
        <v>6</v>
      </c>
      <c r="J411" s="3" t="s">
        <v>6</v>
      </c>
    </row>
    <row r="412" spans="1:10" x14ac:dyDescent="0.25">
      <c r="A412" t="s">
        <v>2714</v>
      </c>
      <c r="B412" s="10">
        <v>25.085981</v>
      </c>
      <c r="C412" s="10">
        <v>-80.446196999999998</v>
      </c>
      <c r="D412" t="s">
        <v>6</v>
      </c>
      <c r="E412" t="s">
        <v>6</v>
      </c>
      <c r="F412" s="3" t="s">
        <v>689</v>
      </c>
      <c r="G412" s="3" t="s">
        <v>6</v>
      </c>
      <c r="H412" s="3" t="s">
        <v>2712</v>
      </c>
      <c r="I412" t="s">
        <v>26</v>
      </c>
      <c r="J412" s="3" t="s">
        <v>6</v>
      </c>
    </row>
    <row r="413" spans="1:10" x14ac:dyDescent="0.25">
      <c r="A413" t="s">
        <v>2702</v>
      </c>
      <c r="B413" s="10">
        <v>27.450400999999999</v>
      </c>
      <c r="C413" s="10">
        <v>-80.322551000000004</v>
      </c>
      <c r="D413" t="s">
        <v>6</v>
      </c>
      <c r="E413" t="s">
        <v>6</v>
      </c>
      <c r="F413" s="3" t="s">
        <v>1756</v>
      </c>
      <c r="G413" s="3" t="s">
        <v>6</v>
      </c>
      <c r="H413" s="3" t="s">
        <v>317</v>
      </c>
      <c r="I413" t="s">
        <v>6</v>
      </c>
      <c r="J413" s="3" t="s">
        <v>6</v>
      </c>
    </row>
    <row r="414" spans="1:10" x14ac:dyDescent="0.25">
      <c r="A414" t="s">
        <v>2723</v>
      </c>
      <c r="B414" s="10">
        <v>25.332298999999999</v>
      </c>
      <c r="C414" s="10">
        <v>-80.315605000000005</v>
      </c>
      <c r="D414" t="s">
        <v>2725</v>
      </c>
      <c r="E414" t="s">
        <v>6</v>
      </c>
      <c r="F414" s="3" t="s">
        <v>2724</v>
      </c>
      <c r="G414" s="3" t="s">
        <v>6</v>
      </c>
      <c r="H414" s="3" t="s">
        <v>312</v>
      </c>
      <c r="I414" t="s">
        <v>310</v>
      </c>
      <c r="J414" s="3" t="s">
        <v>6</v>
      </c>
    </row>
    <row r="415" spans="1:10" x14ac:dyDescent="0.25">
      <c r="A415" t="s">
        <v>2719</v>
      </c>
      <c r="B415" s="10">
        <v>27.355049999999999</v>
      </c>
      <c r="C415" s="10">
        <v>-80.251839000000004</v>
      </c>
      <c r="D415" t="s">
        <v>6</v>
      </c>
      <c r="E415" t="s">
        <v>6</v>
      </c>
      <c r="F415" s="3" t="s">
        <v>1757</v>
      </c>
      <c r="G415" s="3" t="s">
        <v>6</v>
      </c>
      <c r="H415" t="s">
        <v>2702</v>
      </c>
      <c r="I415" t="s">
        <v>6</v>
      </c>
      <c r="J415" s="3" t="s">
        <v>6</v>
      </c>
    </row>
    <row r="416" spans="1:10" x14ac:dyDescent="0.25">
      <c r="A416" t="s">
        <v>2709</v>
      </c>
      <c r="B416" s="10">
        <v>25.568686</v>
      </c>
      <c r="C416" s="10">
        <v>-80.236373999999998</v>
      </c>
      <c r="D416" t="s">
        <v>6</v>
      </c>
      <c r="E416" t="s">
        <v>6</v>
      </c>
      <c r="F416" s="3" t="s">
        <v>937</v>
      </c>
      <c r="G416" s="3" t="s">
        <v>6</v>
      </c>
      <c r="H416" s="3" t="s">
        <v>2706</v>
      </c>
      <c r="I416" t="s">
        <v>6</v>
      </c>
      <c r="J416" s="3" t="s">
        <v>6</v>
      </c>
    </row>
    <row r="417" spans="1:10" x14ac:dyDescent="0.25">
      <c r="A417" t="s">
        <v>2711</v>
      </c>
      <c r="B417" s="10">
        <v>25.728058999999998</v>
      </c>
      <c r="C417" s="10">
        <v>-80.234757000000002</v>
      </c>
      <c r="D417" t="s">
        <v>6</v>
      </c>
      <c r="E417" t="s">
        <v>6</v>
      </c>
      <c r="F417" s="3" t="s">
        <v>939</v>
      </c>
      <c r="G417" s="3" t="s">
        <v>6</v>
      </c>
      <c r="H417" s="3" t="s">
        <v>2708</v>
      </c>
      <c r="I417" t="s">
        <v>6</v>
      </c>
      <c r="J417" s="3" t="s">
        <v>6</v>
      </c>
    </row>
    <row r="418" spans="1:10" x14ac:dyDescent="0.25">
      <c r="A418" t="s">
        <v>2708</v>
      </c>
      <c r="B418" s="10">
        <v>25.758189000000002</v>
      </c>
      <c r="C418" s="10">
        <v>-80.189104999999998</v>
      </c>
      <c r="D418" t="s">
        <v>6</v>
      </c>
      <c r="E418" t="s">
        <v>6</v>
      </c>
      <c r="F418" s="3" t="s">
        <v>926</v>
      </c>
      <c r="G418" s="3" t="s">
        <v>6</v>
      </c>
      <c r="H418" s="3" t="s">
        <v>2706</v>
      </c>
      <c r="I418" t="s">
        <v>6</v>
      </c>
      <c r="J418" s="3" t="s">
        <v>6</v>
      </c>
    </row>
    <row r="419" spans="1:10" x14ac:dyDescent="0.25">
      <c r="A419" t="s">
        <v>1746</v>
      </c>
      <c r="B419" s="10">
        <v>-3.7220580000000001</v>
      </c>
      <c r="C419" s="10">
        <v>-38.481664000000002</v>
      </c>
      <c r="D419" t="s">
        <v>6</v>
      </c>
      <c r="E419" t="s">
        <v>6</v>
      </c>
      <c r="F419" t="s">
        <v>1747</v>
      </c>
      <c r="G419" s="3" t="s">
        <v>6</v>
      </c>
      <c r="H419" t="s">
        <v>1743</v>
      </c>
      <c r="I419" t="s">
        <v>6</v>
      </c>
      <c r="J419" s="3" t="s">
        <v>6</v>
      </c>
    </row>
    <row r="420" spans="1:10" x14ac:dyDescent="0.25">
      <c r="A420" t="s">
        <v>358</v>
      </c>
      <c r="B420" s="10">
        <v>4.9372222222222222</v>
      </c>
      <c r="C420" s="10">
        <v>-52.492777777777782</v>
      </c>
      <c r="D420" t="s">
        <v>6</v>
      </c>
      <c r="E420" t="s">
        <v>6</v>
      </c>
      <c r="F420" s="3" t="s">
        <v>989</v>
      </c>
      <c r="G420" s="3" t="s">
        <v>6</v>
      </c>
      <c r="H420" t="s">
        <v>601</v>
      </c>
      <c r="I420" t="s">
        <v>6</v>
      </c>
      <c r="J420" s="3" t="s">
        <v>6</v>
      </c>
    </row>
    <row r="421" spans="1:10" x14ac:dyDescent="0.25">
      <c r="A421" s="3" t="s">
        <v>2072</v>
      </c>
      <c r="B421" s="10">
        <v>-22.981016</v>
      </c>
      <c r="C421" s="10">
        <v>-150.009445</v>
      </c>
      <c r="D421" t="s">
        <v>6</v>
      </c>
      <c r="E421" t="s">
        <v>6</v>
      </c>
      <c r="F421" s="3" t="s">
        <v>2074</v>
      </c>
      <c r="G421" s="3" t="s">
        <v>2076</v>
      </c>
      <c r="H421" s="3" t="s">
        <v>257</v>
      </c>
      <c r="I421" s="3" t="s">
        <v>6</v>
      </c>
      <c r="J421" s="3" t="s">
        <v>6</v>
      </c>
    </row>
    <row r="422" spans="1:10" x14ac:dyDescent="0.25">
      <c r="A422" s="4" t="s">
        <v>2095</v>
      </c>
      <c r="B422" s="10">
        <v>-23.141703</v>
      </c>
      <c r="C422" s="10">
        <v>-134.95142200000001</v>
      </c>
      <c r="D422" t="s">
        <v>6</v>
      </c>
      <c r="E422" t="s">
        <v>6</v>
      </c>
      <c r="F422" s="3" t="s">
        <v>2096</v>
      </c>
      <c r="G422" s="3" t="s">
        <v>6</v>
      </c>
      <c r="H422" s="3" t="s">
        <v>257</v>
      </c>
      <c r="I422" s="3" t="s">
        <v>6</v>
      </c>
      <c r="J422" s="3" t="s">
        <v>6</v>
      </c>
    </row>
    <row r="423" spans="1:10" x14ac:dyDescent="0.25">
      <c r="A423" s="3" t="s">
        <v>2069</v>
      </c>
      <c r="B423" s="10">
        <f>-9</f>
        <v>-9</v>
      </c>
      <c r="C423" s="10">
        <f>-139.5</f>
        <v>-139.5</v>
      </c>
      <c r="D423" t="s">
        <v>6</v>
      </c>
      <c r="E423" t="s">
        <v>6</v>
      </c>
      <c r="F423" s="3" t="s">
        <v>2070</v>
      </c>
      <c r="G423" s="3" t="s">
        <v>6</v>
      </c>
      <c r="H423" s="3" t="s">
        <v>257</v>
      </c>
      <c r="I423" s="3" t="s">
        <v>6</v>
      </c>
      <c r="J423" s="3" t="s">
        <v>6</v>
      </c>
    </row>
    <row r="424" spans="1:10" x14ac:dyDescent="0.25">
      <c r="A424" s="3" t="s">
        <v>2065</v>
      </c>
      <c r="B424" s="10">
        <f>-(17+32/60)</f>
        <v>-17.533333333333335</v>
      </c>
      <c r="C424" s="10">
        <f>-(149+50/60)</f>
        <v>-149.83333333333334</v>
      </c>
      <c r="D424" t="s">
        <v>6</v>
      </c>
      <c r="E424" t="s">
        <v>6</v>
      </c>
      <c r="F424" s="3" t="s">
        <v>2064</v>
      </c>
      <c r="G424" s="3" t="s">
        <v>6</v>
      </c>
      <c r="H424" s="3" t="s">
        <v>257</v>
      </c>
      <c r="I424" s="3" t="s">
        <v>6</v>
      </c>
      <c r="J424" s="3" t="s">
        <v>6</v>
      </c>
    </row>
    <row r="425" spans="1:10" x14ac:dyDescent="0.25">
      <c r="A425" s="3" t="s">
        <v>2073</v>
      </c>
      <c r="B425" s="10">
        <v>-16.896055</v>
      </c>
      <c r="C425" s="10">
        <v>-142.634838</v>
      </c>
      <c r="D425" t="s">
        <v>6</v>
      </c>
      <c r="E425" t="s">
        <v>6</v>
      </c>
      <c r="F425" s="3" t="s">
        <v>2075</v>
      </c>
      <c r="G425" s="3" t="s">
        <v>6</v>
      </c>
      <c r="H425" s="3" t="s">
        <v>257</v>
      </c>
      <c r="I425" s="3" t="s">
        <v>6</v>
      </c>
      <c r="J425" s="3" t="s">
        <v>6</v>
      </c>
    </row>
    <row r="426" spans="1:10" x14ac:dyDescent="0.25">
      <c r="A426" t="s">
        <v>1921</v>
      </c>
      <c r="B426" s="10">
        <v>25.971789000000001</v>
      </c>
      <c r="C426" s="10">
        <v>119.367485</v>
      </c>
      <c r="D426" t="s">
        <v>6</v>
      </c>
      <c r="E426" t="s">
        <v>6</v>
      </c>
      <c r="F426" s="3" t="s">
        <v>1108</v>
      </c>
      <c r="G426" t="s">
        <v>1334</v>
      </c>
      <c r="H426" t="s">
        <v>634</v>
      </c>
      <c r="I426" t="s">
        <v>6</v>
      </c>
      <c r="J426" s="3" t="s">
        <v>6</v>
      </c>
    </row>
    <row r="427" spans="1:10" x14ac:dyDescent="0.25">
      <c r="A427" t="s">
        <v>2459</v>
      </c>
      <c r="B427" s="10">
        <v>26.130808999999999</v>
      </c>
      <c r="C427" s="10">
        <v>119.569216</v>
      </c>
      <c r="D427" s="4" t="s">
        <v>6</v>
      </c>
      <c r="E427" s="4" t="s">
        <v>6</v>
      </c>
      <c r="F427" s="3" t="s">
        <v>1228</v>
      </c>
      <c r="G427" s="4" t="s">
        <v>1354</v>
      </c>
      <c r="H427" t="s">
        <v>1921</v>
      </c>
      <c r="I427" t="s">
        <v>6</v>
      </c>
      <c r="J427" s="3" t="s">
        <v>6</v>
      </c>
    </row>
    <row r="428" spans="1:10" x14ac:dyDescent="0.25">
      <c r="A428" t="s">
        <v>2460</v>
      </c>
      <c r="B428" s="10">
        <v>24.577670000000001</v>
      </c>
      <c r="C428" s="10">
        <v>118.090306</v>
      </c>
      <c r="D428" s="4" t="s">
        <v>6</v>
      </c>
      <c r="E428" s="4" t="s">
        <v>6</v>
      </c>
      <c r="F428" s="3" t="s">
        <v>1226</v>
      </c>
      <c r="G428" s="4" t="s">
        <v>1352</v>
      </c>
      <c r="H428" t="s">
        <v>240</v>
      </c>
      <c r="I428" t="s">
        <v>6</v>
      </c>
      <c r="J428" s="3" t="s">
        <v>6</v>
      </c>
    </row>
    <row r="429" spans="1:10" x14ac:dyDescent="0.25">
      <c r="A429" t="s">
        <v>2461</v>
      </c>
      <c r="B429" s="10">
        <v>24.567007</v>
      </c>
      <c r="C429" s="10">
        <v>118.19571500000001</v>
      </c>
      <c r="D429" t="s">
        <v>6</v>
      </c>
      <c r="E429" t="s">
        <v>6</v>
      </c>
      <c r="F429" s="3" t="s">
        <v>1229</v>
      </c>
      <c r="G429" t="s">
        <v>1355</v>
      </c>
      <c r="H429" t="s">
        <v>240</v>
      </c>
      <c r="I429" t="s">
        <v>6</v>
      </c>
      <c r="J429" s="3" t="s">
        <v>6</v>
      </c>
    </row>
    <row r="430" spans="1:10" x14ac:dyDescent="0.25">
      <c r="A430" t="s">
        <v>2458</v>
      </c>
      <c r="B430" s="10">
        <v>26.01238</v>
      </c>
      <c r="C430" s="10">
        <v>119.676689</v>
      </c>
      <c r="D430" t="s">
        <v>6</v>
      </c>
      <c r="E430" t="s">
        <v>6</v>
      </c>
      <c r="F430" s="3" t="s">
        <v>1227</v>
      </c>
      <c r="G430" t="s">
        <v>1353</v>
      </c>
      <c r="H430" t="s">
        <v>1921</v>
      </c>
      <c r="I430" t="s">
        <v>6</v>
      </c>
      <c r="J430" s="3" t="s">
        <v>6</v>
      </c>
    </row>
    <row r="431" spans="1:10" x14ac:dyDescent="0.25">
      <c r="A431" t="s">
        <v>2462</v>
      </c>
      <c r="B431" s="10">
        <v>26.077514000000001</v>
      </c>
      <c r="C431" s="10">
        <v>119.53045899999999</v>
      </c>
      <c r="D431" t="s">
        <v>6</v>
      </c>
      <c r="E431" t="s">
        <v>6</v>
      </c>
      <c r="F431" s="3" t="s">
        <v>1920</v>
      </c>
      <c r="G431" s="3" t="s">
        <v>6</v>
      </c>
      <c r="H431" t="s">
        <v>1921</v>
      </c>
      <c r="I431" t="s">
        <v>6</v>
      </c>
      <c r="J431" s="3" t="s">
        <v>6</v>
      </c>
    </row>
    <row r="432" spans="1:10" x14ac:dyDescent="0.25">
      <c r="A432" t="s">
        <v>579</v>
      </c>
      <c r="B432" s="10">
        <v>26.662455999999999</v>
      </c>
      <c r="C432" s="10">
        <v>119.553223</v>
      </c>
      <c r="D432" t="s">
        <v>6</v>
      </c>
      <c r="E432" t="s">
        <v>6</v>
      </c>
      <c r="F432" s="3" t="s">
        <v>1223</v>
      </c>
      <c r="G432" s="3" t="s">
        <v>1349</v>
      </c>
      <c r="H432" t="s">
        <v>634</v>
      </c>
      <c r="I432" t="s">
        <v>6</v>
      </c>
      <c r="J432" s="3" t="s">
        <v>6</v>
      </c>
    </row>
    <row r="433" spans="1:10" x14ac:dyDescent="0.25">
      <c r="A433" t="s">
        <v>2457</v>
      </c>
      <c r="B433" s="10">
        <v>26.614915</v>
      </c>
      <c r="C433" s="10">
        <v>119.70995499999999</v>
      </c>
      <c r="D433" s="4" t="s">
        <v>6</v>
      </c>
      <c r="E433" s="4" t="s">
        <v>6</v>
      </c>
      <c r="F433" s="3" t="s">
        <v>1224</v>
      </c>
      <c r="G433" s="4" t="s">
        <v>1350</v>
      </c>
      <c r="H433" t="s">
        <v>579</v>
      </c>
      <c r="I433" t="s">
        <v>6</v>
      </c>
      <c r="J433" s="3" t="s">
        <v>6</v>
      </c>
    </row>
    <row r="434" spans="1:10" x14ac:dyDescent="0.25">
      <c r="A434" t="s">
        <v>240</v>
      </c>
      <c r="B434" s="10">
        <v>24.479836111111108</v>
      </c>
      <c r="C434" s="10">
        <v>118.08941666666666</v>
      </c>
      <c r="D434" t="s">
        <v>6</v>
      </c>
      <c r="E434" t="s">
        <v>6</v>
      </c>
      <c r="F434" s="3" t="s">
        <v>878</v>
      </c>
      <c r="G434" s="3" t="s">
        <v>1311</v>
      </c>
      <c r="H434" t="s">
        <v>634</v>
      </c>
      <c r="I434" t="s">
        <v>6</v>
      </c>
      <c r="J434" s="3" t="s">
        <v>6</v>
      </c>
    </row>
    <row r="435" spans="1:10" x14ac:dyDescent="0.25">
      <c r="A435" t="s">
        <v>245</v>
      </c>
      <c r="B435" s="10">
        <v>33.618000000000002</v>
      </c>
      <c r="C435" s="10">
        <v>130.333</v>
      </c>
      <c r="D435" t="s">
        <v>6</v>
      </c>
      <c r="E435" t="s">
        <v>6</v>
      </c>
      <c r="F435" s="3" t="s">
        <v>884</v>
      </c>
      <c r="G435" s="3" t="s">
        <v>6</v>
      </c>
      <c r="H435" t="s">
        <v>625</v>
      </c>
      <c r="I435" t="s">
        <v>6</v>
      </c>
      <c r="J435" s="3" t="s">
        <v>6</v>
      </c>
    </row>
    <row r="436" spans="1:10" x14ac:dyDescent="0.25">
      <c r="A436" t="s">
        <v>1831</v>
      </c>
      <c r="B436" s="10">
        <v>33.79074</v>
      </c>
      <c r="C436" s="10">
        <v>130.45912300000001</v>
      </c>
      <c r="D436" t="s">
        <v>6</v>
      </c>
      <c r="E436" t="s">
        <v>6</v>
      </c>
      <c r="F436" s="3" t="s">
        <v>1832</v>
      </c>
      <c r="G436" s="3" t="s">
        <v>6</v>
      </c>
      <c r="H436" t="s">
        <v>625</v>
      </c>
      <c r="I436" t="s">
        <v>6</v>
      </c>
      <c r="J436" s="3" t="s">
        <v>6</v>
      </c>
    </row>
    <row r="437" spans="1:10" x14ac:dyDescent="0.25">
      <c r="A437" t="s">
        <v>17</v>
      </c>
      <c r="B437" s="10">
        <v>-0.45366699999999999</v>
      </c>
      <c r="C437" s="10">
        <v>-90.271467000000001</v>
      </c>
      <c r="D437" t="s">
        <v>6</v>
      </c>
      <c r="E437" t="s">
        <v>6</v>
      </c>
      <c r="F437" s="3" t="s">
        <v>676</v>
      </c>
      <c r="G437" s="3" t="s">
        <v>1288</v>
      </c>
      <c r="H437" t="s">
        <v>14</v>
      </c>
      <c r="I437" t="s">
        <v>6</v>
      </c>
      <c r="J437" s="3" t="s">
        <v>6</v>
      </c>
    </row>
    <row r="438" spans="1:10" x14ac:dyDescent="0.25">
      <c r="A438" t="s">
        <v>16</v>
      </c>
      <c r="B438" s="10">
        <v>-0.54525199999999996</v>
      </c>
      <c r="C438" s="10">
        <v>-90.542567000000005</v>
      </c>
      <c r="D438" t="s">
        <v>6</v>
      </c>
      <c r="E438" t="s">
        <v>23</v>
      </c>
      <c r="F438" s="3" t="s">
        <v>678</v>
      </c>
      <c r="G438" s="3" t="s">
        <v>1857</v>
      </c>
      <c r="H438" t="s">
        <v>14</v>
      </c>
      <c r="I438" t="s">
        <v>6</v>
      </c>
      <c r="J438" s="3" t="s">
        <v>6</v>
      </c>
    </row>
    <row r="439" spans="1:10" x14ac:dyDescent="0.25">
      <c r="A439" t="s">
        <v>18</v>
      </c>
      <c r="B439" s="10">
        <v>-0.36666666666666664</v>
      </c>
      <c r="C439" s="10">
        <v>-91.55</v>
      </c>
      <c r="D439" t="s">
        <v>6</v>
      </c>
      <c r="E439" t="s">
        <v>6</v>
      </c>
      <c r="F439" s="3" t="s">
        <v>683</v>
      </c>
      <c r="G439" t="s">
        <v>1851</v>
      </c>
      <c r="H439" t="s">
        <v>14</v>
      </c>
      <c r="I439" t="s">
        <v>6</v>
      </c>
      <c r="J439" s="3" t="s">
        <v>6</v>
      </c>
    </row>
    <row r="440" spans="1:10" x14ac:dyDescent="0.25">
      <c r="A440" t="s">
        <v>22</v>
      </c>
      <c r="B440" s="10">
        <v>-1.306627</v>
      </c>
      <c r="C440" s="10">
        <v>-90.437753000000001</v>
      </c>
      <c r="D440" t="s">
        <v>6</v>
      </c>
      <c r="E440" t="s">
        <v>6</v>
      </c>
      <c r="F440" s="3" t="s">
        <v>681</v>
      </c>
      <c r="G440" t="s">
        <v>1852</v>
      </c>
      <c r="H440" t="s">
        <v>14</v>
      </c>
      <c r="I440" t="s">
        <v>6</v>
      </c>
      <c r="J440" s="3" t="s">
        <v>6</v>
      </c>
    </row>
    <row r="441" spans="1:10" x14ac:dyDescent="0.25">
      <c r="A441" t="s">
        <v>19</v>
      </c>
      <c r="B441" s="10">
        <v>0.31666666666666665</v>
      </c>
      <c r="C441" s="10">
        <v>-89.95</v>
      </c>
      <c r="D441" t="s">
        <v>6</v>
      </c>
      <c r="E441" t="s">
        <v>6</v>
      </c>
      <c r="F441" s="3" t="s">
        <v>682</v>
      </c>
      <c r="G441" t="s">
        <v>1853</v>
      </c>
      <c r="H441" t="s">
        <v>14</v>
      </c>
      <c r="I441" t="s">
        <v>6</v>
      </c>
      <c r="J441" s="3" t="s">
        <v>6</v>
      </c>
    </row>
    <row r="442" spans="1:10" x14ac:dyDescent="0.25">
      <c r="A442" t="s">
        <v>15</v>
      </c>
      <c r="B442" s="10">
        <v>-0.5</v>
      </c>
      <c r="C442" s="10">
        <v>-91.066666666666663</v>
      </c>
      <c r="D442" t="s">
        <v>6</v>
      </c>
      <c r="E442" t="s">
        <v>6</v>
      </c>
      <c r="F442" s="3" t="s">
        <v>675</v>
      </c>
      <c r="G442" s="3" t="s">
        <v>1854</v>
      </c>
      <c r="H442" t="s">
        <v>14</v>
      </c>
      <c r="I442" t="s">
        <v>6</v>
      </c>
      <c r="J442" s="3" t="s">
        <v>6</v>
      </c>
    </row>
    <row r="443" spans="1:10" x14ac:dyDescent="0.25">
      <c r="A443" t="s">
        <v>21</v>
      </c>
      <c r="B443" s="10">
        <v>-0.64096799999999998</v>
      </c>
      <c r="C443" s="10">
        <v>-90.337424999999996</v>
      </c>
      <c r="D443" t="s">
        <v>6</v>
      </c>
      <c r="E443" t="s">
        <v>6</v>
      </c>
      <c r="F443" s="3" t="s">
        <v>680</v>
      </c>
      <c r="G443" s="3" t="s">
        <v>1855</v>
      </c>
      <c r="H443" t="s">
        <v>14</v>
      </c>
      <c r="I443" t="s">
        <v>6</v>
      </c>
      <c r="J443" s="3" t="s">
        <v>6</v>
      </c>
    </row>
    <row r="444" spans="1:10" x14ac:dyDescent="0.25">
      <c r="A444" t="s">
        <v>20</v>
      </c>
      <c r="B444" s="10">
        <v>-0.26029200000000002</v>
      </c>
      <c r="C444" s="10">
        <v>-90.715158000000002</v>
      </c>
      <c r="D444" t="s">
        <v>6</v>
      </c>
      <c r="E444" t="s">
        <v>6</v>
      </c>
      <c r="F444" s="3" t="s">
        <v>677</v>
      </c>
      <c r="G444" s="3" t="s">
        <v>1856</v>
      </c>
      <c r="H444" t="s">
        <v>14</v>
      </c>
      <c r="I444" t="s">
        <v>6</v>
      </c>
      <c r="J444" s="3" t="s">
        <v>6</v>
      </c>
    </row>
    <row r="445" spans="1:10" x14ac:dyDescent="0.25">
      <c r="A445" t="s">
        <v>2588</v>
      </c>
      <c r="B445" s="10">
        <f>39+27/60+2.68/3600</f>
        <v>39.450744444444446</v>
      </c>
      <c r="C445" s="10">
        <f>-(74+25/60+17.61/3600)</f>
        <v>-74.421558333333337</v>
      </c>
      <c r="D445" t="s">
        <v>6</v>
      </c>
      <c r="E445" t="s">
        <v>6</v>
      </c>
      <c r="F445" t="s">
        <v>1671</v>
      </c>
      <c r="G445" s="3" t="s">
        <v>6</v>
      </c>
      <c r="H445" t="s">
        <v>2584</v>
      </c>
      <c r="I445" t="s">
        <v>6</v>
      </c>
      <c r="J445" s="3" t="s">
        <v>6</v>
      </c>
    </row>
    <row r="446" spans="1:10" x14ac:dyDescent="0.25">
      <c r="A446" s="4" t="s">
        <v>2104</v>
      </c>
      <c r="B446" s="10">
        <v>-23.110761</v>
      </c>
      <c r="C446" s="10">
        <v>-134.972364</v>
      </c>
      <c r="D446" t="s">
        <v>6</v>
      </c>
      <c r="E446" t="s">
        <v>6</v>
      </c>
      <c r="F446" s="3" t="s">
        <v>1254</v>
      </c>
      <c r="G446" s="3" t="s">
        <v>1166</v>
      </c>
      <c r="H446" s="4" t="s">
        <v>2095</v>
      </c>
      <c r="I446" s="4" t="s">
        <v>6</v>
      </c>
      <c r="J446" s="3" t="s">
        <v>6</v>
      </c>
    </row>
    <row r="447" spans="1:10" x14ac:dyDescent="0.25">
      <c r="A447" t="s">
        <v>1845</v>
      </c>
      <c r="B447" s="10">
        <v>0.31190800000000002</v>
      </c>
      <c r="C447" s="10">
        <v>-89.954133999999996</v>
      </c>
      <c r="D447" t="s">
        <v>6</v>
      </c>
      <c r="E447" t="s">
        <v>6</v>
      </c>
      <c r="F447" s="3" t="s">
        <v>1844</v>
      </c>
      <c r="G447" t="s">
        <v>1849</v>
      </c>
      <c r="H447" t="s">
        <v>19</v>
      </c>
      <c r="I447" t="s">
        <v>6</v>
      </c>
      <c r="J447" s="3" t="s">
        <v>6</v>
      </c>
    </row>
    <row r="448" spans="1:10" x14ac:dyDescent="0.25">
      <c r="A448" t="s">
        <v>2642</v>
      </c>
      <c r="B448" s="10">
        <v>31.686962000000001</v>
      </c>
      <c r="C448" s="10">
        <v>-81.296132</v>
      </c>
      <c r="D448" t="s">
        <v>6</v>
      </c>
      <c r="E448" t="s">
        <v>6</v>
      </c>
      <c r="F448" s="3" t="s">
        <v>1835</v>
      </c>
      <c r="G448" s="3" t="s">
        <v>6</v>
      </c>
      <c r="H448" t="s">
        <v>2637</v>
      </c>
      <c r="I448" t="s">
        <v>6</v>
      </c>
      <c r="J448" s="3" t="s">
        <v>6</v>
      </c>
    </row>
    <row r="449" spans="1:10" x14ac:dyDescent="0.25">
      <c r="A449" t="s">
        <v>2633</v>
      </c>
      <c r="B449" s="10">
        <v>31.477499999999999</v>
      </c>
      <c r="C449" s="10">
        <v>-81.241666666666674</v>
      </c>
      <c r="D449" t="s">
        <v>6</v>
      </c>
      <c r="E449" t="s">
        <v>6</v>
      </c>
      <c r="F449" s="3" t="s">
        <v>746</v>
      </c>
      <c r="G449" s="3" t="s">
        <v>6</v>
      </c>
      <c r="H449" t="s">
        <v>2631</v>
      </c>
      <c r="I449" t="s">
        <v>6</v>
      </c>
      <c r="J449" s="3" t="s">
        <v>6</v>
      </c>
    </row>
    <row r="450" spans="1:10" x14ac:dyDescent="0.25">
      <c r="A450" t="s">
        <v>2636</v>
      </c>
      <c r="B450" s="10">
        <v>32.016666666666666</v>
      </c>
      <c r="C450" s="10">
        <v>-81.11666666666666</v>
      </c>
      <c r="D450" t="s">
        <v>6</v>
      </c>
      <c r="E450" t="s">
        <v>6</v>
      </c>
      <c r="F450" s="3" t="s">
        <v>747</v>
      </c>
      <c r="G450" s="3" t="s">
        <v>6</v>
      </c>
      <c r="H450" t="s">
        <v>2634</v>
      </c>
      <c r="I450" t="s">
        <v>6</v>
      </c>
      <c r="J450" s="3" t="s">
        <v>6</v>
      </c>
    </row>
    <row r="451" spans="1:10" x14ac:dyDescent="0.25">
      <c r="A451" t="s">
        <v>2640</v>
      </c>
      <c r="B451" s="10">
        <v>31.932970999999998</v>
      </c>
      <c r="C451" s="10">
        <v>-81.043299000000005</v>
      </c>
      <c r="D451" t="s">
        <v>6</v>
      </c>
      <c r="E451" t="s">
        <v>6</v>
      </c>
      <c r="F451" s="3" t="s">
        <v>1397</v>
      </c>
      <c r="G451" s="3" t="s">
        <v>6</v>
      </c>
      <c r="H451" t="s">
        <v>2634</v>
      </c>
      <c r="I451" t="s">
        <v>6</v>
      </c>
      <c r="J451" s="3" t="s">
        <v>6</v>
      </c>
    </row>
    <row r="452" spans="1:10" x14ac:dyDescent="0.25">
      <c r="A452" t="s">
        <v>2639</v>
      </c>
      <c r="B452" s="10">
        <v>31.630555555555556</v>
      </c>
      <c r="C452" s="10">
        <v>-81.160138888888895</v>
      </c>
      <c r="D452" t="s">
        <v>6</v>
      </c>
      <c r="E452" t="s">
        <v>6</v>
      </c>
      <c r="F452" s="3" t="s">
        <v>748</v>
      </c>
      <c r="G452" s="3" t="s">
        <v>6</v>
      </c>
      <c r="H452" t="s">
        <v>2637</v>
      </c>
      <c r="I452" t="s">
        <v>6</v>
      </c>
      <c r="J452" s="3" t="s">
        <v>6</v>
      </c>
    </row>
    <row r="453" spans="1:10" x14ac:dyDescent="0.25">
      <c r="A453" t="s">
        <v>2641</v>
      </c>
      <c r="B453" s="10">
        <v>31.998691000000001</v>
      </c>
      <c r="C453" s="10">
        <v>-81.000180999999998</v>
      </c>
      <c r="D453" t="s">
        <v>6</v>
      </c>
      <c r="E453" t="s">
        <v>6</v>
      </c>
      <c r="F453" s="3" t="s">
        <v>1191</v>
      </c>
      <c r="G453" s="3" t="s">
        <v>6</v>
      </c>
      <c r="H453" t="s">
        <v>2634</v>
      </c>
      <c r="I453" t="s">
        <v>6</v>
      </c>
      <c r="J453" s="3" t="s">
        <v>6</v>
      </c>
    </row>
    <row r="454" spans="1:10" x14ac:dyDescent="0.25">
      <c r="A454" s="4" t="s">
        <v>1718</v>
      </c>
      <c r="B454" s="10">
        <v>5.0913979999999999</v>
      </c>
      <c r="C454" s="10">
        <v>-1.3429720000000001</v>
      </c>
      <c r="D454" t="s">
        <v>6</v>
      </c>
      <c r="E454" t="s">
        <v>6</v>
      </c>
      <c r="F454" s="3" t="s">
        <v>1719</v>
      </c>
      <c r="G454" s="3" t="s">
        <v>6</v>
      </c>
      <c r="H454" s="3" t="s">
        <v>465</v>
      </c>
      <c r="I454" s="3" t="s">
        <v>6</v>
      </c>
      <c r="J454" s="3" t="s">
        <v>6</v>
      </c>
    </row>
    <row r="455" spans="1:10" x14ac:dyDescent="0.25">
      <c r="A455" t="s">
        <v>2110</v>
      </c>
      <c r="B455" s="10">
        <f>-(1+52/60)</f>
        <v>-1.8666666666666667</v>
      </c>
      <c r="C455" s="10">
        <f>175+33/60</f>
        <v>175.55</v>
      </c>
      <c r="D455" t="s">
        <v>6</v>
      </c>
      <c r="E455" t="s">
        <v>6</v>
      </c>
      <c r="F455" s="3" t="s">
        <v>2111</v>
      </c>
      <c r="G455" t="s">
        <v>6</v>
      </c>
      <c r="H455" t="s">
        <v>500</v>
      </c>
      <c r="I455" t="s">
        <v>6</v>
      </c>
      <c r="J455" s="3" t="s">
        <v>6</v>
      </c>
    </row>
    <row r="456" spans="1:10" x14ac:dyDescent="0.25">
      <c r="A456" t="s">
        <v>1654</v>
      </c>
      <c r="B456" s="10">
        <v>1.4166666666666667</v>
      </c>
      <c r="C456" s="10">
        <v>173.03333333333333</v>
      </c>
      <c r="D456" t="s">
        <v>6</v>
      </c>
      <c r="E456" t="s">
        <v>6</v>
      </c>
      <c r="F456" s="3" t="s">
        <v>1094</v>
      </c>
      <c r="G456" t="s">
        <v>6</v>
      </c>
      <c r="H456" t="s">
        <v>500</v>
      </c>
      <c r="I456" t="s">
        <v>6</v>
      </c>
      <c r="J456" s="3" t="s">
        <v>6</v>
      </c>
    </row>
    <row r="457" spans="1:10" x14ac:dyDescent="0.25">
      <c r="A457" s="4" t="s">
        <v>2808</v>
      </c>
      <c r="B457" s="10">
        <f>42+38/60+14/3600</f>
        <v>42.637222222222221</v>
      </c>
      <c r="C457" s="10">
        <f>-(70+42/60+4/3600)</f>
        <v>-70.701111111111118</v>
      </c>
      <c r="D457" t="s">
        <v>6</v>
      </c>
      <c r="E457" t="s">
        <v>6</v>
      </c>
      <c r="F457" s="3" t="s">
        <v>1691</v>
      </c>
      <c r="G457" s="3" t="s">
        <v>6</v>
      </c>
      <c r="H457" s="4" t="s">
        <v>2807</v>
      </c>
      <c r="I457" s="4" t="s">
        <v>6</v>
      </c>
      <c r="J457" s="3" t="s">
        <v>6</v>
      </c>
    </row>
    <row r="458" spans="1:10" x14ac:dyDescent="0.25">
      <c r="A458" t="s">
        <v>2817</v>
      </c>
      <c r="B458" s="10">
        <f>-(14+39/60)</f>
        <v>-14.65</v>
      </c>
      <c r="C458" s="10">
        <f>145+15/60</f>
        <v>145.25</v>
      </c>
      <c r="D458" t="s">
        <v>6</v>
      </c>
      <c r="E458" t="s">
        <v>6</v>
      </c>
      <c r="F458" s="3" t="s">
        <v>1468</v>
      </c>
      <c r="G458" s="3" t="s">
        <v>6</v>
      </c>
      <c r="H458" t="s">
        <v>2469</v>
      </c>
      <c r="I458" t="s">
        <v>6</v>
      </c>
      <c r="J458" s="3" t="s">
        <v>6</v>
      </c>
    </row>
    <row r="459" spans="1:10" x14ac:dyDescent="0.25">
      <c r="A459" t="s">
        <v>1433</v>
      </c>
      <c r="B459" s="10">
        <v>13.450036000000001</v>
      </c>
      <c r="C459" s="10">
        <v>144.677391</v>
      </c>
      <c r="D459" t="s">
        <v>6</v>
      </c>
      <c r="E459" t="s">
        <v>6</v>
      </c>
      <c r="F459" s="3" t="s">
        <v>1434</v>
      </c>
      <c r="G459" s="3" t="s">
        <v>6</v>
      </c>
      <c r="H459" s="3" t="s">
        <v>25</v>
      </c>
      <c r="I459" s="3" t="s">
        <v>6</v>
      </c>
      <c r="J459" s="3" t="s">
        <v>6</v>
      </c>
    </row>
    <row r="460" spans="1:10" x14ac:dyDescent="0.25">
      <c r="A460" t="s">
        <v>1938</v>
      </c>
      <c r="B460" s="10">
        <v>10.933332999999999</v>
      </c>
      <c r="C460" s="10">
        <v>-85.816666999999995</v>
      </c>
      <c r="D460" t="s">
        <v>6</v>
      </c>
      <c r="E460" t="s">
        <v>2145</v>
      </c>
      <c r="F460" s="3" t="s">
        <v>791</v>
      </c>
      <c r="G460" s="3" t="s">
        <v>1294</v>
      </c>
      <c r="H460" t="s">
        <v>1936</v>
      </c>
      <c r="I460" t="s">
        <v>6</v>
      </c>
      <c r="J460" s="3" t="s">
        <v>6</v>
      </c>
    </row>
    <row r="461" spans="1:10" x14ac:dyDescent="0.25">
      <c r="A461" t="s">
        <v>1939</v>
      </c>
      <c r="B461" s="10">
        <v>10.552073</v>
      </c>
      <c r="C461" s="10">
        <v>-85.698306000000002</v>
      </c>
      <c r="D461" t="s">
        <v>6</v>
      </c>
      <c r="E461" t="s">
        <v>272</v>
      </c>
      <c r="F461" s="3" t="s">
        <v>1165</v>
      </c>
      <c r="G461" s="3" t="s">
        <v>6</v>
      </c>
      <c r="H461" s="3" t="s">
        <v>1936</v>
      </c>
      <c r="I461" s="3" t="s">
        <v>6</v>
      </c>
      <c r="J461" s="3" t="s">
        <v>6</v>
      </c>
    </row>
    <row r="462" spans="1:10" x14ac:dyDescent="0.25">
      <c r="A462" t="s">
        <v>1940</v>
      </c>
      <c r="B462" s="10">
        <v>10.619262000000001</v>
      </c>
      <c r="C462" s="10">
        <v>-85.657788999999994</v>
      </c>
      <c r="D462" t="s">
        <v>6</v>
      </c>
      <c r="E462" t="s">
        <v>150</v>
      </c>
      <c r="F462" s="3" t="s">
        <v>788</v>
      </c>
      <c r="G462" s="3" t="s">
        <v>6</v>
      </c>
      <c r="H462" s="3" t="s">
        <v>1936</v>
      </c>
      <c r="I462" s="3" t="s">
        <v>6</v>
      </c>
      <c r="J462" s="3" t="s">
        <v>6</v>
      </c>
    </row>
    <row r="463" spans="1:10" x14ac:dyDescent="0.25">
      <c r="A463" t="s">
        <v>1941</v>
      </c>
      <c r="B463" s="10">
        <v>10.252563</v>
      </c>
      <c r="C463" s="10">
        <v>-85.247377</v>
      </c>
      <c r="D463" t="s">
        <v>6</v>
      </c>
      <c r="E463" t="s">
        <v>155</v>
      </c>
      <c r="F463" s="3" t="s">
        <v>800</v>
      </c>
      <c r="G463" s="3" t="s">
        <v>6</v>
      </c>
      <c r="H463" s="3" t="s">
        <v>1936</v>
      </c>
      <c r="I463" s="3" t="s">
        <v>6</v>
      </c>
      <c r="J463" s="3" t="s">
        <v>6</v>
      </c>
    </row>
    <row r="464" spans="1:10" x14ac:dyDescent="0.25">
      <c r="A464" t="s">
        <v>1942</v>
      </c>
      <c r="B464" s="10">
        <v>10.19791</v>
      </c>
      <c r="C464" s="10">
        <v>-85.234801000000004</v>
      </c>
      <c r="D464" t="s">
        <v>6</v>
      </c>
      <c r="E464" t="s">
        <v>6</v>
      </c>
      <c r="F464" s="3" t="s">
        <v>1737</v>
      </c>
      <c r="G464" s="3" t="s">
        <v>6</v>
      </c>
      <c r="H464" s="3" t="s">
        <v>1936</v>
      </c>
      <c r="I464" s="3" t="s">
        <v>6</v>
      </c>
      <c r="J464" s="3" t="s">
        <v>6</v>
      </c>
    </row>
    <row r="465" spans="1:10" x14ac:dyDescent="0.25">
      <c r="A465" t="s">
        <v>1944</v>
      </c>
      <c r="B465" s="10">
        <v>10.030799999999999</v>
      </c>
      <c r="C465" s="10">
        <v>-85.742109999999997</v>
      </c>
      <c r="D465" t="s">
        <v>6</v>
      </c>
      <c r="E465" t="s">
        <v>6</v>
      </c>
      <c r="F465" s="3" t="s">
        <v>1771</v>
      </c>
      <c r="G465" s="3" t="s">
        <v>6</v>
      </c>
      <c r="H465" s="3" t="s">
        <v>1936</v>
      </c>
      <c r="I465" s="3" t="s">
        <v>6</v>
      </c>
      <c r="J465" s="3" t="s">
        <v>6</v>
      </c>
    </row>
    <row r="466" spans="1:10" x14ac:dyDescent="0.25">
      <c r="A466" t="s">
        <v>1490</v>
      </c>
      <c r="B466" s="10">
        <v>21.630330000000001</v>
      </c>
      <c r="C466" s="10">
        <v>108.787823</v>
      </c>
      <c r="D466" t="s">
        <v>6</v>
      </c>
      <c r="E466" t="s">
        <v>6</v>
      </c>
      <c r="F466" s="3" t="s">
        <v>1489</v>
      </c>
      <c r="G466" s="3" t="s">
        <v>6</v>
      </c>
      <c r="H466" s="3" t="s">
        <v>1491</v>
      </c>
      <c r="I466" s="3" t="s">
        <v>6</v>
      </c>
      <c r="J466" s="3" t="s">
        <v>6</v>
      </c>
    </row>
    <row r="467" spans="1:10" x14ac:dyDescent="0.25">
      <c r="A467" t="s">
        <v>279</v>
      </c>
      <c r="B467" s="10">
        <v>15.813426</v>
      </c>
      <c r="C467" s="10">
        <v>-88.581958999999998</v>
      </c>
      <c r="D467" t="s">
        <v>6</v>
      </c>
      <c r="E467" t="s">
        <v>6</v>
      </c>
      <c r="F467" t="s">
        <v>279</v>
      </c>
      <c r="G467" s="3" t="s">
        <v>6</v>
      </c>
      <c r="H467" t="s">
        <v>280</v>
      </c>
      <c r="I467" t="s">
        <v>2133</v>
      </c>
      <c r="J467" s="3" t="s">
        <v>6</v>
      </c>
    </row>
    <row r="468" spans="1:10" x14ac:dyDescent="0.25">
      <c r="A468" t="s">
        <v>1702</v>
      </c>
      <c r="B468" s="10">
        <v>13.919836999999999</v>
      </c>
      <c r="C468" s="10">
        <v>-91.103221000000005</v>
      </c>
      <c r="D468" t="s">
        <v>6</v>
      </c>
      <c r="E468" t="s">
        <v>6</v>
      </c>
      <c r="F468" t="s">
        <v>1702</v>
      </c>
      <c r="G468" s="3" t="s">
        <v>6</v>
      </c>
      <c r="H468" t="s">
        <v>280</v>
      </c>
      <c r="I468" t="s">
        <v>520</v>
      </c>
      <c r="J468" s="3" t="s">
        <v>6</v>
      </c>
    </row>
    <row r="469" spans="1:10" x14ac:dyDescent="0.25">
      <c r="A469" t="s">
        <v>1948</v>
      </c>
      <c r="B469" s="10">
        <v>-2.1833333333333331</v>
      </c>
      <c r="C469" s="10">
        <v>-79.88333333333334</v>
      </c>
      <c r="D469" t="s">
        <v>6</v>
      </c>
      <c r="E469" t="s">
        <v>6</v>
      </c>
      <c r="F469" s="3" t="s">
        <v>775</v>
      </c>
      <c r="G469" s="3" t="s">
        <v>6</v>
      </c>
      <c r="H469" t="s">
        <v>140</v>
      </c>
      <c r="I469" t="s">
        <v>6</v>
      </c>
      <c r="J469" s="3" t="s">
        <v>6</v>
      </c>
    </row>
    <row r="470" spans="1:10" x14ac:dyDescent="0.25">
      <c r="A470" t="s">
        <v>1951</v>
      </c>
      <c r="B470" s="10">
        <v>-2.159052</v>
      </c>
      <c r="C470" s="10">
        <v>-79.865551999999994</v>
      </c>
      <c r="D470" t="s">
        <v>6</v>
      </c>
      <c r="E470" t="s">
        <v>6</v>
      </c>
      <c r="F470" s="3" t="s">
        <v>1950</v>
      </c>
      <c r="G470" s="3" t="s">
        <v>6</v>
      </c>
      <c r="H470" t="s">
        <v>140</v>
      </c>
      <c r="I470" t="s">
        <v>6</v>
      </c>
      <c r="J470" s="3" t="s">
        <v>6</v>
      </c>
    </row>
    <row r="471" spans="1:10" x14ac:dyDescent="0.25">
      <c r="A471" t="s">
        <v>1949</v>
      </c>
      <c r="B471" s="10">
        <v>-2.6365690000000002</v>
      </c>
      <c r="C471" s="10">
        <v>-80.279287999999994</v>
      </c>
      <c r="D471" t="s">
        <v>6</v>
      </c>
      <c r="E471" t="s">
        <v>6</v>
      </c>
      <c r="F471" s="3" t="s">
        <v>778</v>
      </c>
      <c r="G471" s="3" t="s">
        <v>6</v>
      </c>
      <c r="H471" t="s">
        <v>140</v>
      </c>
      <c r="I471" t="s">
        <v>6</v>
      </c>
      <c r="J471" s="3" t="s">
        <v>6</v>
      </c>
    </row>
    <row r="472" spans="1:10" x14ac:dyDescent="0.25">
      <c r="A472" t="s">
        <v>1952</v>
      </c>
      <c r="B472" s="10">
        <v>-2.8333333333333335</v>
      </c>
      <c r="C472" s="10">
        <v>-80.13333333333334</v>
      </c>
      <c r="D472" t="s">
        <v>6</v>
      </c>
      <c r="E472" t="s">
        <v>6</v>
      </c>
      <c r="F472" s="3" t="s">
        <v>1156</v>
      </c>
      <c r="G472" s="3" t="s">
        <v>6</v>
      </c>
      <c r="H472" t="s">
        <v>140</v>
      </c>
      <c r="I472" t="s">
        <v>6</v>
      </c>
      <c r="J472" s="3" t="s">
        <v>6</v>
      </c>
    </row>
    <row r="473" spans="1:10" x14ac:dyDescent="0.25">
      <c r="A473" t="s">
        <v>1953</v>
      </c>
      <c r="B473" s="10">
        <v>-2.1833333333333331</v>
      </c>
      <c r="C473" s="10">
        <v>-79.88333333333334</v>
      </c>
      <c r="D473" t="s">
        <v>6</v>
      </c>
      <c r="E473" t="s">
        <v>142</v>
      </c>
      <c r="F473" s="3" t="s">
        <v>779</v>
      </c>
      <c r="G473" s="3" t="s">
        <v>6</v>
      </c>
      <c r="H473" t="s">
        <v>140</v>
      </c>
      <c r="I473" t="s">
        <v>6</v>
      </c>
      <c r="J473" s="3" t="s">
        <v>6</v>
      </c>
    </row>
    <row r="474" spans="1:10" x14ac:dyDescent="0.25">
      <c r="A474" t="s">
        <v>1662</v>
      </c>
      <c r="B474" s="10">
        <v>16.863611111111112</v>
      </c>
      <c r="C474" s="10">
        <v>-99.882499999999993</v>
      </c>
      <c r="D474" t="s">
        <v>6</v>
      </c>
      <c r="E474" t="s">
        <v>6</v>
      </c>
      <c r="F474" s="3" t="s">
        <v>666</v>
      </c>
      <c r="G474" s="3" t="s">
        <v>6</v>
      </c>
      <c r="H474" s="3" t="s">
        <v>1663</v>
      </c>
      <c r="I474" s="3" t="s">
        <v>6</v>
      </c>
      <c r="J474" s="3" t="s">
        <v>6</v>
      </c>
    </row>
    <row r="475" spans="1:10" x14ac:dyDescent="0.25">
      <c r="A475" t="s">
        <v>124</v>
      </c>
      <c r="B475" s="10">
        <v>9.5091666666666672</v>
      </c>
      <c r="C475" s="10">
        <v>-13.712222222222222</v>
      </c>
      <c r="D475" t="s">
        <v>6</v>
      </c>
      <c r="E475" t="s">
        <v>6</v>
      </c>
      <c r="F475" s="3" t="s">
        <v>772</v>
      </c>
      <c r="G475" s="3" t="s">
        <v>6</v>
      </c>
      <c r="H475" t="s">
        <v>121</v>
      </c>
      <c r="I475" t="s">
        <v>6</v>
      </c>
      <c r="J475" s="3" t="s">
        <v>6</v>
      </c>
    </row>
    <row r="476" spans="1:10" x14ac:dyDescent="0.25">
      <c r="A476" t="s">
        <v>1836</v>
      </c>
      <c r="B476" s="10">
        <f>11+12/60</f>
        <v>11.2</v>
      </c>
      <c r="C476" s="10">
        <f>-(15+53/60)</f>
        <v>-15.883333333333333</v>
      </c>
      <c r="D476" t="s">
        <v>6</v>
      </c>
      <c r="E476" t="s">
        <v>6</v>
      </c>
      <c r="F476" t="s">
        <v>1837</v>
      </c>
      <c r="G476" s="3" t="s">
        <v>6</v>
      </c>
      <c r="H476" t="s">
        <v>583</v>
      </c>
      <c r="I476" t="s">
        <v>6</v>
      </c>
      <c r="J476" s="3" t="s">
        <v>6</v>
      </c>
    </row>
    <row r="477" spans="1:10" x14ac:dyDescent="0.25">
      <c r="A477" t="s">
        <v>364</v>
      </c>
      <c r="B477" s="10">
        <v>11.85</v>
      </c>
      <c r="C477" s="10">
        <v>-15.566666666666666</v>
      </c>
      <c r="D477" t="s">
        <v>6</v>
      </c>
      <c r="E477" t="s">
        <v>6</v>
      </c>
      <c r="F477" s="3" t="s">
        <v>771</v>
      </c>
      <c r="G477" s="3" t="s">
        <v>6</v>
      </c>
      <c r="H477" t="s">
        <v>583</v>
      </c>
      <c r="I477" t="s">
        <v>6</v>
      </c>
      <c r="J477" s="3" t="s">
        <v>6</v>
      </c>
    </row>
    <row r="478" spans="1:10" x14ac:dyDescent="0.25">
      <c r="A478" t="s">
        <v>2710</v>
      </c>
      <c r="B478" s="10">
        <v>25.694362000000002</v>
      </c>
      <c r="C478" s="10">
        <v>-80.163385000000005</v>
      </c>
      <c r="D478" t="s">
        <v>6</v>
      </c>
      <c r="E478" t="s">
        <v>6</v>
      </c>
      <c r="F478" s="3" t="s">
        <v>688</v>
      </c>
      <c r="G478" s="3" t="s">
        <v>6</v>
      </c>
      <c r="H478" s="3" t="s">
        <v>2706</v>
      </c>
      <c r="I478" t="s">
        <v>6</v>
      </c>
      <c r="J478" s="3" t="s">
        <v>6</v>
      </c>
    </row>
    <row r="479" spans="1:10" x14ac:dyDescent="0.25">
      <c r="A479" t="s">
        <v>2517</v>
      </c>
      <c r="B479" s="10">
        <v>25.964586000000001</v>
      </c>
      <c r="C479" s="10">
        <v>-111.169696</v>
      </c>
      <c r="D479" t="s">
        <v>6</v>
      </c>
      <c r="E479" t="s">
        <v>6</v>
      </c>
      <c r="F479" s="3" t="s">
        <v>1040</v>
      </c>
      <c r="G479" s="3" t="s">
        <v>6</v>
      </c>
      <c r="H479" t="s">
        <v>2512</v>
      </c>
      <c r="I479" s="3" t="s">
        <v>6</v>
      </c>
      <c r="J479" s="3" t="s">
        <v>6</v>
      </c>
    </row>
    <row r="480" spans="1:10" x14ac:dyDescent="0.25">
      <c r="A480" t="s">
        <v>2518</v>
      </c>
      <c r="B480" s="10">
        <v>31.556719999999999</v>
      </c>
      <c r="C480" s="10">
        <v>-113.97281099999999</v>
      </c>
      <c r="D480" t="s">
        <v>6</v>
      </c>
      <c r="E480" t="s">
        <v>6</v>
      </c>
      <c r="F480" s="3" t="s">
        <v>1030</v>
      </c>
      <c r="G480" s="3" t="s">
        <v>6</v>
      </c>
      <c r="H480" t="s">
        <v>419</v>
      </c>
      <c r="I480" t="s">
        <v>6</v>
      </c>
      <c r="J480" s="3" t="s">
        <v>6</v>
      </c>
    </row>
    <row r="481" spans="1:10" x14ac:dyDescent="0.25">
      <c r="A481" t="s">
        <v>2363</v>
      </c>
      <c r="B481" s="10">
        <v>9.2472969999999997</v>
      </c>
      <c r="C481" s="10">
        <v>79.211082000000005</v>
      </c>
      <c r="D481" t="s">
        <v>6</v>
      </c>
      <c r="E481" t="s">
        <v>6</v>
      </c>
      <c r="F481" s="3" t="s">
        <v>2364</v>
      </c>
      <c r="G481" s="3" t="s">
        <v>6</v>
      </c>
      <c r="H481" t="s">
        <v>2362</v>
      </c>
      <c r="I481" t="s">
        <v>6</v>
      </c>
      <c r="J481" s="3" t="s">
        <v>6</v>
      </c>
    </row>
    <row r="482" spans="1:10" x14ac:dyDescent="0.25">
      <c r="A482" t="s">
        <v>449</v>
      </c>
      <c r="B482" s="10">
        <v>30.129954000000001</v>
      </c>
      <c r="C482" s="10">
        <v>-85.667686000000003</v>
      </c>
      <c r="D482" t="s">
        <v>6</v>
      </c>
      <c r="E482" t="s">
        <v>324</v>
      </c>
      <c r="F482" t="s">
        <v>449</v>
      </c>
      <c r="G482" s="3" t="s">
        <v>6</v>
      </c>
      <c r="H482" t="s">
        <v>447</v>
      </c>
      <c r="I482" t="s">
        <v>6</v>
      </c>
      <c r="J482" s="3" t="s">
        <v>6</v>
      </c>
    </row>
    <row r="483" spans="1:10" x14ac:dyDescent="0.25">
      <c r="A483" t="s">
        <v>450</v>
      </c>
      <c r="B483" s="10">
        <v>27.813063</v>
      </c>
      <c r="C483" s="10">
        <v>-97.393186999999998</v>
      </c>
      <c r="D483" t="s">
        <v>6</v>
      </c>
      <c r="E483" t="s">
        <v>440</v>
      </c>
      <c r="F483" t="s">
        <v>450</v>
      </c>
      <c r="G483" s="3" t="s">
        <v>6</v>
      </c>
      <c r="H483" t="s">
        <v>447</v>
      </c>
      <c r="I483" t="s">
        <v>6</v>
      </c>
      <c r="J483" s="3" t="s">
        <v>6</v>
      </c>
    </row>
    <row r="484" spans="1:10" x14ac:dyDescent="0.25">
      <c r="A484" t="s">
        <v>452</v>
      </c>
      <c r="B484" s="10">
        <v>25.956996</v>
      </c>
      <c r="C484" s="10">
        <v>-97.146196000000003</v>
      </c>
      <c r="D484" t="s">
        <v>6</v>
      </c>
      <c r="E484" t="s">
        <v>6</v>
      </c>
      <c r="F484" t="s">
        <v>452</v>
      </c>
      <c r="G484" s="3" t="s">
        <v>6</v>
      </c>
      <c r="H484" t="s">
        <v>447</v>
      </c>
      <c r="I484" t="s">
        <v>6</v>
      </c>
      <c r="J484" s="3" t="s">
        <v>6</v>
      </c>
    </row>
    <row r="485" spans="1:10" x14ac:dyDescent="0.25">
      <c r="A485" t="s">
        <v>2278</v>
      </c>
      <c r="B485" s="10">
        <v>29.939920000000001</v>
      </c>
      <c r="C485" s="10">
        <v>32.567923999999998</v>
      </c>
      <c r="D485" t="s">
        <v>6</v>
      </c>
      <c r="E485" t="s">
        <v>6</v>
      </c>
      <c r="F485" s="3" t="s">
        <v>1093</v>
      </c>
      <c r="G485" t="s">
        <v>6</v>
      </c>
      <c r="H485" t="s">
        <v>2276</v>
      </c>
      <c r="I485" t="s">
        <v>6</v>
      </c>
      <c r="J485" s="3" t="s">
        <v>6</v>
      </c>
    </row>
    <row r="486" spans="1:10" x14ac:dyDescent="0.25">
      <c r="A486" t="s">
        <v>285</v>
      </c>
      <c r="B486" s="10">
        <v>6.2719360000000002</v>
      </c>
      <c r="C486" s="10">
        <v>-57.327460000000002</v>
      </c>
      <c r="D486" t="s">
        <v>6</v>
      </c>
      <c r="E486" t="s">
        <v>6</v>
      </c>
      <c r="F486" s="3" t="s">
        <v>913</v>
      </c>
      <c r="G486" s="3" t="s">
        <v>6</v>
      </c>
      <c r="H486" t="s">
        <v>284</v>
      </c>
      <c r="I486" t="s">
        <v>6</v>
      </c>
      <c r="J486" s="3" t="s">
        <v>6</v>
      </c>
    </row>
    <row r="487" spans="1:10" x14ac:dyDescent="0.25">
      <c r="A487" t="s">
        <v>1774</v>
      </c>
      <c r="B487" s="10">
        <v>19.967858</v>
      </c>
      <c r="C487" s="10">
        <v>110.605422</v>
      </c>
      <c r="D487" t="s">
        <v>6</v>
      </c>
      <c r="E487" t="s">
        <v>6</v>
      </c>
      <c r="F487" s="3" t="s">
        <v>1775</v>
      </c>
      <c r="G487" s="3" t="s">
        <v>6</v>
      </c>
      <c r="H487" t="s">
        <v>576</v>
      </c>
      <c r="I487" t="s">
        <v>6</v>
      </c>
      <c r="J487" s="3" t="s">
        <v>6</v>
      </c>
    </row>
    <row r="488" spans="1:10" x14ac:dyDescent="0.25">
      <c r="A488" t="s">
        <v>239</v>
      </c>
      <c r="B488" s="10">
        <v>18.253333333333334</v>
      </c>
      <c r="C488" s="10">
        <v>109.50361111111111</v>
      </c>
      <c r="D488" t="s">
        <v>6</v>
      </c>
      <c r="E488" t="s">
        <v>6</v>
      </c>
      <c r="F488" s="3" t="s">
        <v>877</v>
      </c>
      <c r="G488" s="3" t="s">
        <v>6</v>
      </c>
      <c r="H488" t="s">
        <v>576</v>
      </c>
      <c r="I488" t="s">
        <v>6</v>
      </c>
      <c r="J488" s="3" t="s">
        <v>6</v>
      </c>
    </row>
    <row r="489" spans="1:10" x14ac:dyDescent="0.25">
      <c r="A489" t="s">
        <v>580</v>
      </c>
      <c r="B489" s="10">
        <v>18.412609</v>
      </c>
      <c r="C489" s="10">
        <v>109.990601</v>
      </c>
      <c r="D489" s="4" t="s">
        <v>6</v>
      </c>
      <c r="E489" s="4" t="s">
        <v>6</v>
      </c>
      <c r="F489" s="3" t="s">
        <v>1225</v>
      </c>
      <c r="G489" s="4" t="s">
        <v>1351</v>
      </c>
      <c r="H489" t="s">
        <v>576</v>
      </c>
      <c r="I489" t="s">
        <v>6</v>
      </c>
      <c r="J489" s="3" t="s">
        <v>6</v>
      </c>
    </row>
    <row r="490" spans="1:10" x14ac:dyDescent="0.25">
      <c r="A490" s="4" t="s">
        <v>2006</v>
      </c>
      <c r="B490" s="10">
        <v>18.607783999999999</v>
      </c>
      <c r="C490" s="10">
        <v>-72.034408999999997</v>
      </c>
      <c r="D490" t="s">
        <v>6</v>
      </c>
      <c r="E490" t="s">
        <v>6</v>
      </c>
      <c r="F490" s="4" t="s">
        <v>2007</v>
      </c>
      <c r="G490" s="3" t="s">
        <v>6</v>
      </c>
      <c r="H490" t="s">
        <v>299</v>
      </c>
      <c r="I490" t="s">
        <v>6</v>
      </c>
      <c r="J490" s="3" t="s">
        <v>6</v>
      </c>
    </row>
    <row r="491" spans="1:10" x14ac:dyDescent="0.25">
      <c r="A491" t="s">
        <v>300</v>
      </c>
      <c r="B491" s="10">
        <v>18.674424999999999</v>
      </c>
      <c r="C491" s="10">
        <v>-74.134201000000004</v>
      </c>
      <c r="D491" t="s">
        <v>6</v>
      </c>
      <c r="E491" t="s">
        <v>6</v>
      </c>
      <c r="F491" s="3" t="s">
        <v>919</v>
      </c>
      <c r="G491" s="3" t="s">
        <v>6</v>
      </c>
      <c r="H491" t="s">
        <v>299</v>
      </c>
      <c r="I491" t="s">
        <v>6</v>
      </c>
      <c r="J491" s="3" t="s">
        <v>6</v>
      </c>
    </row>
    <row r="492" spans="1:10" x14ac:dyDescent="0.25">
      <c r="A492" t="s">
        <v>2421</v>
      </c>
      <c r="B492" s="10">
        <v>0.85015300000000005</v>
      </c>
      <c r="C492" s="10">
        <v>127.637535</v>
      </c>
      <c r="D492" t="s">
        <v>6</v>
      </c>
      <c r="E492" t="s">
        <v>6</v>
      </c>
      <c r="F492" s="3" t="s">
        <v>849</v>
      </c>
      <c r="G492" s="3" t="s">
        <v>6</v>
      </c>
      <c r="H492" t="s">
        <v>2418</v>
      </c>
      <c r="I492" t="s">
        <v>6</v>
      </c>
      <c r="J492" s="3" t="s">
        <v>6</v>
      </c>
    </row>
    <row r="493" spans="1:10" x14ac:dyDescent="0.25">
      <c r="A493" t="s">
        <v>2420</v>
      </c>
      <c r="B493" s="10">
        <v>2.0681989999999999</v>
      </c>
      <c r="C493" s="10">
        <v>127.96914099999999</v>
      </c>
      <c r="D493" t="s">
        <v>6</v>
      </c>
      <c r="E493" t="s">
        <v>6</v>
      </c>
      <c r="F493" s="3" t="s">
        <v>847</v>
      </c>
      <c r="G493" s="3" t="s">
        <v>6</v>
      </c>
      <c r="H493" t="s">
        <v>2418</v>
      </c>
      <c r="I493" t="s">
        <v>6</v>
      </c>
      <c r="J493" s="3" t="s">
        <v>6</v>
      </c>
    </row>
    <row r="494" spans="1:10" x14ac:dyDescent="0.25">
      <c r="A494" t="s">
        <v>2419</v>
      </c>
      <c r="B494" s="10">
        <v>1.727479</v>
      </c>
      <c r="C494" s="10">
        <v>128.01181800000001</v>
      </c>
      <c r="D494" t="s">
        <v>6</v>
      </c>
      <c r="E494" t="s">
        <v>6</v>
      </c>
      <c r="F494" s="3" t="s">
        <v>848</v>
      </c>
      <c r="G494" s="3" t="s">
        <v>6</v>
      </c>
      <c r="H494" t="s">
        <v>2418</v>
      </c>
      <c r="I494" t="s">
        <v>6</v>
      </c>
      <c r="J494" s="3" t="s">
        <v>6</v>
      </c>
    </row>
    <row r="495" spans="1:10" x14ac:dyDescent="0.25">
      <c r="A495" s="4" t="s">
        <v>2538</v>
      </c>
      <c r="B495" s="10">
        <f>42+55/60+27/3600</f>
        <v>42.924166666666665</v>
      </c>
      <c r="C495" s="10">
        <f>-(70+49/60+13/3600)</f>
        <v>-70.820277777777775</v>
      </c>
      <c r="D495" t="s">
        <v>6</v>
      </c>
      <c r="E495" t="s">
        <v>1562</v>
      </c>
      <c r="F495" s="4" t="s">
        <v>1677</v>
      </c>
      <c r="G495" s="3" t="s">
        <v>6</v>
      </c>
      <c r="H495" s="4" t="s">
        <v>2537</v>
      </c>
      <c r="I495" s="4" t="s">
        <v>6</v>
      </c>
      <c r="J495" s="3" t="s">
        <v>6</v>
      </c>
    </row>
    <row r="496" spans="1:10" x14ac:dyDescent="0.25">
      <c r="A496" s="5" t="s">
        <v>113</v>
      </c>
      <c r="B496" s="9">
        <v>21.466666666666665</v>
      </c>
      <c r="C496" s="9">
        <v>-157.98333333333332</v>
      </c>
      <c r="D496" s="5" t="s">
        <v>6</v>
      </c>
      <c r="E496" s="5" t="s">
        <v>6</v>
      </c>
      <c r="F496" s="6" t="s">
        <v>766</v>
      </c>
      <c r="G496" s="6" t="s">
        <v>6</v>
      </c>
      <c r="H496" s="6" t="s">
        <v>543</v>
      </c>
      <c r="I496" s="6" t="s">
        <v>6</v>
      </c>
      <c r="J496" s="6" t="s">
        <v>1395</v>
      </c>
    </row>
    <row r="497" spans="1:10" x14ac:dyDescent="0.25">
      <c r="A497" t="s">
        <v>1887</v>
      </c>
      <c r="B497" s="10">
        <v>34.228783999999997</v>
      </c>
      <c r="C497" s="10">
        <v>132.60576900000001</v>
      </c>
      <c r="D497" t="s">
        <v>6</v>
      </c>
      <c r="E497" t="s">
        <v>6</v>
      </c>
      <c r="F497" s="3" t="s">
        <v>1558</v>
      </c>
      <c r="G497" s="3" t="s">
        <v>6</v>
      </c>
      <c r="H497" t="s">
        <v>1886</v>
      </c>
      <c r="I497" t="s">
        <v>6</v>
      </c>
      <c r="J497" s="3" t="s">
        <v>6</v>
      </c>
    </row>
    <row r="498" spans="1:10" x14ac:dyDescent="0.25">
      <c r="A498" t="s">
        <v>600</v>
      </c>
      <c r="B498" s="10">
        <v>19.051527</v>
      </c>
      <c r="C498" s="10">
        <v>-70.452793999999997</v>
      </c>
      <c r="D498" t="s">
        <v>6</v>
      </c>
      <c r="E498" t="s">
        <v>6</v>
      </c>
      <c r="F498" t="s">
        <v>600</v>
      </c>
      <c r="G498" s="3" t="s">
        <v>6</v>
      </c>
      <c r="H498" t="s">
        <v>6</v>
      </c>
      <c r="I498" t="s">
        <v>302</v>
      </c>
      <c r="J498" s="3" t="s">
        <v>6</v>
      </c>
    </row>
    <row r="499" spans="1:10" x14ac:dyDescent="0.25">
      <c r="A499" t="s">
        <v>299</v>
      </c>
      <c r="B499" s="10">
        <v>19.067360999999998</v>
      </c>
      <c r="C499" s="10">
        <v>-72.798456999999999</v>
      </c>
      <c r="D499" t="s">
        <v>6</v>
      </c>
      <c r="E499" t="s">
        <v>6</v>
      </c>
      <c r="F499" t="s">
        <v>299</v>
      </c>
      <c r="G499" s="3" t="s">
        <v>6</v>
      </c>
      <c r="H499" t="s">
        <v>6</v>
      </c>
      <c r="I499" t="s">
        <v>302</v>
      </c>
      <c r="J499" s="3" t="s">
        <v>6</v>
      </c>
    </row>
    <row r="500" spans="1:10" x14ac:dyDescent="0.25">
      <c r="A500" t="s">
        <v>2002</v>
      </c>
      <c r="B500" s="10">
        <v>10.458422000000001</v>
      </c>
      <c r="C500" s="10">
        <v>106.867417</v>
      </c>
      <c r="D500" t="s">
        <v>6</v>
      </c>
      <c r="E500" t="s">
        <v>6</v>
      </c>
      <c r="F500" s="3" t="s">
        <v>2003</v>
      </c>
      <c r="G500" s="3" t="s">
        <v>6</v>
      </c>
      <c r="H500" s="4" t="s">
        <v>1999</v>
      </c>
      <c r="I500" s="4" t="s">
        <v>6</v>
      </c>
      <c r="J500" s="3" t="s">
        <v>6</v>
      </c>
    </row>
    <row r="501" spans="1:10" x14ac:dyDescent="0.25">
      <c r="A501" s="4" t="s">
        <v>1666</v>
      </c>
      <c r="B501" s="10">
        <v>16.058672999999999</v>
      </c>
      <c r="C501" s="10">
        <v>-85.920248000000001</v>
      </c>
      <c r="D501" t="s">
        <v>6</v>
      </c>
      <c r="E501" t="s">
        <v>6</v>
      </c>
      <c r="F501" s="4" t="s">
        <v>1666</v>
      </c>
      <c r="G501" s="3" t="s">
        <v>6</v>
      </c>
      <c r="H501" t="s">
        <v>276</v>
      </c>
      <c r="I501" t="s">
        <v>2133</v>
      </c>
      <c r="J501" s="3" t="s">
        <v>6</v>
      </c>
    </row>
    <row r="502" spans="1:10" x14ac:dyDescent="0.25">
      <c r="A502" s="4" t="s">
        <v>1701</v>
      </c>
      <c r="B502" s="10">
        <v>13.41362</v>
      </c>
      <c r="C502" s="10">
        <v>-87.397666999999998</v>
      </c>
      <c r="D502" t="s">
        <v>6</v>
      </c>
      <c r="E502" t="s">
        <v>6</v>
      </c>
      <c r="F502" s="4" t="s">
        <v>1701</v>
      </c>
      <c r="G502" s="3" t="s">
        <v>6</v>
      </c>
      <c r="H502" t="s">
        <v>276</v>
      </c>
      <c r="I502" t="s">
        <v>520</v>
      </c>
      <c r="J502" s="3" t="s">
        <v>6</v>
      </c>
    </row>
    <row r="503" spans="1:10" x14ac:dyDescent="0.25">
      <c r="A503" t="s">
        <v>657</v>
      </c>
      <c r="B503" s="10">
        <v>15.828359000000001</v>
      </c>
      <c r="C503" s="10">
        <v>-87.928444999999996</v>
      </c>
      <c r="D503" t="s">
        <v>6</v>
      </c>
      <c r="E503" t="s">
        <v>6</v>
      </c>
      <c r="F503" s="3" t="s">
        <v>1269</v>
      </c>
      <c r="G503" s="3" t="s">
        <v>6</v>
      </c>
      <c r="H503" s="4" t="s">
        <v>1666</v>
      </c>
      <c r="I503" s="3" t="s">
        <v>6</v>
      </c>
      <c r="J503" s="3" t="s">
        <v>6</v>
      </c>
    </row>
    <row r="504" spans="1:10" x14ac:dyDescent="0.25">
      <c r="A504" t="s">
        <v>514</v>
      </c>
      <c r="B504" s="10">
        <v>17.410555555555554</v>
      </c>
      <c r="C504" s="10">
        <v>-83.921944444444449</v>
      </c>
      <c r="D504" t="s">
        <v>6</v>
      </c>
      <c r="E504" t="s">
        <v>6</v>
      </c>
      <c r="F504" s="3" t="s">
        <v>1139</v>
      </c>
      <c r="G504" s="3" t="s">
        <v>6</v>
      </c>
      <c r="H504" s="4" t="s">
        <v>1666</v>
      </c>
      <c r="I504" s="3" t="s">
        <v>6</v>
      </c>
      <c r="J504" s="3" t="s">
        <v>6</v>
      </c>
    </row>
    <row r="505" spans="1:10" x14ac:dyDescent="0.25">
      <c r="A505" t="s">
        <v>1506</v>
      </c>
      <c r="B505" s="10">
        <v>22.43197</v>
      </c>
      <c r="C505" s="10">
        <v>114.24446</v>
      </c>
      <c r="D505" t="s">
        <v>6</v>
      </c>
      <c r="E505" t="s">
        <v>6</v>
      </c>
      <c r="F505" s="3" t="s">
        <v>1505</v>
      </c>
      <c r="G505" s="3" t="s">
        <v>6</v>
      </c>
      <c r="H505" t="s">
        <v>241</v>
      </c>
      <c r="I505" t="s">
        <v>6</v>
      </c>
      <c r="J505" s="3" t="s">
        <v>6</v>
      </c>
    </row>
    <row r="506" spans="1:10" x14ac:dyDescent="0.25">
      <c r="A506" t="s">
        <v>1767</v>
      </c>
      <c r="B506" s="10">
        <v>22.243793</v>
      </c>
      <c r="C506" s="10">
        <v>114.220164</v>
      </c>
      <c r="D506" t="s">
        <v>6</v>
      </c>
      <c r="E506" t="s">
        <v>6</v>
      </c>
      <c r="F506" s="3" t="s">
        <v>1768</v>
      </c>
      <c r="G506" s="3" t="s">
        <v>6</v>
      </c>
      <c r="H506" t="s">
        <v>241</v>
      </c>
      <c r="I506" t="s">
        <v>6</v>
      </c>
      <c r="J506" s="3" t="s">
        <v>6</v>
      </c>
    </row>
    <row r="507" spans="1:10" x14ac:dyDescent="0.25">
      <c r="A507" t="s">
        <v>1886</v>
      </c>
      <c r="B507" s="10">
        <v>34.240357000000003</v>
      </c>
      <c r="C507" s="10">
        <v>132.757285</v>
      </c>
      <c r="D507" t="s">
        <v>1877</v>
      </c>
      <c r="E507" t="s">
        <v>6</v>
      </c>
      <c r="F507" s="3" t="s">
        <v>1885</v>
      </c>
      <c r="G507" s="3" t="s">
        <v>6</v>
      </c>
      <c r="H507" t="s">
        <v>622</v>
      </c>
      <c r="I507" t="s">
        <v>6</v>
      </c>
      <c r="J507" s="3" t="s">
        <v>6</v>
      </c>
    </row>
    <row r="508" spans="1:10" x14ac:dyDescent="0.25">
      <c r="A508" t="s">
        <v>1883</v>
      </c>
      <c r="B508" s="10">
        <v>35.114106999999997</v>
      </c>
      <c r="C508" s="10">
        <v>134.83581699999999</v>
      </c>
      <c r="D508" t="s">
        <v>1877</v>
      </c>
      <c r="E508" t="s">
        <v>6</v>
      </c>
      <c r="F508" t="s">
        <v>1884</v>
      </c>
      <c r="G508" s="3" t="s">
        <v>6</v>
      </c>
      <c r="H508" t="s">
        <v>622</v>
      </c>
      <c r="I508" t="s">
        <v>6</v>
      </c>
      <c r="J508" s="3" t="s">
        <v>6</v>
      </c>
    </row>
    <row r="509" spans="1:10" x14ac:dyDescent="0.25">
      <c r="A509" t="s">
        <v>1895</v>
      </c>
      <c r="B509" s="10">
        <v>34.75</v>
      </c>
      <c r="C509" s="10">
        <v>136.75</v>
      </c>
      <c r="D509" t="s">
        <v>6</v>
      </c>
      <c r="E509" t="s">
        <v>6</v>
      </c>
      <c r="F509" s="3" t="s">
        <v>1160</v>
      </c>
      <c r="G509" s="3" t="s">
        <v>6</v>
      </c>
      <c r="H509" t="s">
        <v>622</v>
      </c>
      <c r="I509" t="s">
        <v>6</v>
      </c>
      <c r="J509" s="3" t="s">
        <v>6</v>
      </c>
    </row>
    <row r="510" spans="1:10" x14ac:dyDescent="0.25">
      <c r="A510" t="s">
        <v>1900</v>
      </c>
      <c r="B510" s="10">
        <v>33.484400000000001</v>
      </c>
      <c r="C510" s="10">
        <v>135.703238</v>
      </c>
      <c r="D510" t="s">
        <v>6</v>
      </c>
      <c r="E510" t="s">
        <v>6</v>
      </c>
      <c r="F510" s="3" t="s">
        <v>1123</v>
      </c>
      <c r="G510" s="3" t="s">
        <v>6</v>
      </c>
      <c r="H510" t="s">
        <v>622</v>
      </c>
      <c r="I510" t="s">
        <v>6</v>
      </c>
      <c r="J510" s="3" t="s">
        <v>6</v>
      </c>
    </row>
    <row r="511" spans="1:10" x14ac:dyDescent="0.25">
      <c r="A511" t="s">
        <v>1880</v>
      </c>
      <c r="B511" s="10">
        <v>34.652751000000002</v>
      </c>
      <c r="C511" s="10">
        <v>134.172068</v>
      </c>
      <c r="D511" t="s">
        <v>1877</v>
      </c>
      <c r="E511" t="s">
        <v>6</v>
      </c>
      <c r="F511" t="s">
        <v>1380</v>
      </c>
      <c r="G511" s="3" t="s">
        <v>6</v>
      </c>
      <c r="H511" t="s">
        <v>622</v>
      </c>
      <c r="I511" t="s">
        <v>6</v>
      </c>
      <c r="J511" s="3" t="s">
        <v>6</v>
      </c>
    </row>
    <row r="512" spans="1:10" x14ac:dyDescent="0.25">
      <c r="A512" t="s">
        <v>1879</v>
      </c>
      <c r="B512" s="10">
        <v>34.601199999999999</v>
      </c>
      <c r="C512" s="10">
        <v>135.42616000000001</v>
      </c>
      <c r="D512" t="s">
        <v>1877</v>
      </c>
      <c r="E512" t="s">
        <v>6</v>
      </c>
      <c r="F512" s="3" t="s">
        <v>1262</v>
      </c>
      <c r="G512" s="3" t="s">
        <v>6</v>
      </c>
      <c r="H512" t="s">
        <v>622</v>
      </c>
      <c r="I512" t="s">
        <v>6</v>
      </c>
      <c r="J512" s="3" t="s">
        <v>6</v>
      </c>
    </row>
    <row r="513" spans="1:10" x14ac:dyDescent="0.25">
      <c r="A513" t="s">
        <v>511</v>
      </c>
      <c r="B513" s="10">
        <v>34.228113999999998</v>
      </c>
      <c r="C513" s="10">
        <v>135.15421000000001</v>
      </c>
      <c r="D513" t="s">
        <v>1877</v>
      </c>
      <c r="E513" t="s">
        <v>6</v>
      </c>
      <c r="F513" s="3" t="s">
        <v>885</v>
      </c>
      <c r="G513" t="s">
        <v>1341</v>
      </c>
      <c r="H513" t="s">
        <v>622</v>
      </c>
      <c r="I513" t="s">
        <v>6</v>
      </c>
      <c r="J513" s="3" t="s">
        <v>6</v>
      </c>
    </row>
    <row r="514" spans="1:10" x14ac:dyDescent="0.25">
      <c r="A514" t="s">
        <v>1544</v>
      </c>
      <c r="B514" s="10">
        <v>41.027695000000001</v>
      </c>
      <c r="C514" s="10">
        <v>-73.903971999999996</v>
      </c>
      <c r="D514" t="s">
        <v>6</v>
      </c>
      <c r="E514" t="s">
        <v>6</v>
      </c>
      <c r="F514" s="3" t="s">
        <v>1546</v>
      </c>
      <c r="G514" s="3" t="s">
        <v>6</v>
      </c>
      <c r="H514" t="s">
        <v>1543</v>
      </c>
      <c r="I514" t="s">
        <v>6</v>
      </c>
      <c r="J514" s="3" t="s">
        <v>6</v>
      </c>
    </row>
    <row r="515" spans="1:10" x14ac:dyDescent="0.25">
      <c r="A515" t="s">
        <v>1905</v>
      </c>
      <c r="B515" s="10">
        <v>34.740808000000001</v>
      </c>
      <c r="C515" s="10">
        <v>134.39196899999999</v>
      </c>
      <c r="D515" s="3" t="s">
        <v>6</v>
      </c>
      <c r="E515" s="3" t="s">
        <v>6</v>
      </c>
      <c r="F515" t="s">
        <v>1573</v>
      </c>
      <c r="G515" s="3" t="s">
        <v>6</v>
      </c>
      <c r="H515" t="s">
        <v>1883</v>
      </c>
      <c r="I515" t="s">
        <v>6</v>
      </c>
      <c r="J515" s="3" t="s">
        <v>6</v>
      </c>
    </row>
    <row r="516" spans="1:10" x14ac:dyDescent="0.25">
      <c r="A516" t="s">
        <v>1375</v>
      </c>
      <c r="B516" s="10">
        <v>18.974999999999998</v>
      </c>
      <c r="C516" s="10">
        <v>72.825833333333335</v>
      </c>
      <c r="D516" t="s">
        <v>2341</v>
      </c>
      <c r="E516" t="s">
        <v>179</v>
      </c>
      <c r="F516" t="s">
        <v>1376</v>
      </c>
      <c r="G516" s="3" t="s">
        <v>6</v>
      </c>
      <c r="H516" t="s">
        <v>178</v>
      </c>
      <c r="I516" t="s">
        <v>4094</v>
      </c>
      <c r="J516" s="3" t="s">
        <v>6</v>
      </c>
    </row>
    <row r="517" spans="1:10" x14ac:dyDescent="0.25">
      <c r="A517" t="s">
        <v>2366</v>
      </c>
      <c r="B517" s="10">
        <v>10.309486</v>
      </c>
      <c r="C517" s="10">
        <v>79.852225000000004</v>
      </c>
      <c r="D517" t="s">
        <v>6</v>
      </c>
      <c r="E517" t="s">
        <v>6</v>
      </c>
      <c r="F517" t="s">
        <v>2366</v>
      </c>
      <c r="G517" s="3" t="s">
        <v>2365</v>
      </c>
      <c r="H517" t="s">
        <v>178</v>
      </c>
      <c r="I517" t="s">
        <v>3630</v>
      </c>
      <c r="J517" s="3" t="s">
        <v>6</v>
      </c>
    </row>
    <row r="518" spans="1:10" x14ac:dyDescent="0.25">
      <c r="A518" s="4" t="s">
        <v>1619</v>
      </c>
      <c r="B518" s="10">
        <v>11.68</v>
      </c>
      <c r="C518" s="10">
        <v>92.77</v>
      </c>
      <c r="D518" t="s">
        <v>6</v>
      </c>
      <c r="E518" t="s">
        <v>6</v>
      </c>
      <c r="F518" s="4" t="s">
        <v>1620</v>
      </c>
      <c r="G518" s="3" t="s">
        <v>6</v>
      </c>
      <c r="H518" t="s">
        <v>178</v>
      </c>
      <c r="I518" t="s">
        <v>234</v>
      </c>
      <c r="J518" s="3" t="s">
        <v>6</v>
      </c>
    </row>
    <row r="519" spans="1:10" x14ac:dyDescent="0.25">
      <c r="A519" t="s">
        <v>2320</v>
      </c>
      <c r="B519" s="10">
        <v>17.886385000000001</v>
      </c>
      <c r="C519" s="10">
        <v>83.447108999999998</v>
      </c>
      <c r="D519" t="s">
        <v>6</v>
      </c>
      <c r="E519" t="s">
        <v>6</v>
      </c>
      <c r="F519" s="3" t="s">
        <v>1147</v>
      </c>
      <c r="G519" t="s">
        <v>1343</v>
      </c>
      <c r="H519" t="s">
        <v>2319</v>
      </c>
      <c r="I519" t="s">
        <v>6</v>
      </c>
      <c r="J519" s="3" t="s">
        <v>6</v>
      </c>
    </row>
    <row r="520" spans="1:10" x14ac:dyDescent="0.25">
      <c r="A520" t="s">
        <v>2313</v>
      </c>
      <c r="B520" s="10">
        <v>13.083333333333334</v>
      </c>
      <c r="C520" s="10">
        <v>80.266666666666666</v>
      </c>
      <c r="D520" t="s">
        <v>6</v>
      </c>
      <c r="E520" t="s">
        <v>6</v>
      </c>
      <c r="F520" s="3" t="s">
        <v>811</v>
      </c>
      <c r="G520" s="3" t="s">
        <v>1298</v>
      </c>
      <c r="H520" t="s">
        <v>1493</v>
      </c>
      <c r="I520" t="s">
        <v>6</v>
      </c>
      <c r="J520" s="3" t="s">
        <v>6</v>
      </c>
    </row>
    <row r="521" spans="1:10" x14ac:dyDescent="0.25">
      <c r="A521" t="s">
        <v>2340</v>
      </c>
      <c r="B521" s="10">
        <v>19.716666666666665</v>
      </c>
      <c r="C521" s="10">
        <v>85.316666666666663</v>
      </c>
      <c r="D521" t="s">
        <v>6</v>
      </c>
      <c r="E521" t="s">
        <v>6</v>
      </c>
      <c r="F521" s="3" t="s">
        <v>820</v>
      </c>
      <c r="G521" s="3" t="s">
        <v>6</v>
      </c>
      <c r="H521" t="s">
        <v>2338</v>
      </c>
      <c r="I521" t="s">
        <v>6</v>
      </c>
      <c r="J521" s="3" t="s">
        <v>6</v>
      </c>
    </row>
    <row r="522" spans="1:10" x14ac:dyDescent="0.25">
      <c r="A522" t="s">
        <v>1607</v>
      </c>
      <c r="B522" s="10">
        <v>15.41405</v>
      </c>
      <c r="C522" s="10">
        <v>73.900395000000003</v>
      </c>
      <c r="D522" t="s">
        <v>2198</v>
      </c>
      <c r="E522" t="s">
        <v>6</v>
      </c>
      <c r="F522" s="3" t="s">
        <v>1599</v>
      </c>
      <c r="G522" s="3" t="s">
        <v>6</v>
      </c>
      <c r="H522" t="s">
        <v>178</v>
      </c>
      <c r="I522" t="s">
        <v>4094</v>
      </c>
      <c r="J522" s="3" t="s">
        <v>6</v>
      </c>
    </row>
    <row r="523" spans="1:10" x14ac:dyDescent="0.25">
      <c r="A523" t="s">
        <v>2361</v>
      </c>
      <c r="B523" s="10">
        <v>22.628520999999999</v>
      </c>
      <c r="C523" s="10">
        <v>69.737977999999998</v>
      </c>
      <c r="D523" t="s">
        <v>6</v>
      </c>
      <c r="E523" t="s">
        <v>6</v>
      </c>
      <c r="F523" s="3" t="s">
        <v>816</v>
      </c>
      <c r="G523" s="3" t="s">
        <v>3332</v>
      </c>
      <c r="H523" t="s">
        <v>2359</v>
      </c>
      <c r="I523" t="s">
        <v>6</v>
      </c>
      <c r="J523" s="3" t="s">
        <v>6</v>
      </c>
    </row>
    <row r="524" spans="1:10" x14ac:dyDescent="0.25">
      <c r="A524" t="s">
        <v>2362</v>
      </c>
      <c r="B524" s="10">
        <v>8.4700000000000006</v>
      </c>
      <c r="C524" s="10">
        <v>79.02</v>
      </c>
      <c r="D524" t="s">
        <v>6</v>
      </c>
      <c r="E524" t="s">
        <v>6</v>
      </c>
      <c r="F524" t="s">
        <v>484</v>
      </c>
      <c r="G524" s="3" t="s">
        <v>6</v>
      </c>
      <c r="H524" s="3" t="s">
        <v>1493</v>
      </c>
      <c r="I524" s="3" t="s">
        <v>6</v>
      </c>
      <c r="J524" s="3" t="s">
        <v>6</v>
      </c>
    </row>
    <row r="525" spans="1:10" x14ac:dyDescent="0.25">
      <c r="A525" t="s">
        <v>2347</v>
      </c>
      <c r="B525" s="10">
        <v>11.852296000000001</v>
      </c>
      <c r="C525" s="10">
        <v>75.367442999999994</v>
      </c>
      <c r="D525" t="s">
        <v>6</v>
      </c>
      <c r="E525" t="s">
        <v>6</v>
      </c>
      <c r="F525" s="3" t="s">
        <v>817</v>
      </c>
      <c r="G525" s="3" t="s">
        <v>6</v>
      </c>
      <c r="H525" t="s">
        <v>2345</v>
      </c>
      <c r="I525" t="s">
        <v>6</v>
      </c>
      <c r="J525" s="3" t="s">
        <v>6</v>
      </c>
    </row>
    <row r="526" spans="1:10" x14ac:dyDescent="0.25">
      <c r="A526" s="4" t="s">
        <v>584</v>
      </c>
      <c r="B526" s="10">
        <v>9.9230789999999995</v>
      </c>
      <c r="C526" s="10">
        <v>76.249551999999994</v>
      </c>
      <c r="D526" t="s">
        <v>2198</v>
      </c>
      <c r="E526" t="s">
        <v>2146</v>
      </c>
      <c r="F526" s="3" t="s">
        <v>1230</v>
      </c>
      <c r="G526" t="s">
        <v>1356</v>
      </c>
      <c r="H526" t="s">
        <v>178</v>
      </c>
      <c r="I526" t="s">
        <v>4095</v>
      </c>
      <c r="J526" s="3" t="s">
        <v>6</v>
      </c>
    </row>
    <row r="527" spans="1:10" x14ac:dyDescent="0.25">
      <c r="A527" t="s">
        <v>1603</v>
      </c>
      <c r="B527" s="10">
        <v>18.974999999999998</v>
      </c>
      <c r="C527" s="10">
        <v>72.825833333333335</v>
      </c>
      <c r="D527" t="s">
        <v>2198</v>
      </c>
      <c r="E527" t="s">
        <v>179</v>
      </c>
      <c r="F527" s="3" t="s">
        <v>1604</v>
      </c>
      <c r="G527" s="3" t="s">
        <v>6</v>
      </c>
      <c r="H527" t="s">
        <v>178</v>
      </c>
      <c r="I527" t="s">
        <v>4094</v>
      </c>
      <c r="J527" s="3" t="s">
        <v>6</v>
      </c>
    </row>
    <row r="528" spans="1:10" x14ac:dyDescent="0.25">
      <c r="A528" t="s">
        <v>181</v>
      </c>
      <c r="B528" s="10">
        <v>11.702657</v>
      </c>
      <c r="C528" s="10">
        <v>75.535604000000006</v>
      </c>
      <c r="D528" t="s">
        <v>6</v>
      </c>
      <c r="E528" t="s">
        <v>6</v>
      </c>
      <c r="F528" s="3" t="s">
        <v>1359</v>
      </c>
      <c r="G528" s="3" t="s">
        <v>6</v>
      </c>
      <c r="H528" t="s">
        <v>178</v>
      </c>
      <c r="I528" t="s">
        <v>6</v>
      </c>
      <c r="J528" s="3" t="s">
        <v>6</v>
      </c>
    </row>
    <row r="529" spans="1:10" x14ac:dyDescent="0.25">
      <c r="A529" s="4" t="s">
        <v>2336</v>
      </c>
      <c r="B529" s="10">
        <v>22.081669999999999</v>
      </c>
      <c r="C529" s="10">
        <v>88.639218</v>
      </c>
      <c r="D529" t="s">
        <v>6</v>
      </c>
      <c r="E529" t="s">
        <v>6</v>
      </c>
      <c r="F529" s="3" t="s">
        <v>1203</v>
      </c>
      <c r="G529" s="3" t="s">
        <v>6</v>
      </c>
      <c r="H529" t="s">
        <v>2333</v>
      </c>
      <c r="I529" t="s">
        <v>6</v>
      </c>
      <c r="J529" s="3" t="s">
        <v>6</v>
      </c>
    </row>
    <row r="530" spans="1:10" x14ac:dyDescent="0.25">
      <c r="A530" t="s">
        <v>2326</v>
      </c>
      <c r="B530" s="10">
        <v>9.2771369999999997</v>
      </c>
      <c r="C530" s="10">
        <v>79.205521000000005</v>
      </c>
      <c r="D530" t="s">
        <v>6</v>
      </c>
      <c r="E530" t="s">
        <v>6</v>
      </c>
      <c r="F530" s="3" t="s">
        <v>1199</v>
      </c>
      <c r="G530" s="3" t="s">
        <v>6</v>
      </c>
      <c r="H530" t="s">
        <v>2324</v>
      </c>
      <c r="I530" t="s">
        <v>6</v>
      </c>
      <c r="J530" s="3" t="s">
        <v>6</v>
      </c>
    </row>
    <row r="531" spans="1:10" x14ac:dyDescent="0.25">
      <c r="A531" t="s">
        <v>2323</v>
      </c>
      <c r="B531" s="10">
        <v>11.49</v>
      </c>
      <c r="C531" s="10">
        <v>79.760000000000005</v>
      </c>
      <c r="D531" t="s">
        <v>6</v>
      </c>
      <c r="E531" t="s">
        <v>6</v>
      </c>
      <c r="F531" s="3" t="s">
        <v>813</v>
      </c>
      <c r="G531" s="3" t="s">
        <v>1299</v>
      </c>
      <c r="H531" t="s">
        <v>2321</v>
      </c>
      <c r="I531" t="s">
        <v>6</v>
      </c>
      <c r="J531" s="3" t="s">
        <v>6</v>
      </c>
    </row>
    <row r="532" spans="1:10" x14ac:dyDescent="0.25">
      <c r="A532" t="s">
        <v>180</v>
      </c>
      <c r="B532" s="10">
        <v>11.93</v>
      </c>
      <c r="C532" s="10">
        <v>79.13</v>
      </c>
      <c r="D532" t="s">
        <v>6</v>
      </c>
      <c r="E532" t="s">
        <v>6</v>
      </c>
      <c r="F532" s="3" t="s">
        <v>814</v>
      </c>
      <c r="G532" s="3" t="s">
        <v>1300</v>
      </c>
      <c r="H532" t="s">
        <v>178</v>
      </c>
      <c r="I532" t="s">
        <v>234</v>
      </c>
      <c r="J532" s="3" t="s">
        <v>6</v>
      </c>
    </row>
    <row r="533" spans="1:10" x14ac:dyDescent="0.25">
      <c r="A533" t="s">
        <v>2327</v>
      </c>
      <c r="B533" s="10">
        <v>9.2859560000000005</v>
      </c>
      <c r="C533" s="10">
        <v>79.31541</v>
      </c>
      <c r="D533" t="s">
        <v>6</v>
      </c>
      <c r="E533" t="s">
        <v>6</v>
      </c>
      <c r="F533" s="3" t="s">
        <v>818</v>
      </c>
      <c r="G533" s="3" t="s">
        <v>6</v>
      </c>
      <c r="H533" t="s">
        <v>2324</v>
      </c>
      <c r="I533" t="s">
        <v>6</v>
      </c>
      <c r="J533" s="3" t="s">
        <v>6</v>
      </c>
    </row>
    <row r="534" spans="1:10" x14ac:dyDescent="0.25">
      <c r="A534" t="s">
        <v>382</v>
      </c>
      <c r="B534" s="10">
        <v>10.918729000000001</v>
      </c>
      <c r="C534" s="10">
        <v>75.899094000000005</v>
      </c>
      <c r="D534" t="s">
        <v>6</v>
      </c>
      <c r="E534" t="s">
        <v>6</v>
      </c>
      <c r="F534" t="s">
        <v>382</v>
      </c>
      <c r="G534" s="3" t="s">
        <v>2358</v>
      </c>
      <c r="H534" t="s">
        <v>178</v>
      </c>
      <c r="I534" t="s">
        <v>234</v>
      </c>
      <c r="J534" s="3" t="s">
        <v>6</v>
      </c>
    </row>
    <row r="535" spans="1:10" x14ac:dyDescent="0.25">
      <c r="A535" t="s">
        <v>1493</v>
      </c>
      <c r="B535" s="10">
        <v>9.9960050000000003</v>
      </c>
      <c r="C535" s="10">
        <v>79.192886000000001</v>
      </c>
      <c r="D535" t="s">
        <v>2198</v>
      </c>
      <c r="E535" t="s">
        <v>6</v>
      </c>
      <c r="F535" s="3" t="s">
        <v>1494</v>
      </c>
      <c r="G535" s="3" t="s">
        <v>6</v>
      </c>
      <c r="H535" s="3" t="s">
        <v>178</v>
      </c>
      <c r="I535" t="s">
        <v>3629</v>
      </c>
      <c r="J535" s="3" t="s">
        <v>6</v>
      </c>
    </row>
    <row r="536" spans="1:10" x14ac:dyDescent="0.25">
      <c r="A536" t="s">
        <v>2330</v>
      </c>
      <c r="B536" s="10">
        <v>8.7971389999999996</v>
      </c>
      <c r="C536" s="10">
        <v>78.159234999999995</v>
      </c>
      <c r="D536" t="s">
        <v>6</v>
      </c>
      <c r="E536" t="s">
        <v>6</v>
      </c>
      <c r="F536" s="3" t="s">
        <v>819</v>
      </c>
      <c r="G536" s="3" t="s">
        <v>1301</v>
      </c>
      <c r="H536" s="3" t="s">
        <v>2329</v>
      </c>
      <c r="I536" t="s">
        <v>6</v>
      </c>
      <c r="J536" s="3" t="s">
        <v>6</v>
      </c>
    </row>
    <row r="537" spans="1:10" x14ac:dyDescent="0.25">
      <c r="A537" t="s">
        <v>2331</v>
      </c>
      <c r="B537" s="10">
        <v>11.492751</v>
      </c>
      <c r="C537" s="10">
        <v>79.771486999999993</v>
      </c>
      <c r="D537" t="s">
        <v>6</v>
      </c>
      <c r="E537" t="s">
        <v>6</v>
      </c>
      <c r="F537" s="3" t="s">
        <v>815</v>
      </c>
      <c r="G537" s="3" t="s">
        <v>6</v>
      </c>
      <c r="H537" t="s">
        <v>2323</v>
      </c>
      <c r="I537" t="s">
        <v>6</v>
      </c>
      <c r="J537" s="3" t="s">
        <v>6</v>
      </c>
    </row>
    <row r="538" spans="1:10" x14ac:dyDescent="0.25">
      <c r="A538" t="s">
        <v>2332</v>
      </c>
      <c r="B538" s="10">
        <v>17.688333333333333</v>
      </c>
      <c r="C538" s="10">
        <v>83.218611111111116</v>
      </c>
      <c r="D538" t="s">
        <v>6</v>
      </c>
      <c r="E538" t="s">
        <v>6</v>
      </c>
      <c r="F538" s="3" t="s">
        <v>821</v>
      </c>
      <c r="G538" s="3" t="s">
        <v>6</v>
      </c>
      <c r="H538" t="s">
        <v>2319</v>
      </c>
      <c r="I538" t="s">
        <v>6</v>
      </c>
      <c r="J538" s="3" t="s">
        <v>6</v>
      </c>
    </row>
    <row r="539" spans="1:10" x14ac:dyDescent="0.25">
      <c r="A539" t="s">
        <v>182</v>
      </c>
      <c r="B539" s="10">
        <v>21.716593</v>
      </c>
      <c r="C539" s="10">
        <v>88.334090000000003</v>
      </c>
      <c r="D539" t="s">
        <v>2198</v>
      </c>
      <c r="E539" t="s">
        <v>6</v>
      </c>
      <c r="F539" s="3" t="s">
        <v>822</v>
      </c>
      <c r="G539" s="3" t="s">
        <v>6</v>
      </c>
      <c r="H539" t="s">
        <v>178</v>
      </c>
      <c r="I539" t="s">
        <v>3630</v>
      </c>
      <c r="J539" s="3" t="s">
        <v>6</v>
      </c>
    </row>
    <row r="540" spans="1:10" x14ac:dyDescent="0.25">
      <c r="A540" t="s">
        <v>464</v>
      </c>
      <c r="B540" s="10">
        <v>21.727896000000001</v>
      </c>
      <c r="C540" s="10">
        <v>89.085485000000006</v>
      </c>
      <c r="D540" t="s">
        <v>6</v>
      </c>
      <c r="E540" t="s">
        <v>6</v>
      </c>
      <c r="F540" t="s">
        <v>464</v>
      </c>
      <c r="G540" s="3" t="s">
        <v>6</v>
      </c>
      <c r="H540" s="3" t="s">
        <v>234</v>
      </c>
      <c r="I540" s="3" t="s">
        <v>6</v>
      </c>
      <c r="J540" s="3" t="s">
        <v>6</v>
      </c>
    </row>
    <row r="541" spans="1:10" x14ac:dyDescent="0.25">
      <c r="A541" t="s">
        <v>2367</v>
      </c>
      <c r="B541" s="10">
        <v>15.802483000000001</v>
      </c>
      <c r="C541" s="10">
        <v>80.871853999999999</v>
      </c>
      <c r="D541" t="s">
        <v>6</v>
      </c>
      <c r="E541" t="s">
        <v>6</v>
      </c>
      <c r="F541" t="s">
        <v>1285</v>
      </c>
      <c r="G541" s="3" t="s">
        <v>6</v>
      </c>
      <c r="H541" s="3" t="s">
        <v>2316</v>
      </c>
      <c r="I541" s="3" t="s">
        <v>6</v>
      </c>
      <c r="J541" s="3" t="s">
        <v>6</v>
      </c>
    </row>
    <row r="542" spans="1:10" x14ac:dyDescent="0.25">
      <c r="A542" t="s">
        <v>2425</v>
      </c>
      <c r="B542" s="10">
        <v>-6.166666666666667</v>
      </c>
      <c r="C542" s="10">
        <v>134.5</v>
      </c>
      <c r="D542" t="s">
        <v>6</v>
      </c>
      <c r="E542" t="s">
        <v>6</v>
      </c>
      <c r="F542" s="3" t="s">
        <v>1142</v>
      </c>
      <c r="G542" s="3" t="s">
        <v>6</v>
      </c>
      <c r="H542" t="s">
        <v>2411</v>
      </c>
      <c r="I542" s="3" t="s">
        <v>6</v>
      </c>
      <c r="J542" s="3" t="s">
        <v>6</v>
      </c>
    </row>
    <row r="543" spans="1:10" x14ac:dyDescent="0.25">
      <c r="A543" t="s">
        <v>515</v>
      </c>
      <c r="B543" s="10">
        <v>-8.65</v>
      </c>
      <c r="C543" s="10">
        <v>115.21666666666667</v>
      </c>
      <c r="D543" t="s">
        <v>3599</v>
      </c>
      <c r="E543" t="s">
        <v>6</v>
      </c>
      <c r="F543" s="3" t="s">
        <v>1141</v>
      </c>
      <c r="G543" s="3" t="s">
        <v>6</v>
      </c>
      <c r="H543" t="s">
        <v>188</v>
      </c>
      <c r="I543" s="3" t="s">
        <v>177</v>
      </c>
      <c r="J543" s="3" t="s">
        <v>6</v>
      </c>
    </row>
    <row r="544" spans="1:10" x14ac:dyDescent="0.25">
      <c r="A544" t="s">
        <v>1622</v>
      </c>
      <c r="B544" s="10">
        <v>-6</v>
      </c>
      <c r="C544" s="10">
        <v>127</v>
      </c>
      <c r="D544" t="s">
        <v>6</v>
      </c>
      <c r="E544" t="s">
        <v>6</v>
      </c>
      <c r="F544" t="s">
        <v>381</v>
      </c>
      <c r="G544" s="3" t="s">
        <v>6</v>
      </c>
      <c r="H544" s="3" t="s">
        <v>188</v>
      </c>
      <c r="I544" s="3" t="s">
        <v>2138</v>
      </c>
      <c r="J544" s="3" t="s">
        <v>6</v>
      </c>
    </row>
    <row r="545" spans="1:10" x14ac:dyDescent="0.25">
      <c r="A545" t="s">
        <v>630</v>
      </c>
      <c r="B545" s="10">
        <v>-0.53911399999999998</v>
      </c>
      <c r="C545" s="10">
        <v>114.539209</v>
      </c>
      <c r="D545" t="s">
        <v>6</v>
      </c>
      <c r="E545" t="s">
        <v>6</v>
      </c>
      <c r="F545" s="3" t="s">
        <v>1369</v>
      </c>
      <c r="G545" s="3" t="s">
        <v>6</v>
      </c>
      <c r="H545" s="3" t="s">
        <v>188</v>
      </c>
      <c r="I545" s="3" t="s">
        <v>203</v>
      </c>
      <c r="J545" s="3" t="s">
        <v>6</v>
      </c>
    </row>
    <row r="546" spans="1:10" x14ac:dyDescent="0.25">
      <c r="A546" t="s">
        <v>2422</v>
      </c>
      <c r="B546" s="10">
        <v>-3.4</v>
      </c>
      <c r="C546" s="10">
        <v>126.66666666666667</v>
      </c>
      <c r="D546" t="s">
        <v>6</v>
      </c>
      <c r="E546" t="s">
        <v>6</v>
      </c>
      <c r="F546" s="3" t="s">
        <v>1158</v>
      </c>
      <c r="G546" s="3" t="s">
        <v>6</v>
      </c>
      <c r="H546" t="s">
        <v>2411</v>
      </c>
      <c r="I546" s="3" t="s">
        <v>6</v>
      </c>
      <c r="J546" s="3" t="s">
        <v>6</v>
      </c>
    </row>
    <row r="547" spans="1:10" x14ac:dyDescent="0.25">
      <c r="A547" t="s">
        <v>3616</v>
      </c>
      <c r="B547" s="10">
        <v>-8.6728930000000002</v>
      </c>
      <c r="C547" s="10">
        <v>121.134743</v>
      </c>
      <c r="D547" t="s">
        <v>6</v>
      </c>
      <c r="E547" t="s">
        <v>191</v>
      </c>
      <c r="F547" s="3" t="s">
        <v>845</v>
      </c>
      <c r="G547" s="3" t="s">
        <v>6</v>
      </c>
      <c r="H547" t="s">
        <v>3601</v>
      </c>
      <c r="I547" s="3" t="s">
        <v>177</v>
      </c>
      <c r="J547" s="3" t="s">
        <v>6</v>
      </c>
    </row>
    <row r="548" spans="1:10" x14ac:dyDescent="0.25">
      <c r="A548" t="s">
        <v>3625</v>
      </c>
      <c r="B548" s="10">
        <v>3.9339599999999999</v>
      </c>
      <c r="C548" s="10">
        <v>108.160062</v>
      </c>
      <c r="D548" t="s">
        <v>6</v>
      </c>
      <c r="E548" t="s">
        <v>6</v>
      </c>
      <c r="F548" s="3" t="s">
        <v>1084</v>
      </c>
      <c r="G548" s="3" t="s">
        <v>6</v>
      </c>
      <c r="H548" t="s">
        <v>3624</v>
      </c>
      <c r="I548" s="3" t="s">
        <v>6</v>
      </c>
      <c r="J548" s="3" t="s">
        <v>6</v>
      </c>
    </row>
    <row r="549" spans="1:10" x14ac:dyDescent="0.25">
      <c r="A549" t="s">
        <v>190</v>
      </c>
      <c r="B549" s="10">
        <v>-7.3827369999999997</v>
      </c>
      <c r="C549" s="10">
        <v>110.541175</v>
      </c>
      <c r="D549" t="s">
        <v>6</v>
      </c>
      <c r="E549" t="s">
        <v>191</v>
      </c>
      <c r="F549" s="3" t="s">
        <v>839</v>
      </c>
      <c r="G549" s="3" t="s">
        <v>6</v>
      </c>
      <c r="H549" s="3" t="s">
        <v>188</v>
      </c>
      <c r="I549" s="3" t="s">
        <v>177</v>
      </c>
      <c r="J549" s="3" t="s">
        <v>6</v>
      </c>
    </row>
    <row r="550" spans="1:10" x14ac:dyDescent="0.25">
      <c r="A550" t="s">
        <v>2423</v>
      </c>
      <c r="B550" s="10">
        <v>4.2588888888888885</v>
      </c>
      <c r="C550" s="10">
        <v>126.8</v>
      </c>
      <c r="D550" t="s">
        <v>6</v>
      </c>
      <c r="E550" t="s">
        <v>6</v>
      </c>
      <c r="F550" s="3" t="s">
        <v>1124</v>
      </c>
      <c r="G550" s="3" t="s">
        <v>6</v>
      </c>
      <c r="H550" t="s">
        <v>2398</v>
      </c>
      <c r="I550" s="3" t="s">
        <v>6</v>
      </c>
      <c r="J550" s="3" t="s">
        <v>6</v>
      </c>
    </row>
    <row r="551" spans="1:10" x14ac:dyDescent="0.25">
      <c r="A551" t="s">
        <v>3604</v>
      </c>
      <c r="B551" s="10">
        <v>-8.6152999999999995</v>
      </c>
      <c r="C551" s="10">
        <v>116.316835</v>
      </c>
      <c r="D551" t="s">
        <v>6</v>
      </c>
      <c r="E551" t="s">
        <v>1379</v>
      </c>
      <c r="F551" s="3" t="s">
        <v>1252</v>
      </c>
      <c r="G551" s="3" t="s">
        <v>6</v>
      </c>
      <c r="H551" t="s">
        <v>3600</v>
      </c>
      <c r="I551" s="3" t="s">
        <v>177</v>
      </c>
      <c r="J551" s="3" t="s">
        <v>6</v>
      </c>
    </row>
    <row r="552" spans="1:10" x14ac:dyDescent="0.25">
      <c r="A552" t="s">
        <v>189</v>
      </c>
      <c r="B552" s="10">
        <v>-2</v>
      </c>
      <c r="C552" s="10">
        <v>128</v>
      </c>
      <c r="D552" t="s">
        <v>6</v>
      </c>
      <c r="E552" t="s">
        <v>6</v>
      </c>
      <c r="F552" s="3" t="s">
        <v>833</v>
      </c>
      <c r="G552" s="3" t="s">
        <v>6</v>
      </c>
      <c r="H552" t="s">
        <v>188</v>
      </c>
      <c r="I552" s="3" t="s">
        <v>2138</v>
      </c>
      <c r="J552" s="3" t="s">
        <v>6</v>
      </c>
    </row>
    <row r="553" spans="1:10" x14ac:dyDescent="0.25">
      <c r="A553" t="s">
        <v>2416</v>
      </c>
      <c r="B553" s="10">
        <v>2.3166666666666664</v>
      </c>
      <c r="C553" s="10">
        <v>128.53333333333333</v>
      </c>
      <c r="D553" t="s">
        <v>6</v>
      </c>
      <c r="E553" t="s">
        <v>6</v>
      </c>
      <c r="F553" s="3" t="s">
        <v>1105</v>
      </c>
      <c r="G553" s="3" t="s">
        <v>6</v>
      </c>
      <c r="H553" t="s">
        <v>2410</v>
      </c>
      <c r="I553" s="3" t="s">
        <v>6</v>
      </c>
      <c r="J553" s="3" t="s">
        <v>6</v>
      </c>
    </row>
    <row r="554" spans="1:10" x14ac:dyDescent="0.25">
      <c r="A554" t="s">
        <v>627</v>
      </c>
      <c r="B554" s="10">
        <v>-3.5005350000000002</v>
      </c>
      <c r="C554" s="10">
        <v>137.54754800000001</v>
      </c>
      <c r="D554" t="s">
        <v>6</v>
      </c>
      <c r="E554" t="s">
        <v>6</v>
      </c>
      <c r="F554" s="3" t="s">
        <v>1371</v>
      </c>
      <c r="G554" s="3" t="s">
        <v>6</v>
      </c>
      <c r="H554" s="3" t="s">
        <v>188</v>
      </c>
      <c r="I554" s="3" t="s">
        <v>377</v>
      </c>
      <c r="J554" s="3" t="s">
        <v>6</v>
      </c>
    </row>
    <row r="555" spans="1:10" x14ac:dyDescent="0.25">
      <c r="A555" t="s">
        <v>2433</v>
      </c>
      <c r="B555" s="10">
        <v>-5.34518</v>
      </c>
      <c r="C555" s="10">
        <v>131.99117100000001</v>
      </c>
      <c r="D555" t="s">
        <v>6</v>
      </c>
      <c r="E555" t="s">
        <v>6</v>
      </c>
      <c r="F555" s="3" t="s">
        <v>1122</v>
      </c>
      <c r="G555" s="3" t="s">
        <v>6</v>
      </c>
      <c r="H555" t="s">
        <v>2411</v>
      </c>
      <c r="I555" s="3" t="s">
        <v>6</v>
      </c>
      <c r="J555" s="3" t="s">
        <v>6</v>
      </c>
    </row>
    <row r="556" spans="1:10" x14ac:dyDescent="0.25">
      <c r="A556" t="s">
        <v>185</v>
      </c>
      <c r="B556" s="10">
        <v>-1.6814640000000001</v>
      </c>
      <c r="C556" s="10">
        <v>120.403068</v>
      </c>
      <c r="D556" t="s">
        <v>6</v>
      </c>
      <c r="E556" t="s">
        <v>6</v>
      </c>
      <c r="F556" s="3" t="s">
        <v>826</v>
      </c>
      <c r="G556" s="3" t="s">
        <v>1302</v>
      </c>
      <c r="H556" s="3" t="s">
        <v>188</v>
      </c>
      <c r="I556" s="3" t="s">
        <v>2138</v>
      </c>
      <c r="J556" s="3" t="s">
        <v>6</v>
      </c>
    </row>
    <row r="557" spans="1:10" x14ac:dyDescent="0.25">
      <c r="A557" t="s">
        <v>192</v>
      </c>
      <c r="B557" s="10">
        <v>0.103182</v>
      </c>
      <c r="C557" s="10">
        <v>101.480135</v>
      </c>
      <c r="D557" t="s">
        <v>6</v>
      </c>
      <c r="E557" t="s">
        <v>191</v>
      </c>
      <c r="F557" s="3" t="s">
        <v>835</v>
      </c>
      <c r="G557" s="3" t="s">
        <v>6</v>
      </c>
      <c r="H557" s="3" t="s">
        <v>188</v>
      </c>
      <c r="I557" s="3" t="s">
        <v>177</v>
      </c>
      <c r="J557" s="3" t="s">
        <v>6</v>
      </c>
    </row>
    <row r="558" spans="1:10" x14ac:dyDescent="0.25">
      <c r="A558" t="s">
        <v>3619</v>
      </c>
      <c r="B558" s="10">
        <v>-9.6986729999999994</v>
      </c>
      <c r="C558" s="10">
        <v>119.96117099999999</v>
      </c>
      <c r="D558" t="s">
        <v>6</v>
      </c>
      <c r="E558" t="s">
        <v>6</v>
      </c>
      <c r="F558" s="3" t="s">
        <v>1966</v>
      </c>
      <c r="G558" s="3" t="s">
        <v>6</v>
      </c>
      <c r="H558" t="s">
        <v>3601</v>
      </c>
      <c r="I558" s="3" t="s">
        <v>177</v>
      </c>
      <c r="J558" s="3" t="s">
        <v>6</v>
      </c>
    </row>
    <row r="559" spans="1:10" x14ac:dyDescent="0.25">
      <c r="A559" t="s">
        <v>3613</v>
      </c>
      <c r="B559" s="10">
        <v>-8.7833333333333332</v>
      </c>
      <c r="C559" s="10">
        <v>118.08333333333333</v>
      </c>
      <c r="D559" t="s">
        <v>6</v>
      </c>
      <c r="E559" t="s">
        <v>6</v>
      </c>
      <c r="F559" s="3" t="s">
        <v>1003</v>
      </c>
      <c r="G559" s="3" t="s">
        <v>6</v>
      </c>
      <c r="H559" t="s">
        <v>3600</v>
      </c>
      <c r="I559" s="3" t="s">
        <v>177</v>
      </c>
      <c r="J559" s="3" t="s">
        <v>6</v>
      </c>
    </row>
    <row r="560" spans="1:10" x14ac:dyDescent="0.25">
      <c r="A560" t="s">
        <v>2424</v>
      </c>
      <c r="B560" s="10">
        <v>-7.5</v>
      </c>
      <c r="C560" s="10">
        <v>131.5</v>
      </c>
      <c r="D560" t="s">
        <v>6</v>
      </c>
      <c r="E560" t="s">
        <v>6</v>
      </c>
      <c r="F560" s="3" t="s">
        <v>1095</v>
      </c>
      <c r="G560" t="s">
        <v>1332</v>
      </c>
      <c r="H560" t="s">
        <v>2411</v>
      </c>
      <c r="I560" s="3" t="s">
        <v>6</v>
      </c>
      <c r="J560" s="3" t="s">
        <v>6</v>
      </c>
    </row>
    <row r="561" spans="1:10" x14ac:dyDescent="0.25">
      <c r="A561" t="s">
        <v>2427</v>
      </c>
      <c r="B561" s="10">
        <v>-2.2800639999999999</v>
      </c>
      <c r="C561" s="10">
        <v>133.75991999999999</v>
      </c>
      <c r="D561" t="s">
        <v>6</v>
      </c>
      <c r="E561" t="s">
        <v>6</v>
      </c>
      <c r="F561" s="3" t="s">
        <v>1795</v>
      </c>
      <c r="G561" s="3" t="s">
        <v>1796</v>
      </c>
      <c r="H561" s="3" t="s">
        <v>627</v>
      </c>
      <c r="I561" s="3" t="s">
        <v>6</v>
      </c>
      <c r="J561" s="3" t="s">
        <v>6</v>
      </c>
    </row>
    <row r="562" spans="1:10" x14ac:dyDescent="0.25">
      <c r="A562" s="4" t="s">
        <v>2806</v>
      </c>
      <c r="B562" s="10">
        <f>42+43/60+16/3600</f>
        <v>42.721111111111114</v>
      </c>
      <c r="C562" s="10">
        <f>-(70+50/60+51/3600)</f>
        <v>-70.847499999999997</v>
      </c>
      <c r="D562" t="s">
        <v>6</v>
      </c>
      <c r="E562" t="s">
        <v>1562</v>
      </c>
      <c r="F562" s="3" t="s">
        <v>1687</v>
      </c>
      <c r="G562" s="3" t="s">
        <v>6</v>
      </c>
      <c r="H562" s="4" t="s">
        <v>2805</v>
      </c>
      <c r="I562" s="4" t="s">
        <v>6</v>
      </c>
      <c r="J562" s="3" t="s">
        <v>6</v>
      </c>
    </row>
    <row r="563" spans="1:10" x14ac:dyDescent="0.25">
      <c r="A563" t="s">
        <v>3726</v>
      </c>
      <c r="B563" s="10">
        <v>27.183333333333334</v>
      </c>
      <c r="C563" s="10">
        <v>56.266666666666666</v>
      </c>
      <c r="D563" t="s">
        <v>6</v>
      </c>
      <c r="E563" t="s">
        <v>6</v>
      </c>
      <c r="F563" s="3" t="s">
        <v>805</v>
      </c>
      <c r="G563" s="3" t="s">
        <v>6</v>
      </c>
      <c r="H563" t="s">
        <v>2261</v>
      </c>
      <c r="I563" t="s">
        <v>3024</v>
      </c>
      <c r="J563" s="3" t="s">
        <v>6</v>
      </c>
    </row>
    <row r="564" spans="1:10" x14ac:dyDescent="0.25">
      <c r="A564" s="4" t="s">
        <v>3725</v>
      </c>
      <c r="B564" s="10">
        <f>25+48/60+54/3600</f>
        <v>25.815000000000001</v>
      </c>
      <c r="C564" s="10">
        <f>57+30/60+18/3600</f>
        <v>57.505000000000003</v>
      </c>
      <c r="D564" t="s">
        <v>6</v>
      </c>
      <c r="E564" t="s">
        <v>6</v>
      </c>
      <c r="F564" s="3" t="s">
        <v>1723</v>
      </c>
      <c r="G564" s="3" t="s">
        <v>6</v>
      </c>
      <c r="H564" t="s">
        <v>2261</v>
      </c>
      <c r="I564" t="s">
        <v>3025</v>
      </c>
      <c r="J564" s="3" t="s">
        <v>6</v>
      </c>
    </row>
    <row r="565" spans="1:10" x14ac:dyDescent="0.25">
      <c r="A565" s="3" t="s">
        <v>3724</v>
      </c>
      <c r="B565" s="10">
        <v>26.802807000000001</v>
      </c>
      <c r="C565" s="10">
        <v>55.9084</v>
      </c>
      <c r="D565" t="s">
        <v>6</v>
      </c>
      <c r="E565" t="s">
        <v>6</v>
      </c>
      <c r="F565" s="3" t="s">
        <v>1727</v>
      </c>
      <c r="G565" s="3" t="s">
        <v>6</v>
      </c>
      <c r="H565" t="s">
        <v>2261</v>
      </c>
      <c r="I565" t="s">
        <v>3024</v>
      </c>
      <c r="J565" s="3" t="s">
        <v>6</v>
      </c>
    </row>
    <row r="566" spans="1:10" x14ac:dyDescent="0.25">
      <c r="A566" s="3" t="s">
        <v>1730</v>
      </c>
      <c r="B566" s="10">
        <v>30.18984</v>
      </c>
      <c r="C566" s="10">
        <v>47.889519999999997</v>
      </c>
      <c r="D566" t="s">
        <v>6</v>
      </c>
      <c r="E566" t="s">
        <v>6</v>
      </c>
      <c r="F566" s="3" t="s">
        <v>1728</v>
      </c>
      <c r="G566" s="3" t="s">
        <v>6</v>
      </c>
      <c r="H566" s="3" t="s">
        <v>1729</v>
      </c>
      <c r="I566" s="3" t="s">
        <v>6</v>
      </c>
      <c r="J566" s="3" t="s">
        <v>6</v>
      </c>
    </row>
    <row r="567" spans="1:10" x14ac:dyDescent="0.25">
      <c r="A567" t="s">
        <v>2008</v>
      </c>
      <c r="B567" s="10">
        <f>24+24/60</f>
        <v>24.4</v>
      </c>
      <c r="C567" s="10">
        <f>123+46/60</f>
        <v>123.76666666666667</v>
      </c>
      <c r="D567" t="s">
        <v>6</v>
      </c>
      <c r="E567" t="s">
        <v>1562</v>
      </c>
      <c r="F567" s="3" t="s">
        <v>2009</v>
      </c>
      <c r="G567" s="3" t="s">
        <v>6</v>
      </c>
      <c r="H567" t="s">
        <v>1904</v>
      </c>
      <c r="I567" t="s">
        <v>6</v>
      </c>
      <c r="J567" s="3" t="s">
        <v>6</v>
      </c>
    </row>
    <row r="568" spans="1:10" x14ac:dyDescent="0.25">
      <c r="A568" t="s">
        <v>1862</v>
      </c>
      <c r="B568" s="10">
        <v>-0.199577</v>
      </c>
      <c r="C568" s="10">
        <v>-91.383596999999995</v>
      </c>
      <c r="D568" t="s">
        <v>6</v>
      </c>
      <c r="E568" t="s">
        <v>6</v>
      </c>
      <c r="F568" s="3" t="s">
        <v>1861</v>
      </c>
      <c r="G568" s="3" t="s">
        <v>6</v>
      </c>
      <c r="H568" t="s">
        <v>15</v>
      </c>
      <c r="I568" t="s">
        <v>6</v>
      </c>
      <c r="J568" s="3" t="s">
        <v>6</v>
      </c>
    </row>
    <row r="569" spans="1:10" x14ac:dyDescent="0.25">
      <c r="A569" t="s">
        <v>2213</v>
      </c>
      <c r="B569" s="10">
        <f>10+49/60+28.17/3600</f>
        <v>10.824491666666667</v>
      </c>
      <c r="C569" s="10">
        <f>-(64+9/60+54.7/3600)</f>
        <v>-64.165194444444452</v>
      </c>
      <c r="D569" t="s">
        <v>6</v>
      </c>
      <c r="E569" s="3" t="s">
        <v>6</v>
      </c>
      <c r="F569" s="3" t="s">
        <v>1909</v>
      </c>
      <c r="G569" s="3" t="s">
        <v>1910</v>
      </c>
      <c r="H569" t="s">
        <v>2212</v>
      </c>
      <c r="I569" t="s">
        <v>6</v>
      </c>
      <c r="J569" s="3" t="s">
        <v>6</v>
      </c>
    </row>
    <row r="570" spans="1:10" x14ac:dyDescent="0.25">
      <c r="A570" t="s">
        <v>460</v>
      </c>
      <c r="B570" s="10">
        <v>19.280694</v>
      </c>
      <c r="C570" s="10">
        <v>-104.824033</v>
      </c>
      <c r="D570" t="s">
        <v>6</v>
      </c>
      <c r="E570" t="s">
        <v>6</v>
      </c>
      <c r="F570" s="3" t="s">
        <v>1082</v>
      </c>
      <c r="G570" s="3" t="s">
        <v>6</v>
      </c>
      <c r="H570" t="s">
        <v>651</v>
      </c>
      <c r="I570" t="s">
        <v>6</v>
      </c>
      <c r="J570" s="3" t="s">
        <v>6</v>
      </c>
    </row>
    <row r="571" spans="1:10" x14ac:dyDescent="0.25">
      <c r="A571" t="s">
        <v>304</v>
      </c>
      <c r="B571" s="10">
        <v>17.966745</v>
      </c>
      <c r="C571" s="10">
        <v>-76.817183</v>
      </c>
      <c r="D571" t="s">
        <v>6</v>
      </c>
      <c r="E571" t="s">
        <v>6</v>
      </c>
      <c r="F571" s="3" t="s">
        <v>921</v>
      </c>
      <c r="G571" s="3" t="s">
        <v>6</v>
      </c>
      <c r="H571" t="s">
        <v>303</v>
      </c>
      <c r="I571" t="s">
        <v>6</v>
      </c>
      <c r="J571" s="3" t="s">
        <v>6</v>
      </c>
    </row>
    <row r="572" spans="1:10" x14ac:dyDescent="0.25">
      <c r="A572" t="s">
        <v>2058</v>
      </c>
      <c r="B572" s="10">
        <v>18.474682999999999</v>
      </c>
      <c r="C572" s="10">
        <v>-77.454958000000005</v>
      </c>
      <c r="D572" t="s">
        <v>6</v>
      </c>
      <c r="E572" t="s">
        <v>6</v>
      </c>
      <c r="F572" s="3" t="s">
        <v>2059</v>
      </c>
      <c r="G572" s="3" t="s">
        <v>6</v>
      </c>
      <c r="H572" t="s">
        <v>303</v>
      </c>
      <c r="I572" t="s">
        <v>6</v>
      </c>
      <c r="J572" s="3" t="s">
        <v>6</v>
      </c>
    </row>
    <row r="573" spans="1:10" x14ac:dyDescent="0.25">
      <c r="A573" t="s">
        <v>1760</v>
      </c>
      <c r="B573" s="10">
        <v>18.489757000000001</v>
      </c>
      <c r="C573" s="10">
        <v>-77.649641000000003</v>
      </c>
      <c r="D573" t="s">
        <v>6</v>
      </c>
      <c r="E573" t="s">
        <v>6</v>
      </c>
      <c r="F573" s="3" t="s">
        <v>1762</v>
      </c>
      <c r="G573" s="3" t="s">
        <v>6</v>
      </c>
      <c r="H573" s="3" t="s">
        <v>303</v>
      </c>
      <c r="I573" s="3" t="s">
        <v>6</v>
      </c>
      <c r="J573" s="3" t="s">
        <v>6</v>
      </c>
    </row>
    <row r="574" spans="1:10" x14ac:dyDescent="0.25">
      <c r="A574" t="s">
        <v>622</v>
      </c>
      <c r="B574" s="10">
        <v>36.303378000000002</v>
      </c>
      <c r="C574" s="10">
        <v>138.472577</v>
      </c>
      <c r="D574" t="s">
        <v>1878</v>
      </c>
      <c r="E574" t="s">
        <v>6</v>
      </c>
      <c r="F574" s="3" t="s">
        <v>1248</v>
      </c>
      <c r="G574" s="3" t="s">
        <v>6</v>
      </c>
      <c r="H574" s="3" t="s">
        <v>243</v>
      </c>
      <c r="I574" s="3" t="s">
        <v>6</v>
      </c>
      <c r="J574" s="3" t="s">
        <v>6</v>
      </c>
    </row>
    <row r="575" spans="1:10" x14ac:dyDescent="0.25">
      <c r="A575" t="s">
        <v>623</v>
      </c>
      <c r="B575" s="10">
        <v>32.672204000000001</v>
      </c>
      <c r="C575" s="10">
        <v>131.00009600000001</v>
      </c>
      <c r="D575" t="s">
        <v>1878</v>
      </c>
      <c r="E575" t="s">
        <v>6</v>
      </c>
      <c r="F575" s="3" t="s">
        <v>1250</v>
      </c>
      <c r="G575" s="3" t="s">
        <v>6</v>
      </c>
      <c r="H575" s="3" t="s">
        <v>243</v>
      </c>
      <c r="I575" s="3" t="s">
        <v>6</v>
      </c>
      <c r="J575" s="3" t="s">
        <v>6</v>
      </c>
    </row>
    <row r="576" spans="1:10" x14ac:dyDescent="0.25">
      <c r="A576" t="s">
        <v>1445</v>
      </c>
      <c r="B576" s="10">
        <v>26.998055555555556</v>
      </c>
      <c r="C576" s="10">
        <v>142.21805555555557</v>
      </c>
      <c r="D576" t="s">
        <v>6</v>
      </c>
      <c r="E576" t="s">
        <v>6</v>
      </c>
      <c r="F576" s="3" t="s">
        <v>1444</v>
      </c>
      <c r="G576" s="3" t="s">
        <v>991</v>
      </c>
      <c r="H576" t="s">
        <v>243</v>
      </c>
      <c r="I576" t="s">
        <v>6</v>
      </c>
      <c r="J576" s="3" t="s">
        <v>6</v>
      </c>
    </row>
    <row r="577" spans="1:10" x14ac:dyDescent="0.25">
      <c r="A577" t="s">
        <v>244</v>
      </c>
      <c r="B577" s="10">
        <v>26.5</v>
      </c>
      <c r="C577" s="10">
        <v>128</v>
      </c>
      <c r="D577" t="s">
        <v>6</v>
      </c>
      <c r="E577" t="s">
        <v>6</v>
      </c>
      <c r="F577" s="3" t="s">
        <v>881</v>
      </c>
      <c r="G577" s="3" t="s">
        <v>6</v>
      </c>
      <c r="H577" t="s">
        <v>243</v>
      </c>
      <c r="I577" t="s">
        <v>6</v>
      </c>
      <c r="J577" s="3" t="s">
        <v>6</v>
      </c>
    </row>
    <row r="578" spans="1:10" x14ac:dyDescent="0.25">
      <c r="A578" t="s">
        <v>1897</v>
      </c>
      <c r="B578" s="10">
        <v>33.807696999999997</v>
      </c>
      <c r="C578" s="10">
        <v>133.493078</v>
      </c>
      <c r="D578" t="s">
        <v>1878</v>
      </c>
      <c r="E578" t="s">
        <v>6</v>
      </c>
      <c r="F578" s="3" t="s">
        <v>1898</v>
      </c>
      <c r="G578" s="3" t="s">
        <v>6</v>
      </c>
      <c r="H578" t="s">
        <v>243</v>
      </c>
      <c r="I578" t="s">
        <v>6</v>
      </c>
      <c r="J578" s="3" t="s">
        <v>6</v>
      </c>
    </row>
    <row r="579" spans="1:10" x14ac:dyDescent="0.25">
      <c r="A579" t="s">
        <v>197</v>
      </c>
      <c r="B579" s="10">
        <v>-6.11958</v>
      </c>
      <c r="C579" s="10">
        <v>106.839493</v>
      </c>
      <c r="D579" t="s">
        <v>6</v>
      </c>
      <c r="E579" t="s">
        <v>6</v>
      </c>
      <c r="F579" s="3" t="s">
        <v>838</v>
      </c>
      <c r="G579" s="3" t="s">
        <v>1303</v>
      </c>
      <c r="H579" t="s">
        <v>190</v>
      </c>
      <c r="I579" t="s">
        <v>6</v>
      </c>
      <c r="J579" s="3" t="s">
        <v>6</v>
      </c>
    </row>
    <row r="580" spans="1:10" x14ac:dyDescent="0.25">
      <c r="A580" t="s">
        <v>2391</v>
      </c>
      <c r="B580" s="10">
        <v>-6.9534149999999997</v>
      </c>
      <c r="C580" s="10">
        <v>110.423609</v>
      </c>
      <c r="D580" t="s">
        <v>6</v>
      </c>
      <c r="E580" t="s">
        <v>6</v>
      </c>
      <c r="F580" s="3" t="s">
        <v>854</v>
      </c>
      <c r="G580" s="3" t="s">
        <v>6</v>
      </c>
      <c r="H580" t="s">
        <v>2389</v>
      </c>
      <c r="I580" t="s">
        <v>6</v>
      </c>
      <c r="J580" s="3" t="s">
        <v>6</v>
      </c>
    </row>
    <row r="581" spans="1:10" x14ac:dyDescent="0.25">
      <c r="A581" t="s">
        <v>2392</v>
      </c>
      <c r="B581" s="10">
        <v>-6.8394444444444442</v>
      </c>
      <c r="C581" s="10">
        <v>107.46222222222222</v>
      </c>
      <c r="D581" t="s">
        <v>6</v>
      </c>
      <c r="E581" t="s">
        <v>6</v>
      </c>
      <c r="F581" s="3" t="s">
        <v>2394</v>
      </c>
      <c r="G581" s="3" t="s">
        <v>2393</v>
      </c>
      <c r="H581" t="s">
        <v>190</v>
      </c>
      <c r="I581" t="s">
        <v>6</v>
      </c>
      <c r="J581" s="3" t="s">
        <v>6</v>
      </c>
    </row>
    <row r="582" spans="1:10" x14ac:dyDescent="0.25">
      <c r="A582" s="4" t="s">
        <v>1521</v>
      </c>
      <c r="B582" s="10">
        <f>33.25</f>
        <v>33.25</v>
      </c>
      <c r="C582" s="10">
        <f>120+48/60</f>
        <v>120.8</v>
      </c>
      <c r="D582" t="s">
        <v>6</v>
      </c>
      <c r="E582" t="s">
        <v>6</v>
      </c>
      <c r="F582" s="3" t="s">
        <v>1524</v>
      </c>
      <c r="G582" s="3" t="s">
        <v>6</v>
      </c>
      <c r="H582" s="4" t="s">
        <v>1522</v>
      </c>
      <c r="I582" s="4" t="s">
        <v>6</v>
      </c>
      <c r="J582" s="3" t="s">
        <v>6</v>
      </c>
    </row>
    <row r="583" spans="1:10" x14ac:dyDescent="0.25">
      <c r="A583" t="s">
        <v>1992</v>
      </c>
      <c r="B583" s="10">
        <v>34.364179999999998</v>
      </c>
      <c r="C583" s="10">
        <v>126.15436200000001</v>
      </c>
      <c r="D583" t="s">
        <v>6</v>
      </c>
      <c r="E583" t="s">
        <v>6</v>
      </c>
      <c r="F583" t="s">
        <v>1993</v>
      </c>
      <c r="G583" s="3" t="s">
        <v>6</v>
      </c>
      <c r="H583" t="s">
        <v>1989</v>
      </c>
      <c r="I583" t="s">
        <v>6</v>
      </c>
      <c r="J583" s="3" t="s">
        <v>6</v>
      </c>
    </row>
    <row r="584" spans="1:10" x14ac:dyDescent="0.25">
      <c r="A584" s="4" t="s">
        <v>1783</v>
      </c>
      <c r="B584" s="10">
        <v>2.4358909999999998</v>
      </c>
      <c r="C584" s="10">
        <v>103.83875500000001</v>
      </c>
      <c r="D584" t="s">
        <v>6</v>
      </c>
      <c r="E584" t="s">
        <v>6</v>
      </c>
      <c r="F584" s="3" t="s">
        <v>1782</v>
      </c>
      <c r="G584" s="3" t="s">
        <v>6</v>
      </c>
      <c r="H584" s="4" t="s">
        <v>1716</v>
      </c>
      <c r="I584" t="s">
        <v>2010</v>
      </c>
      <c r="J584" s="3" t="s">
        <v>6</v>
      </c>
    </row>
    <row r="585" spans="1:10" x14ac:dyDescent="0.25">
      <c r="A585" t="s">
        <v>1915</v>
      </c>
      <c r="B585" s="10">
        <f>31+41/60</f>
        <v>31.683333333333334</v>
      </c>
      <c r="C585" s="10">
        <f>130+17/60</f>
        <v>130.28333333333333</v>
      </c>
      <c r="D585" t="s">
        <v>6</v>
      </c>
      <c r="E585" t="s">
        <v>1562</v>
      </c>
      <c r="F585" s="3" t="s">
        <v>1916</v>
      </c>
      <c r="G585" s="3" t="s">
        <v>6</v>
      </c>
      <c r="H585" t="s">
        <v>1914</v>
      </c>
      <c r="I585" t="s">
        <v>6</v>
      </c>
      <c r="J585" s="3" t="s">
        <v>6</v>
      </c>
    </row>
    <row r="586" spans="1:10" x14ac:dyDescent="0.25">
      <c r="A586" t="s">
        <v>1893</v>
      </c>
      <c r="B586" s="10">
        <v>32.542119</v>
      </c>
      <c r="C586" s="10">
        <v>130.416888</v>
      </c>
      <c r="D586" t="s">
        <v>6</v>
      </c>
      <c r="E586" t="s">
        <v>6</v>
      </c>
      <c r="F586" s="3" t="s">
        <v>1876</v>
      </c>
      <c r="G586" s="3" t="s">
        <v>6</v>
      </c>
      <c r="H586" t="s">
        <v>1891</v>
      </c>
      <c r="I586" t="s">
        <v>6</v>
      </c>
      <c r="J586" s="3" t="s">
        <v>6</v>
      </c>
    </row>
    <row r="587" spans="1:10" x14ac:dyDescent="0.25">
      <c r="A587" t="s">
        <v>3272</v>
      </c>
      <c r="B587" s="10">
        <v>24.803308999999999</v>
      </c>
      <c r="C587" s="10">
        <v>66.966149999999999</v>
      </c>
      <c r="D587" t="s">
        <v>6</v>
      </c>
      <c r="E587" t="s">
        <v>6</v>
      </c>
      <c r="F587" s="3" t="s">
        <v>802</v>
      </c>
      <c r="G587" s="3" t="s">
        <v>6</v>
      </c>
      <c r="H587" t="s">
        <v>3262</v>
      </c>
      <c r="I587" t="s">
        <v>6</v>
      </c>
      <c r="J587" s="3" t="s">
        <v>6</v>
      </c>
    </row>
    <row r="588" spans="1:10" x14ac:dyDescent="0.25">
      <c r="A588" t="s">
        <v>3271</v>
      </c>
      <c r="B588" s="10">
        <v>24.840235</v>
      </c>
      <c r="C588" s="10">
        <v>66.910143000000005</v>
      </c>
      <c r="D588" t="s">
        <v>6</v>
      </c>
      <c r="E588" t="s">
        <v>6</v>
      </c>
      <c r="F588" s="3" t="s">
        <v>803</v>
      </c>
      <c r="G588" s="3" t="s">
        <v>6</v>
      </c>
      <c r="H588" t="s">
        <v>3262</v>
      </c>
      <c r="I588" t="s">
        <v>6</v>
      </c>
      <c r="J588" s="3" t="s">
        <v>6</v>
      </c>
    </row>
    <row r="589" spans="1:10" x14ac:dyDescent="0.25">
      <c r="A589" t="s">
        <v>2242</v>
      </c>
      <c r="B589" s="10">
        <v>-4.43011</v>
      </c>
      <c r="C589" s="10">
        <v>39.514107000000003</v>
      </c>
      <c r="D589" t="s">
        <v>6</v>
      </c>
      <c r="E589" t="s">
        <v>6</v>
      </c>
      <c r="F589" s="3" t="s">
        <v>1731</v>
      </c>
      <c r="G589" s="3" t="s">
        <v>6</v>
      </c>
      <c r="H589" s="3" t="s">
        <v>2240</v>
      </c>
      <c r="I589" s="3" t="s">
        <v>6</v>
      </c>
      <c r="J589" s="3" t="s">
        <v>6</v>
      </c>
    </row>
    <row r="590" spans="1:10" x14ac:dyDescent="0.25">
      <c r="A590" t="s">
        <v>2243</v>
      </c>
      <c r="B590" s="10">
        <v>-3.83</v>
      </c>
      <c r="C590" s="10">
        <v>39.770000000000003</v>
      </c>
      <c r="D590" t="s">
        <v>6</v>
      </c>
      <c r="E590" t="s">
        <v>6</v>
      </c>
      <c r="F590" s="3" t="s">
        <v>761</v>
      </c>
      <c r="G590" s="3" t="s">
        <v>6</v>
      </c>
      <c r="H590" s="3" t="s">
        <v>2236</v>
      </c>
      <c r="I590" s="3" t="s">
        <v>6</v>
      </c>
      <c r="J590" s="3" t="s">
        <v>6</v>
      </c>
    </row>
    <row r="591" spans="1:10" x14ac:dyDescent="0.25">
      <c r="A591" t="s">
        <v>2238</v>
      </c>
      <c r="B591" s="10">
        <v>-3.6296659999999998</v>
      </c>
      <c r="C591" s="10">
        <v>39.822648999999998</v>
      </c>
      <c r="D591" t="s">
        <v>6</v>
      </c>
      <c r="E591" t="s">
        <v>6</v>
      </c>
      <c r="F591" s="3" t="s">
        <v>1873</v>
      </c>
      <c r="G591" s="3" t="s">
        <v>6</v>
      </c>
      <c r="H591" s="3" t="s">
        <v>2236</v>
      </c>
      <c r="I591" s="3" t="s">
        <v>6</v>
      </c>
      <c r="J591" s="3" t="s">
        <v>6</v>
      </c>
    </row>
    <row r="592" spans="1:10" x14ac:dyDescent="0.25">
      <c r="A592" t="s">
        <v>2239</v>
      </c>
      <c r="B592" s="10">
        <v>-3.3708459999999998</v>
      </c>
      <c r="C592" s="10">
        <v>39.966498000000001</v>
      </c>
      <c r="D592" t="s">
        <v>6</v>
      </c>
      <c r="E592" t="s">
        <v>6</v>
      </c>
      <c r="F592" s="3" t="s">
        <v>1499</v>
      </c>
      <c r="G592" s="3" t="s">
        <v>3650</v>
      </c>
      <c r="H592" s="3" t="s">
        <v>2236</v>
      </c>
      <c r="I592" s="3" t="s">
        <v>6</v>
      </c>
      <c r="J592" s="3" t="s">
        <v>6</v>
      </c>
    </row>
    <row r="593" spans="1:10" x14ac:dyDescent="0.25">
      <c r="A593" t="s">
        <v>522</v>
      </c>
      <c r="B593" s="10">
        <v>-4.05</v>
      </c>
      <c r="C593" s="10">
        <v>39.666666666666664</v>
      </c>
      <c r="D593" t="s">
        <v>6</v>
      </c>
      <c r="E593" t="s">
        <v>6</v>
      </c>
      <c r="F593" s="3" t="s">
        <v>1150</v>
      </c>
      <c r="G593" s="3" t="s">
        <v>6</v>
      </c>
      <c r="H593" s="3" t="s">
        <v>594</v>
      </c>
      <c r="I593" s="3" t="s">
        <v>6</v>
      </c>
      <c r="J593" s="3" t="s">
        <v>6</v>
      </c>
    </row>
    <row r="594" spans="1:10" x14ac:dyDescent="0.25">
      <c r="A594" t="s">
        <v>2344</v>
      </c>
      <c r="B594" s="10">
        <v>9.1206800000000001</v>
      </c>
      <c r="C594" s="10">
        <v>76.484787999999995</v>
      </c>
      <c r="D594" t="s">
        <v>6</v>
      </c>
      <c r="E594" t="s">
        <v>6</v>
      </c>
      <c r="F594" s="3" t="s">
        <v>1821</v>
      </c>
      <c r="G594" s="3" t="s">
        <v>6</v>
      </c>
      <c r="H594" t="s">
        <v>2342</v>
      </c>
      <c r="I594" t="s">
        <v>6</v>
      </c>
      <c r="J594" s="3" t="s">
        <v>6</v>
      </c>
    </row>
    <row r="595" spans="1:10" x14ac:dyDescent="0.25">
      <c r="A595" t="s">
        <v>2350</v>
      </c>
      <c r="B595" s="10">
        <v>9.9666666666666668</v>
      </c>
      <c r="C595" s="10">
        <v>76.283333333333331</v>
      </c>
      <c r="D595" t="s">
        <v>6</v>
      </c>
      <c r="E595" t="s">
        <v>6</v>
      </c>
      <c r="F595" s="3" t="s">
        <v>1610</v>
      </c>
      <c r="G595" s="3" t="s">
        <v>1611</v>
      </c>
      <c r="H595" t="s">
        <v>2348</v>
      </c>
      <c r="I595" t="s">
        <v>6</v>
      </c>
      <c r="J595" s="3" t="s">
        <v>6</v>
      </c>
    </row>
    <row r="596" spans="1:10" x14ac:dyDescent="0.25">
      <c r="A596" t="s">
        <v>1830</v>
      </c>
      <c r="B596" s="10">
        <v>-15.024312</v>
      </c>
      <c r="C596" s="10">
        <v>124.77984600000001</v>
      </c>
      <c r="D596" t="s">
        <v>6</v>
      </c>
      <c r="E596" t="s">
        <v>6</v>
      </c>
      <c r="F596" t="s">
        <v>1824</v>
      </c>
      <c r="G596" s="3" t="s">
        <v>6</v>
      </c>
      <c r="H596" s="3" t="s">
        <v>1780</v>
      </c>
      <c r="I596" s="3" t="s">
        <v>6</v>
      </c>
      <c r="J596" s="3" t="s">
        <v>6</v>
      </c>
    </row>
    <row r="597" spans="1:10" x14ac:dyDescent="0.25">
      <c r="A597" t="s">
        <v>1829</v>
      </c>
      <c r="B597" s="10">
        <v>-15.339668</v>
      </c>
      <c r="C597" s="10">
        <v>124.327626</v>
      </c>
      <c r="D597" t="s">
        <v>6</v>
      </c>
      <c r="E597" t="s">
        <v>6</v>
      </c>
      <c r="F597" t="s">
        <v>1826</v>
      </c>
      <c r="G597" s="3" t="s">
        <v>6</v>
      </c>
      <c r="H597" s="3" t="s">
        <v>1780</v>
      </c>
      <c r="I597" s="3" t="s">
        <v>6</v>
      </c>
      <c r="J597" s="3" t="s">
        <v>6</v>
      </c>
    </row>
    <row r="598" spans="1:10" x14ac:dyDescent="0.25">
      <c r="A598" t="s">
        <v>1827</v>
      </c>
      <c r="B598" s="10">
        <v>-16.07489</v>
      </c>
      <c r="C598" s="10">
        <v>123.536524</v>
      </c>
      <c r="D598" t="s">
        <v>6</v>
      </c>
      <c r="E598" t="s">
        <v>6</v>
      </c>
      <c r="F598" t="s">
        <v>1822</v>
      </c>
      <c r="G598" s="3" t="s">
        <v>6</v>
      </c>
      <c r="H598" s="3" t="s">
        <v>1780</v>
      </c>
      <c r="I598" s="3" t="s">
        <v>6</v>
      </c>
      <c r="J598" s="3" t="s">
        <v>6</v>
      </c>
    </row>
    <row r="599" spans="1:10" x14ac:dyDescent="0.25">
      <c r="A599" t="s">
        <v>1828</v>
      </c>
      <c r="B599" s="10">
        <v>-16.266521000000001</v>
      </c>
      <c r="C599" s="10">
        <v>123.44146499999999</v>
      </c>
      <c r="D599" t="s">
        <v>6</v>
      </c>
      <c r="E599" t="s">
        <v>6</v>
      </c>
      <c r="F599" t="s">
        <v>1823</v>
      </c>
      <c r="G599" s="3" t="s">
        <v>6</v>
      </c>
      <c r="H599" s="3" t="s">
        <v>1780</v>
      </c>
      <c r="I599" s="3" t="s">
        <v>6</v>
      </c>
      <c r="J599" s="3" t="s">
        <v>6</v>
      </c>
    </row>
    <row r="600" spans="1:10" x14ac:dyDescent="0.25">
      <c r="A600" t="s">
        <v>500</v>
      </c>
      <c r="B600" s="10">
        <v>-1.3511839999999999</v>
      </c>
      <c r="C600" s="10">
        <v>176.44488699999999</v>
      </c>
      <c r="D600" t="s">
        <v>6</v>
      </c>
      <c r="E600" t="s">
        <v>6</v>
      </c>
      <c r="F600" s="3" t="s">
        <v>1125</v>
      </c>
      <c r="G600" s="3" t="s">
        <v>6</v>
      </c>
      <c r="H600" s="3" t="s">
        <v>606</v>
      </c>
      <c r="I600" s="3" t="s">
        <v>6</v>
      </c>
      <c r="J600" s="3" t="s">
        <v>6</v>
      </c>
    </row>
    <row r="601" spans="1:10" x14ac:dyDescent="0.25">
      <c r="A601" t="s">
        <v>2301</v>
      </c>
      <c r="B601" s="10">
        <v>3.86</v>
      </c>
      <c r="C601" s="10">
        <v>-159.36444444444444</v>
      </c>
      <c r="D601" t="s">
        <v>6</v>
      </c>
      <c r="E601" t="s">
        <v>6</v>
      </c>
      <c r="F601" s="3" t="s">
        <v>1109</v>
      </c>
      <c r="G601" t="s">
        <v>1335</v>
      </c>
      <c r="H601" s="3" t="s">
        <v>2300</v>
      </c>
      <c r="I601" t="s">
        <v>6</v>
      </c>
      <c r="J601" s="3" t="s">
        <v>6</v>
      </c>
    </row>
    <row r="602" spans="1:10" x14ac:dyDescent="0.25">
      <c r="A602" t="s">
        <v>2832</v>
      </c>
      <c r="B602" s="10">
        <v>9.9971960000000006</v>
      </c>
      <c r="C602" s="10">
        <v>76.248164000000003</v>
      </c>
      <c r="D602" t="s">
        <v>6</v>
      </c>
      <c r="E602" t="s">
        <v>6</v>
      </c>
      <c r="F602" s="3" t="s">
        <v>1608</v>
      </c>
      <c r="G602" s="3" t="s">
        <v>6</v>
      </c>
      <c r="H602" t="s">
        <v>2350</v>
      </c>
      <c r="I602" t="s">
        <v>6</v>
      </c>
      <c r="J602" s="3" t="s">
        <v>6</v>
      </c>
    </row>
    <row r="603" spans="1:10" x14ac:dyDescent="0.25">
      <c r="A603" t="s">
        <v>2833</v>
      </c>
      <c r="B603" s="10">
        <v>10.085326</v>
      </c>
      <c r="C603" s="10">
        <v>76.208585999999997</v>
      </c>
      <c r="D603" t="s">
        <v>6</v>
      </c>
      <c r="E603" t="s">
        <v>6</v>
      </c>
      <c r="F603" s="3" t="s">
        <v>1612</v>
      </c>
      <c r="G603" s="3" t="s">
        <v>1613</v>
      </c>
      <c r="H603" t="s">
        <v>2350</v>
      </c>
      <c r="I603" t="s">
        <v>6</v>
      </c>
      <c r="J603" s="3" t="s">
        <v>6</v>
      </c>
    </row>
    <row r="604" spans="1:10" x14ac:dyDescent="0.25">
      <c r="A604" t="s">
        <v>3621</v>
      </c>
      <c r="B604" s="10">
        <v>-9.5975750000000009</v>
      </c>
      <c r="C604" s="10">
        <v>118.971526</v>
      </c>
      <c r="D604" t="s">
        <v>6</v>
      </c>
      <c r="E604" t="s">
        <v>6</v>
      </c>
      <c r="F604" s="3" t="s">
        <v>1968</v>
      </c>
      <c r="G604" s="3" t="s">
        <v>6</v>
      </c>
      <c r="H604" t="s">
        <v>3620</v>
      </c>
      <c r="I604" t="s">
        <v>6</v>
      </c>
      <c r="J604" s="3" t="s">
        <v>6</v>
      </c>
    </row>
    <row r="605" spans="1:10" x14ac:dyDescent="0.25">
      <c r="A605" t="s">
        <v>1396</v>
      </c>
      <c r="B605" s="10">
        <v>34.908948000000002</v>
      </c>
      <c r="C605" s="10">
        <v>128.08354800000001</v>
      </c>
      <c r="D605" t="s">
        <v>6</v>
      </c>
      <c r="E605" t="s">
        <v>6</v>
      </c>
      <c r="F605" t="s">
        <v>1396</v>
      </c>
      <c r="G605" s="3" t="s">
        <v>6</v>
      </c>
      <c r="H605" s="3" t="s">
        <v>6</v>
      </c>
      <c r="I605" s="3" t="s">
        <v>228</v>
      </c>
      <c r="J605" s="3" t="s">
        <v>6</v>
      </c>
    </row>
    <row r="606" spans="1:10" x14ac:dyDescent="0.25">
      <c r="A606" t="s">
        <v>558</v>
      </c>
      <c r="B606" s="10">
        <v>37.398800999999999</v>
      </c>
      <c r="C606" s="10">
        <v>126.620379</v>
      </c>
      <c r="D606" t="s">
        <v>6</v>
      </c>
      <c r="E606" t="s">
        <v>6</v>
      </c>
      <c r="F606" t="s">
        <v>558</v>
      </c>
      <c r="G606" s="3" t="s">
        <v>6</v>
      </c>
      <c r="H606" s="3" t="s">
        <v>228</v>
      </c>
      <c r="I606" s="3" t="s">
        <v>6</v>
      </c>
      <c r="J606" s="3" t="s">
        <v>6</v>
      </c>
    </row>
    <row r="607" spans="1:10" x14ac:dyDescent="0.25">
      <c r="A607" t="s">
        <v>1890</v>
      </c>
      <c r="B607" s="10">
        <v>32.467153000000003</v>
      </c>
      <c r="C607" s="10">
        <v>130.20564999999999</v>
      </c>
      <c r="D607" t="s">
        <v>6</v>
      </c>
      <c r="E607" t="s">
        <v>6</v>
      </c>
      <c r="F607" s="3" t="s">
        <v>1450</v>
      </c>
      <c r="G607" s="3" t="s">
        <v>6</v>
      </c>
      <c r="H607" s="3" t="s">
        <v>1888</v>
      </c>
      <c r="I607" s="3" t="s">
        <v>6</v>
      </c>
      <c r="J607" s="3" t="s">
        <v>6</v>
      </c>
    </row>
    <row r="608" spans="1:10" x14ac:dyDescent="0.25">
      <c r="A608" t="s">
        <v>1891</v>
      </c>
      <c r="B608" s="10">
        <v>32.535966999999999</v>
      </c>
      <c r="C608" s="10">
        <v>130.431026</v>
      </c>
      <c r="D608" t="s">
        <v>6</v>
      </c>
      <c r="E608" t="s">
        <v>6</v>
      </c>
      <c r="F608" s="3" t="s">
        <v>1892</v>
      </c>
      <c r="G608" s="3" t="s">
        <v>6</v>
      </c>
      <c r="H608" t="s">
        <v>1888</v>
      </c>
      <c r="I608" t="s">
        <v>6</v>
      </c>
      <c r="J608" s="3" t="s">
        <v>6</v>
      </c>
    </row>
    <row r="609" spans="1:10" x14ac:dyDescent="0.25">
      <c r="A609" t="s">
        <v>1894</v>
      </c>
      <c r="B609" s="10">
        <v>33.001286</v>
      </c>
      <c r="C609" s="10">
        <v>130.33656099999999</v>
      </c>
      <c r="D609" t="s">
        <v>6</v>
      </c>
      <c r="E609" t="s">
        <v>6</v>
      </c>
      <c r="F609" s="3" t="s">
        <v>1449</v>
      </c>
      <c r="G609" s="3" t="s">
        <v>6</v>
      </c>
      <c r="H609" s="3" t="s">
        <v>623</v>
      </c>
      <c r="I609" s="3" t="s">
        <v>6</v>
      </c>
      <c r="J609" s="3" t="s">
        <v>6</v>
      </c>
    </row>
    <row r="610" spans="1:10" x14ac:dyDescent="0.25">
      <c r="A610" t="s">
        <v>625</v>
      </c>
      <c r="B610" s="10">
        <v>33.603591999999999</v>
      </c>
      <c r="C610" s="10">
        <v>130.376949</v>
      </c>
      <c r="D610" t="s">
        <v>1877</v>
      </c>
      <c r="E610" t="s">
        <v>6</v>
      </c>
      <c r="F610" s="3" t="s">
        <v>1247</v>
      </c>
      <c r="G610" s="3" t="s">
        <v>6</v>
      </c>
      <c r="H610" t="s">
        <v>623</v>
      </c>
      <c r="I610" t="s">
        <v>6</v>
      </c>
      <c r="J610" s="3" t="s">
        <v>6</v>
      </c>
    </row>
    <row r="611" spans="1:10" x14ac:dyDescent="0.25">
      <c r="A611" t="s">
        <v>1914</v>
      </c>
      <c r="B611" s="10">
        <v>30.335784</v>
      </c>
      <c r="C611" s="10">
        <v>130.51277899999999</v>
      </c>
      <c r="D611" t="s">
        <v>1877</v>
      </c>
      <c r="E611" t="s">
        <v>6</v>
      </c>
      <c r="F611" s="3" t="s">
        <v>1913</v>
      </c>
      <c r="G611" s="3" t="s">
        <v>6</v>
      </c>
      <c r="H611" t="s">
        <v>623</v>
      </c>
      <c r="I611" t="s">
        <v>6</v>
      </c>
      <c r="J611" s="3" t="s">
        <v>6</v>
      </c>
    </row>
    <row r="612" spans="1:10" x14ac:dyDescent="0.25">
      <c r="A612" t="s">
        <v>1888</v>
      </c>
      <c r="B612" s="10">
        <v>32.545295000000003</v>
      </c>
      <c r="C612" s="10">
        <v>130.42211399999999</v>
      </c>
      <c r="D612" t="s">
        <v>1877</v>
      </c>
      <c r="E612" t="s">
        <v>6</v>
      </c>
      <c r="F612" s="3" t="s">
        <v>1889</v>
      </c>
      <c r="G612" s="3" t="s">
        <v>6</v>
      </c>
      <c r="H612" t="s">
        <v>623</v>
      </c>
      <c r="I612" t="s">
        <v>6</v>
      </c>
      <c r="J612" s="3" t="s">
        <v>6</v>
      </c>
    </row>
    <row r="613" spans="1:10" x14ac:dyDescent="0.25">
      <c r="A613" t="s">
        <v>1896</v>
      </c>
      <c r="B613" s="10">
        <v>32.261271000000001</v>
      </c>
      <c r="C613" s="10">
        <v>131.57457099999999</v>
      </c>
      <c r="D613" t="s">
        <v>1877</v>
      </c>
      <c r="E613" t="s">
        <v>6</v>
      </c>
      <c r="F613" s="3" t="s">
        <v>1451</v>
      </c>
      <c r="G613" s="3" t="s">
        <v>6</v>
      </c>
      <c r="H613" t="s">
        <v>623</v>
      </c>
      <c r="I613" t="s">
        <v>6</v>
      </c>
      <c r="J613" s="3" t="s">
        <v>6</v>
      </c>
    </row>
    <row r="614" spans="1:10" x14ac:dyDescent="0.25">
      <c r="A614" t="s">
        <v>624</v>
      </c>
      <c r="B614" s="10">
        <v>32.783333333333331</v>
      </c>
      <c r="C614" s="10">
        <v>129.86666666666667</v>
      </c>
      <c r="D614" t="s">
        <v>1877</v>
      </c>
      <c r="E614" t="s">
        <v>6</v>
      </c>
      <c r="F614" s="3" t="s">
        <v>1118</v>
      </c>
      <c r="G614" s="3" t="s">
        <v>6</v>
      </c>
      <c r="H614" t="s">
        <v>623</v>
      </c>
      <c r="I614" t="s">
        <v>6</v>
      </c>
      <c r="J614" s="3" t="s">
        <v>6</v>
      </c>
    </row>
    <row r="615" spans="1:10" x14ac:dyDescent="0.25">
      <c r="A615" t="s">
        <v>1965</v>
      </c>
      <c r="B615" s="10">
        <v>13.493416</v>
      </c>
      <c r="C615" s="10">
        <v>-89.393170999999995</v>
      </c>
      <c r="D615" t="s">
        <v>6</v>
      </c>
      <c r="E615" t="s">
        <v>2147</v>
      </c>
      <c r="F615" s="3" t="s">
        <v>905</v>
      </c>
      <c r="G615" s="3" t="s">
        <v>1321</v>
      </c>
      <c r="H615" t="s">
        <v>1963</v>
      </c>
      <c r="I615" t="s">
        <v>6</v>
      </c>
      <c r="J615" s="3" t="s">
        <v>6</v>
      </c>
    </row>
    <row r="616" spans="1:10" x14ac:dyDescent="0.25">
      <c r="A616" t="s">
        <v>1961</v>
      </c>
      <c r="B616" s="10">
        <v>13.341901999999999</v>
      </c>
      <c r="C616" s="10">
        <v>-88.980609000000001</v>
      </c>
      <c r="D616" t="s">
        <v>6</v>
      </c>
      <c r="E616" t="s">
        <v>6</v>
      </c>
      <c r="F616" s="3" t="s">
        <v>906</v>
      </c>
      <c r="G616" s="3" t="s">
        <v>6</v>
      </c>
      <c r="H616" t="s">
        <v>1959</v>
      </c>
      <c r="I616" t="s">
        <v>6</v>
      </c>
      <c r="J616" s="3" t="s">
        <v>6</v>
      </c>
    </row>
    <row r="617" spans="1:10" x14ac:dyDescent="0.25">
      <c r="A617" t="s">
        <v>1960</v>
      </c>
      <c r="B617" s="10">
        <v>13.324894</v>
      </c>
      <c r="C617" s="10">
        <v>-88.962075999999996</v>
      </c>
      <c r="D617" t="s">
        <v>6</v>
      </c>
      <c r="E617" t="s">
        <v>6</v>
      </c>
      <c r="F617" s="3" t="s">
        <v>909</v>
      </c>
      <c r="G617" s="3" t="s">
        <v>6</v>
      </c>
      <c r="H617" t="s">
        <v>1959</v>
      </c>
      <c r="I617" t="s">
        <v>6</v>
      </c>
      <c r="J617" s="3" t="s">
        <v>6</v>
      </c>
    </row>
    <row r="618" spans="1:10" x14ac:dyDescent="0.25">
      <c r="A618" t="s">
        <v>1962</v>
      </c>
      <c r="B618" s="10">
        <v>13.293333000000001</v>
      </c>
      <c r="C618" s="10">
        <v>-87.794152999999994</v>
      </c>
      <c r="D618" t="s">
        <v>6</v>
      </c>
      <c r="E618" t="s">
        <v>6</v>
      </c>
      <c r="F618" s="3" t="s">
        <v>1361</v>
      </c>
      <c r="G618" s="3" t="s">
        <v>6</v>
      </c>
      <c r="H618" t="s">
        <v>1954</v>
      </c>
      <c r="I618" t="s">
        <v>6</v>
      </c>
      <c r="J618" s="3" t="s">
        <v>6</v>
      </c>
    </row>
    <row r="619" spans="1:10" x14ac:dyDescent="0.25">
      <c r="A619" t="s">
        <v>1540</v>
      </c>
      <c r="B619" s="10">
        <f>18+7.049/60</f>
        <v>18.117483333333332</v>
      </c>
      <c r="C619" s="10">
        <f>-(65+33.692/60)</f>
        <v>-65.56153333333333</v>
      </c>
      <c r="D619" t="s">
        <v>6</v>
      </c>
      <c r="E619" t="s">
        <v>6</v>
      </c>
      <c r="F619" t="s">
        <v>1539</v>
      </c>
      <c r="G619" s="3" t="s">
        <v>6</v>
      </c>
      <c r="H619" t="s">
        <v>1537</v>
      </c>
      <c r="I619" t="s">
        <v>6</v>
      </c>
      <c r="J619" s="3" t="s">
        <v>6</v>
      </c>
    </row>
    <row r="620" spans="1:10" x14ac:dyDescent="0.25">
      <c r="A620" t="s">
        <v>1485</v>
      </c>
      <c r="B620" s="10">
        <v>-4.5518999999999998</v>
      </c>
      <c r="C620" s="10">
        <v>105.9044</v>
      </c>
      <c r="D620" t="s">
        <v>6</v>
      </c>
      <c r="E620" t="s">
        <v>6</v>
      </c>
      <c r="F620" s="3" t="s">
        <v>1486</v>
      </c>
      <c r="G620" s="3" t="s">
        <v>6</v>
      </c>
      <c r="H620" t="s">
        <v>1484</v>
      </c>
      <c r="I620" t="s">
        <v>6</v>
      </c>
      <c r="J620" s="3" t="s">
        <v>6</v>
      </c>
    </row>
    <row r="621" spans="1:10" x14ac:dyDescent="0.25">
      <c r="A621" t="s">
        <v>2103</v>
      </c>
      <c r="B621" s="10">
        <v>-16.494444444444447</v>
      </c>
      <c r="C621" s="10">
        <v>-151.73638888888888</v>
      </c>
      <c r="D621" t="s">
        <v>6</v>
      </c>
      <c r="E621" t="s">
        <v>6</v>
      </c>
      <c r="F621" t="s">
        <v>466</v>
      </c>
      <c r="G621" s="3" t="s">
        <v>6</v>
      </c>
      <c r="H621" s="3" t="s">
        <v>2098</v>
      </c>
      <c r="I621" s="3" t="s">
        <v>6</v>
      </c>
      <c r="J621" s="3" t="s">
        <v>6</v>
      </c>
    </row>
    <row r="622" spans="1:10" x14ac:dyDescent="0.25">
      <c r="A622" s="3" t="s">
        <v>2106</v>
      </c>
      <c r="B622" s="10">
        <f>-(16+26/60+24.3/3600)</f>
        <v>-16.440083333333334</v>
      </c>
      <c r="C622" s="10">
        <f>-(152+16/60+27.3/3600)</f>
        <v>-152.27425000000002</v>
      </c>
      <c r="D622" t="s">
        <v>6</v>
      </c>
      <c r="E622" t="s">
        <v>6</v>
      </c>
      <c r="F622" s="3" t="s">
        <v>2066</v>
      </c>
      <c r="G622" s="3" t="s">
        <v>6</v>
      </c>
      <c r="H622" s="3" t="s">
        <v>2098</v>
      </c>
      <c r="I622" s="3" t="s">
        <v>6</v>
      </c>
      <c r="J622" s="3" t="s">
        <v>6</v>
      </c>
    </row>
    <row r="623" spans="1:10" x14ac:dyDescent="0.25">
      <c r="A623" s="3" t="s">
        <v>2107</v>
      </c>
      <c r="B623" s="10">
        <f>-(16+49/60)</f>
        <v>-16.816666666666666</v>
      </c>
      <c r="C623" s="10">
        <f>-(151+27/60)</f>
        <v>-151.44999999999999</v>
      </c>
      <c r="D623" t="s">
        <v>6</v>
      </c>
      <c r="E623" t="s">
        <v>6</v>
      </c>
      <c r="F623" s="3" t="s">
        <v>2071</v>
      </c>
      <c r="G623" s="3" t="s">
        <v>6</v>
      </c>
      <c r="H623" s="3" t="s">
        <v>2098</v>
      </c>
      <c r="I623" s="3" t="s">
        <v>6</v>
      </c>
      <c r="J623" s="3" t="s">
        <v>6</v>
      </c>
    </row>
    <row r="624" spans="1:10" x14ac:dyDescent="0.25">
      <c r="A624" t="s">
        <v>551</v>
      </c>
      <c r="B624" s="10">
        <v>9.9996609999999997</v>
      </c>
      <c r="C624" s="10">
        <v>-83.024624000000003</v>
      </c>
      <c r="D624" t="s">
        <v>6</v>
      </c>
      <c r="E624" t="s">
        <v>6</v>
      </c>
      <c r="F624" s="3" t="s">
        <v>1183</v>
      </c>
      <c r="G624" s="3" t="s">
        <v>6</v>
      </c>
      <c r="H624" t="s">
        <v>628</v>
      </c>
      <c r="I624" t="s">
        <v>6</v>
      </c>
      <c r="J624" s="3" t="s">
        <v>6</v>
      </c>
    </row>
    <row r="625" spans="1:10" x14ac:dyDescent="0.25">
      <c r="A625" t="s">
        <v>3605</v>
      </c>
      <c r="B625" s="10">
        <v>-8.8942899999999998</v>
      </c>
      <c r="C625" s="10">
        <v>116.286233</v>
      </c>
      <c r="D625" t="s">
        <v>6</v>
      </c>
      <c r="E625" t="s">
        <v>198</v>
      </c>
      <c r="F625" s="3" t="s">
        <v>3868</v>
      </c>
      <c r="G625" s="3" t="s">
        <v>6</v>
      </c>
      <c r="H625" t="s">
        <v>3604</v>
      </c>
      <c r="I625" t="s">
        <v>6</v>
      </c>
      <c r="J625" s="3" t="s">
        <v>6</v>
      </c>
    </row>
    <row r="626" spans="1:10" x14ac:dyDescent="0.25">
      <c r="A626" t="s">
        <v>3606</v>
      </c>
      <c r="B626" s="10">
        <v>-8.7415380000000003</v>
      </c>
      <c r="C626" s="10">
        <v>116.07113</v>
      </c>
      <c r="D626" t="s">
        <v>6</v>
      </c>
      <c r="E626" t="s">
        <v>6</v>
      </c>
      <c r="F626" s="3" t="s">
        <v>841</v>
      </c>
      <c r="G626" s="3" t="s">
        <v>6</v>
      </c>
      <c r="H626" t="s">
        <v>3604</v>
      </c>
      <c r="I626" t="s">
        <v>6</v>
      </c>
      <c r="J626" s="3" t="s">
        <v>6</v>
      </c>
    </row>
    <row r="627" spans="1:10" x14ac:dyDescent="0.25">
      <c r="A627" t="s">
        <v>2580</v>
      </c>
      <c r="B627" s="10">
        <v>40.861944444444447</v>
      </c>
      <c r="C627" s="10">
        <v>-73.467222222222219</v>
      </c>
      <c r="D627" t="s">
        <v>6</v>
      </c>
      <c r="E627" t="s">
        <v>6</v>
      </c>
      <c r="F627" s="3" t="s">
        <v>725</v>
      </c>
      <c r="G627" s="3" t="s">
        <v>6</v>
      </c>
      <c r="H627" t="s">
        <v>2579</v>
      </c>
      <c r="I627" t="s">
        <v>6</v>
      </c>
      <c r="J627" s="3" t="s">
        <v>6</v>
      </c>
    </row>
    <row r="628" spans="1:10" x14ac:dyDescent="0.25">
      <c r="A628" t="s">
        <v>2578</v>
      </c>
      <c r="B628" s="10">
        <v>40.961748</v>
      </c>
      <c r="C628" s="10">
        <v>-73.139930000000007</v>
      </c>
      <c r="D628" t="s">
        <v>6</v>
      </c>
      <c r="E628" t="s">
        <v>6</v>
      </c>
      <c r="F628" s="3" t="s">
        <v>1516</v>
      </c>
      <c r="G628" s="3" t="s">
        <v>6</v>
      </c>
      <c r="H628" t="s">
        <v>2576</v>
      </c>
      <c r="I628" t="s">
        <v>6</v>
      </c>
      <c r="J628" s="3" t="s">
        <v>6</v>
      </c>
    </row>
    <row r="629" spans="1:10" x14ac:dyDescent="0.25">
      <c r="A629" t="s">
        <v>2574</v>
      </c>
      <c r="B629" s="10">
        <v>40.952477000000002</v>
      </c>
      <c r="C629" s="10">
        <v>-72.403469000000001</v>
      </c>
      <c r="D629" t="s">
        <v>6</v>
      </c>
      <c r="E629" t="s">
        <v>6</v>
      </c>
      <c r="F629" s="3" t="s">
        <v>1868</v>
      </c>
      <c r="G629" s="3" t="s">
        <v>6</v>
      </c>
      <c r="H629" t="s">
        <v>2572</v>
      </c>
      <c r="I629" t="s">
        <v>6</v>
      </c>
      <c r="J629" s="3" t="s">
        <v>6</v>
      </c>
    </row>
    <row r="630" spans="1:10" x14ac:dyDescent="0.25">
      <c r="A630" t="s">
        <v>2666</v>
      </c>
      <c r="B630" s="10">
        <v>29.117218999999999</v>
      </c>
      <c r="C630" s="10">
        <v>-90.177826999999994</v>
      </c>
      <c r="D630" t="s">
        <v>6</v>
      </c>
      <c r="E630" t="s">
        <v>6</v>
      </c>
      <c r="F630" s="3" t="s">
        <v>1838</v>
      </c>
      <c r="G630" s="3" t="s">
        <v>6</v>
      </c>
      <c r="H630" t="s">
        <v>2658</v>
      </c>
      <c r="I630" t="s">
        <v>6</v>
      </c>
      <c r="J630" s="3" t="s">
        <v>6</v>
      </c>
    </row>
    <row r="631" spans="1:10" x14ac:dyDescent="0.25">
      <c r="A631" t="s">
        <v>2665</v>
      </c>
      <c r="B631" s="10">
        <v>29.788055555555559</v>
      </c>
      <c r="C631" s="10">
        <v>-93.278333333333336</v>
      </c>
      <c r="D631" t="s">
        <v>6</v>
      </c>
      <c r="E631" t="s">
        <v>6</v>
      </c>
      <c r="F631" s="3" t="s">
        <v>731</v>
      </c>
      <c r="G631" s="3" t="s">
        <v>6</v>
      </c>
      <c r="H631" t="s">
        <v>2663</v>
      </c>
      <c r="I631" t="s">
        <v>6</v>
      </c>
      <c r="J631" s="3" t="s">
        <v>6</v>
      </c>
    </row>
    <row r="632" spans="1:10" x14ac:dyDescent="0.25">
      <c r="A632" t="s">
        <v>2662</v>
      </c>
      <c r="B632" s="10">
        <v>29.227777777777778</v>
      </c>
      <c r="C632" s="10">
        <v>-90.012222222222221</v>
      </c>
      <c r="D632" t="s">
        <v>6</v>
      </c>
      <c r="E632" t="s">
        <v>6</v>
      </c>
      <c r="F632" s="3" t="s">
        <v>732</v>
      </c>
      <c r="G632" s="3" t="s">
        <v>6</v>
      </c>
      <c r="H632" t="s">
        <v>2660</v>
      </c>
      <c r="I632" t="s">
        <v>6</v>
      </c>
      <c r="J632" s="3" t="s">
        <v>6</v>
      </c>
    </row>
    <row r="633" spans="1:10" x14ac:dyDescent="0.25">
      <c r="A633" t="s">
        <v>2656</v>
      </c>
      <c r="B633" s="10">
        <v>29.95</v>
      </c>
      <c r="C633" s="10">
        <v>-90.066666666666663</v>
      </c>
      <c r="D633" t="s">
        <v>6</v>
      </c>
      <c r="E633" t="s">
        <v>6</v>
      </c>
      <c r="F633" s="3" t="s">
        <v>733</v>
      </c>
      <c r="G633" s="3" t="s">
        <v>6</v>
      </c>
      <c r="H633" t="s">
        <v>2654</v>
      </c>
      <c r="I633" t="s">
        <v>6</v>
      </c>
      <c r="J633" s="3" t="s">
        <v>6</v>
      </c>
    </row>
    <row r="634" spans="1:10" x14ac:dyDescent="0.25">
      <c r="A634" t="s">
        <v>2659</v>
      </c>
      <c r="B634" s="10">
        <v>29.100874000000001</v>
      </c>
      <c r="C634" s="10">
        <v>-90.194265999999999</v>
      </c>
      <c r="D634" t="s">
        <v>6</v>
      </c>
      <c r="E634" t="s">
        <v>6</v>
      </c>
      <c r="F634" s="3" t="s">
        <v>1839</v>
      </c>
      <c r="G634" s="3" t="s">
        <v>6</v>
      </c>
      <c r="H634" t="s">
        <v>2658</v>
      </c>
      <c r="I634" t="s">
        <v>6</v>
      </c>
      <c r="J634" s="3" t="s">
        <v>6</v>
      </c>
    </row>
    <row r="635" spans="1:10" x14ac:dyDescent="0.25">
      <c r="A635" t="s">
        <v>1514</v>
      </c>
      <c r="B635" s="10">
        <v>13.722815000000001</v>
      </c>
      <c r="C635" s="10">
        <v>121.01673099999999</v>
      </c>
      <c r="D635" t="s">
        <v>6</v>
      </c>
      <c r="E635" t="s">
        <v>6</v>
      </c>
      <c r="F635" s="3" t="s">
        <v>1515</v>
      </c>
      <c r="G635" s="3" t="s">
        <v>6</v>
      </c>
      <c r="H635" t="s">
        <v>259</v>
      </c>
      <c r="I635" t="s">
        <v>6</v>
      </c>
      <c r="J635" s="3" t="s">
        <v>6</v>
      </c>
    </row>
    <row r="636" spans="1:10" x14ac:dyDescent="0.25">
      <c r="A636" t="s">
        <v>564</v>
      </c>
      <c r="B636" s="10">
        <v>14.672699</v>
      </c>
      <c r="C636" s="10">
        <v>120.95571099999999</v>
      </c>
      <c r="D636" t="s">
        <v>6</v>
      </c>
      <c r="E636" t="s">
        <v>6</v>
      </c>
      <c r="F636" s="3" t="s">
        <v>1210</v>
      </c>
      <c r="G636" s="3" t="s">
        <v>6</v>
      </c>
      <c r="H636" t="s">
        <v>259</v>
      </c>
      <c r="I636" t="s">
        <v>6</v>
      </c>
      <c r="J636" s="3" t="s">
        <v>6</v>
      </c>
    </row>
    <row r="637" spans="1:10" x14ac:dyDescent="0.25">
      <c r="A637" t="s">
        <v>560</v>
      </c>
      <c r="B637" s="10">
        <v>14.597322999999999</v>
      </c>
      <c r="C637" s="10">
        <v>120.965918</v>
      </c>
      <c r="D637" t="s">
        <v>6</v>
      </c>
      <c r="E637" t="s">
        <v>6</v>
      </c>
      <c r="F637" s="3" t="s">
        <v>894</v>
      </c>
      <c r="G637" s="3" t="s">
        <v>6</v>
      </c>
      <c r="H637" t="s">
        <v>259</v>
      </c>
      <c r="I637" t="s">
        <v>6</v>
      </c>
      <c r="J637" s="3" t="s">
        <v>6</v>
      </c>
    </row>
    <row r="638" spans="1:10" x14ac:dyDescent="0.25">
      <c r="A638" t="s">
        <v>172</v>
      </c>
      <c r="B638" s="10">
        <v>-13.319846999999999</v>
      </c>
      <c r="C638" s="10">
        <v>48.47645</v>
      </c>
      <c r="D638" t="s">
        <v>6</v>
      </c>
      <c r="E638" t="s">
        <v>6</v>
      </c>
      <c r="F638" s="3" t="s">
        <v>807</v>
      </c>
      <c r="G638" s="3" t="s">
        <v>1295</v>
      </c>
      <c r="H638" t="s">
        <v>171</v>
      </c>
      <c r="I638" t="s">
        <v>6</v>
      </c>
      <c r="J638" s="3" t="s">
        <v>6</v>
      </c>
    </row>
    <row r="639" spans="1:10" x14ac:dyDescent="0.25">
      <c r="A639" t="s">
        <v>585</v>
      </c>
      <c r="B639" s="10">
        <v>-15.67168</v>
      </c>
      <c r="C639" s="10">
        <v>46.305498999999998</v>
      </c>
      <c r="D639" t="s">
        <v>6</v>
      </c>
      <c r="E639" t="s">
        <v>586</v>
      </c>
      <c r="F639" s="3" t="s">
        <v>1231</v>
      </c>
      <c r="G639" s="3" t="s">
        <v>6</v>
      </c>
      <c r="H639" t="s">
        <v>171</v>
      </c>
      <c r="I639" s="4" t="s">
        <v>3487</v>
      </c>
      <c r="J639" s="3" t="s">
        <v>6</v>
      </c>
    </row>
    <row r="640" spans="1:10" x14ac:dyDescent="0.25">
      <c r="A640" t="s">
        <v>2899</v>
      </c>
      <c r="B640" s="10">
        <v>32.523375999999999</v>
      </c>
      <c r="C640" s="10">
        <v>130.424454</v>
      </c>
      <c r="D640" t="s">
        <v>6</v>
      </c>
      <c r="E640" t="s">
        <v>6</v>
      </c>
      <c r="F640" s="3" t="s">
        <v>670</v>
      </c>
      <c r="G640" s="3" t="s">
        <v>6</v>
      </c>
      <c r="H640" t="s">
        <v>1891</v>
      </c>
      <c r="I640" t="s">
        <v>6</v>
      </c>
      <c r="J640" s="3" t="s">
        <v>6</v>
      </c>
    </row>
    <row r="641" spans="1:10" x14ac:dyDescent="0.25">
      <c r="A641" t="s">
        <v>2353</v>
      </c>
      <c r="B641" s="10">
        <v>18.974999999999998</v>
      </c>
      <c r="C641" s="10">
        <v>72.825833333333335</v>
      </c>
      <c r="D641" t="s">
        <v>6</v>
      </c>
      <c r="E641" t="s">
        <v>6</v>
      </c>
      <c r="F641" s="3" t="s">
        <v>1874</v>
      </c>
      <c r="G641" s="3" t="s">
        <v>6</v>
      </c>
      <c r="H641" t="s">
        <v>2352</v>
      </c>
      <c r="I641" t="s">
        <v>6</v>
      </c>
      <c r="J641" s="3" t="s">
        <v>6</v>
      </c>
    </row>
    <row r="642" spans="1:10" x14ac:dyDescent="0.25">
      <c r="A642" t="s">
        <v>1602</v>
      </c>
      <c r="B642" s="10">
        <v>18.974999999999998</v>
      </c>
      <c r="C642" s="10">
        <v>72.825833333333335</v>
      </c>
      <c r="D642" t="s">
        <v>6</v>
      </c>
      <c r="E642" t="s">
        <v>6</v>
      </c>
      <c r="F642" s="3" t="s">
        <v>809</v>
      </c>
      <c r="G642" s="3" t="s">
        <v>1297</v>
      </c>
      <c r="H642" t="s">
        <v>1603</v>
      </c>
      <c r="I642" t="s">
        <v>6</v>
      </c>
      <c r="J642" s="3" t="s">
        <v>6</v>
      </c>
    </row>
    <row r="643" spans="1:10" x14ac:dyDescent="0.25">
      <c r="A643" t="s">
        <v>629</v>
      </c>
      <c r="B643" s="10">
        <v>3.6392350000000002</v>
      </c>
      <c r="C643" s="10">
        <v>113.36335800000001</v>
      </c>
      <c r="D643" t="s">
        <v>6</v>
      </c>
      <c r="E643" t="s">
        <v>6</v>
      </c>
      <c r="F643" s="3" t="s">
        <v>1370</v>
      </c>
      <c r="G643" s="3" t="s">
        <v>6</v>
      </c>
      <c r="H643" s="3" t="s">
        <v>202</v>
      </c>
      <c r="I643" s="3" t="s">
        <v>203</v>
      </c>
      <c r="J643" s="3" t="s">
        <v>6</v>
      </c>
    </row>
    <row r="644" spans="1:10" x14ac:dyDescent="0.25">
      <c r="A644" t="s">
        <v>2010</v>
      </c>
      <c r="B644" s="10">
        <v>3.5099969999999998</v>
      </c>
      <c r="C644" s="10">
        <v>103.478503</v>
      </c>
      <c r="D644" t="s">
        <v>6</v>
      </c>
      <c r="E644" t="s">
        <v>6</v>
      </c>
      <c r="F644" t="s">
        <v>2010</v>
      </c>
      <c r="G644" s="3" t="s">
        <v>6</v>
      </c>
      <c r="H644" s="3" t="s">
        <v>202</v>
      </c>
      <c r="I644" s="3" t="s">
        <v>2138</v>
      </c>
      <c r="J644" s="3" t="s">
        <v>6</v>
      </c>
    </row>
    <row r="645" spans="1:10" x14ac:dyDescent="0.25">
      <c r="A645" s="4" t="s">
        <v>1716</v>
      </c>
      <c r="B645" s="10">
        <v>1.6549739999999999</v>
      </c>
      <c r="C645" s="10">
        <v>103.956491</v>
      </c>
      <c r="D645" t="s">
        <v>6</v>
      </c>
      <c r="E645" t="s">
        <v>6</v>
      </c>
      <c r="F645" s="3" t="s">
        <v>1717</v>
      </c>
      <c r="G645" s="3" t="s">
        <v>6</v>
      </c>
      <c r="H645" s="4" t="s">
        <v>202</v>
      </c>
      <c r="I645" s="3" t="s">
        <v>6</v>
      </c>
      <c r="J645" s="3" t="s">
        <v>6</v>
      </c>
    </row>
    <row r="646" spans="1:10" x14ac:dyDescent="0.25">
      <c r="A646" t="s">
        <v>2383</v>
      </c>
      <c r="B646" s="10">
        <v>5.320322222222222</v>
      </c>
      <c r="C646" s="10">
        <v>115.21122777777778</v>
      </c>
      <c r="D646" t="s">
        <v>6</v>
      </c>
      <c r="E646" t="s">
        <v>6</v>
      </c>
      <c r="F646" s="3" t="s">
        <v>842</v>
      </c>
      <c r="G646" s="3" t="s">
        <v>6</v>
      </c>
      <c r="H646" s="3" t="s">
        <v>629</v>
      </c>
      <c r="I646" s="3" t="s">
        <v>6</v>
      </c>
      <c r="J646" s="3" t="s">
        <v>6</v>
      </c>
    </row>
    <row r="647" spans="1:10" x14ac:dyDescent="0.25">
      <c r="A647" t="s">
        <v>201</v>
      </c>
      <c r="B647" s="10">
        <v>2.2056916666666671</v>
      </c>
      <c r="C647" s="10">
        <v>102.2561361111111</v>
      </c>
      <c r="D647" t="s">
        <v>6</v>
      </c>
      <c r="E647" t="s">
        <v>6</v>
      </c>
      <c r="F647" s="3" t="s">
        <v>858</v>
      </c>
      <c r="G647" s="3" t="s">
        <v>6</v>
      </c>
      <c r="H647" s="3" t="s">
        <v>202</v>
      </c>
      <c r="I647" t="s">
        <v>215</v>
      </c>
      <c r="J647" s="3" t="s">
        <v>6</v>
      </c>
    </row>
    <row r="648" spans="1:10" x14ac:dyDescent="0.25">
      <c r="A648" t="s">
        <v>645</v>
      </c>
      <c r="B648" s="10">
        <v>2.5385059999999999</v>
      </c>
      <c r="C648" s="10">
        <v>101.795924</v>
      </c>
      <c r="D648" t="s">
        <v>6</v>
      </c>
      <c r="E648" t="s">
        <v>6</v>
      </c>
      <c r="F648" s="3" t="s">
        <v>1258</v>
      </c>
      <c r="G648" s="3" t="s">
        <v>6</v>
      </c>
      <c r="H648" s="3" t="s">
        <v>202</v>
      </c>
      <c r="I648" t="s">
        <v>215</v>
      </c>
      <c r="J648" s="3" t="s">
        <v>6</v>
      </c>
    </row>
    <row r="649" spans="1:10" x14ac:dyDescent="0.25">
      <c r="A649" t="s">
        <v>643</v>
      </c>
      <c r="B649" s="10">
        <v>3.4878670000000001</v>
      </c>
      <c r="C649" s="10">
        <v>103.46112100000001</v>
      </c>
      <c r="D649" t="s">
        <v>6</v>
      </c>
      <c r="E649" t="s">
        <v>6</v>
      </c>
      <c r="F649" s="3" t="s">
        <v>1263</v>
      </c>
      <c r="G649" s="3" t="s">
        <v>6</v>
      </c>
      <c r="H649" s="3" t="s">
        <v>202</v>
      </c>
      <c r="I649" t="s">
        <v>2010</v>
      </c>
      <c r="J649" s="3" t="s">
        <v>6</v>
      </c>
    </row>
    <row r="650" spans="1:10" x14ac:dyDescent="0.25">
      <c r="A650" t="s">
        <v>235</v>
      </c>
      <c r="B650" s="10">
        <v>5.4</v>
      </c>
      <c r="C650" s="10">
        <v>100.23888888888889</v>
      </c>
      <c r="D650" t="s">
        <v>6</v>
      </c>
      <c r="E650" t="s">
        <v>6</v>
      </c>
      <c r="F650" s="3" t="s">
        <v>873</v>
      </c>
      <c r="G650" s="3" t="s">
        <v>6</v>
      </c>
      <c r="H650" s="3" t="s">
        <v>202</v>
      </c>
      <c r="I650" t="s">
        <v>215</v>
      </c>
      <c r="J650" s="3" t="s">
        <v>6</v>
      </c>
    </row>
    <row r="651" spans="1:10" x14ac:dyDescent="0.25">
      <c r="A651" t="s">
        <v>632</v>
      </c>
      <c r="B651" s="10">
        <v>6.0521649999999996</v>
      </c>
      <c r="C651" s="10">
        <v>117.653937</v>
      </c>
      <c r="D651" t="s">
        <v>6</v>
      </c>
      <c r="E651" t="s">
        <v>6</v>
      </c>
      <c r="F651" s="3" t="s">
        <v>1272</v>
      </c>
      <c r="G651" s="3" t="s">
        <v>6</v>
      </c>
      <c r="H651" t="s">
        <v>629</v>
      </c>
      <c r="I651" s="3" t="s">
        <v>6</v>
      </c>
      <c r="J651" s="3" t="s">
        <v>6</v>
      </c>
    </row>
    <row r="652" spans="1:10" x14ac:dyDescent="0.25">
      <c r="A652" t="s">
        <v>644</v>
      </c>
      <c r="B652" s="10">
        <v>3.0857939999999999</v>
      </c>
      <c r="C652" s="10">
        <v>101.34299799999999</v>
      </c>
      <c r="D652" t="s">
        <v>6</v>
      </c>
      <c r="E652" t="s">
        <v>6</v>
      </c>
      <c r="F652" s="3" t="s">
        <v>1275</v>
      </c>
      <c r="G652" s="3" t="s">
        <v>6</v>
      </c>
      <c r="H652" s="3" t="s">
        <v>202</v>
      </c>
      <c r="I652" t="s">
        <v>215</v>
      </c>
      <c r="J652" s="3" t="s">
        <v>6</v>
      </c>
    </row>
    <row r="653" spans="1:10" x14ac:dyDescent="0.25">
      <c r="A653" t="s">
        <v>506</v>
      </c>
      <c r="B653" s="10">
        <v>5.1468049999999996</v>
      </c>
      <c r="C653" s="10">
        <v>103.23922</v>
      </c>
      <c r="D653" t="s">
        <v>6</v>
      </c>
      <c r="E653" t="s">
        <v>6</v>
      </c>
      <c r="F653" s="3" t="s">
        <v>1131</v>
      </c>
      <c r="G653" t="s">
        <v>1337</v>
      </c>
      <c r="H653" s="3" t="s">
        <v>202</v>
      </c>
      <c r="I653" t="s">
        <v>2010</v>
      </c>
      <c r="J653" s="3" t="s">
        <v>6</v>
      </c>
    </row>
    <row r="654" spans="1:10" x14ac:dyDescent="0.25">
      <c r="A654" s="4" t="s">
        <v>2384</v>
      </c>
      <c r="B654" s="10">
        <v>2.7884769999999999</v>
      </c>
      <c r="C654" s="10">
        <v>104.171533</v>
      </c>
      <c r="D654" t="s">
        <v>6</v>
      </c>
      <c r="E654" t="s">
        <v>6</v>
      </c>
      <c r="F654" s="3" t="s">
        <v>1715</v>
      </c>
      <c r="G654" s="3" t="s">
        <v>6</v>
      </c>
      <c r="H654" s="4" t="s">
        <v>643</v>
      </c>
      <c r="I654" s="4" t="s">
        <v>6</v>
      </c>
      <c r="J654" s="3" t="s">
        <v>6</v>
      </c>
    </row>
    <row r="655" spans="1:10" x14ac:dyDescent="0.25">
      <c r="A655" t="s">
        <v>215</v>
      </c>
      <c r="B655" s="10">
        <v>3.0044900000000001</v>
      </c>
      <c r="C655" s="10">
        <v>101.37972600000001</v>
      </c>
      <c r="D655" t="s">
        <v>6</v>
      </c>
      <c r="E655" t="s">
        <v>216</v>
      </c>
      <c r="F655" t="s">
        <v>215</v>
      </c>
      <c r="G655" s="3" t="s">
        <v>6</v>
      </c>
      <c r="H655" s="3" t="s">
        <v>202</v>
      </c>
      <c r="I655" s="3" t="s">
        <v>177</v>
      </c>
      <c r="J655" s="3" t="s">
        <v>6</v>
      </c>
    </row>
    <row r="656" spans="1:10" x14ac:dyDescent="0.25">
      <c r="A656" t="s">
        <v>2414</v>
      </c>
      <c r="B656" s="10">
        <v>-3.6380555555555554</v>
      </c>
      <c r="C656" s="10">
        <v>128.11722222222224</v>
      </c>
      <c r="D656" t="s">
        <v>6</v>
      </c>
      <c r="E656" t="s">
        <v>6</v>
      </c>
      <c r="F656" s="3" t="s">
        <v>832</v>
      </c>
      <c r="G656" s="3" t="s">
        <v>6</v>
      </c>
      <c r="H656" t="s">
        <v>2411</v>
      </c>
      <c r="I656" t="s">
        <v>6</v>
      </c>
      <c r="J656" s="3" t="s">
        <v>6</v>
      </c>
    </row>
    <row r="657" spans="1:10" x14ac:dyDescent="0.25">
      <c r="A657" t="s">
        <v>2417</v>
      </c>
      <c r="B657" s="10">
        <v>-0.6166666666666667</v>
      </c>
      <c r="C657" s="10">
        <v>127.51666666666667</v>
      </c>
      <c r="D657" t="s">
        <v>6</v>
      </c>
      <c r="E657" t="s">
        <v>6</v>
      </c>
      <c r="F657" s="3" t="s">
        <v>843</v>
      </c>
      <c r="G657" s="3" t="s">
        <v>1304</v>
      </c>
      <c r="H657" t="s">
        <v>2410</v>
      </c>
      <c r="I657" t="s">
        <v>6</v>
      </c>
      <c r="J657" s="3" t="s">
        <v>6</v>
      </c>
    </row>
    <row r="658" spans="1:10" x14ac:dyDescent="0.25">
      <c r="A658" t="s">
        <v>2418</v>
      </c>
      <c r="B658" s="10">
        <v>0.6</v>
      </c>
      <c r="C658" s="10">
        <v>127.86666666666666</v>
      </c>
      <c r="D658" t="s">
        <v>6</v>
      </c>
      <c r="E658" t="s">
        <v>6</v>
      </c>
      <c r="F658" s="3" t="s">
        <v>846</v>
      </c>
      <c r="G658" s="3" t="s">
        <v>6</v>
      </c>
      <c r="H658" t="s">
        <v>2410</v>
      </c>
      <c r="I658" t="s">
        <v>6</v>
      </c>
      <c r="J658" s="3" t="s">
        <v>6</v>
      </c>
    </row>
    <row r="659" spans="1:10" x14ac:dyDescent="0.25">
      <c r="A659" t="s">
        <v>2415</v>
      </c>
      <c r="B659" s="10">
        <v>0.78333333333333333</v>
      </c>
      <c r="C659" s="10">
        <v>127.36666666666666</v>
      </c>
      <c r="D659" t="s">
        <v>6</v>
      </c>
      <c r="E659" t="s">
        <v>6</v>
      </c>
      <c r="F659" s="3" t="s">
        <v>834</v>
      </c>
      <c r="G659" s="3" t="s">
        <v>6</v>
      </c>
      <c r="H659" t="s">
        <v>2410</v>
      </c>
      <c r="I659" t="s">
        <v>6</v>
      </c>
      <c r="J659" s="3" t="s">
        <v>6</v>
      </c>
    </row>
    <row r="660" spans="1:10" x14ac:dyDescent="0.25">
      <c r="A660" s="3" t="s">
        <v>2814</v>
      </c>
      <c r="B660" s="10">
        <f>42+33/60+56/3600</f>
        <v>42.565555555555555</v>
      </c>
      <c r="C660" s="10">
        <f>-(70+47/60+34/3600)</f>
        <v>-70.792777777777772</v>
      </c>
      <c r="D660" t="s">
        <v>6</v>
      </c>
      <c r="E660" t="s">
        <v>6</v>
      </c>
      <c r="F660" s="3" t="s">
        <v>1694</v>
      </c>
      <c r="G660" s="3" t="s">
        <v>6</v>
      </c>
      <c r="H660" s="4" t="s">
        <v>2813</v>
      </c>
      <c r="I660" s="4" t="s">
        <v>6</v>
      </c>
      <c r="J660" s="3" t="s">
        <v>6</v>
      </c>
    </row>
    <row r="661" spans="1:10" x14ac:dyDescent="0.25">
      <c r="A661" s="3" t="s">
        <v>2815</v>
      </c>
      <c r="B661" s="10">
        <f>42+34/60+41/3600</f>
        <v>42.578055555555558</v>
      </c>
      <c r="C661" s="10">
        <f>-(70+44/60+7/3600)</f>
        <v>-70.735277777777782</v>
      </c>
      <c r="D661" t="s">
        <v>6</v>
      </c>
      <c r="E661" t="s">
        <v>6</v>
      </c>
      <c r="F661" s="3" t="s">
        <v>1693</v>
      </c>
      <c r="G661" s="3" t="s">
        <v>6</v>
      </c>
      <c r="H661" s="4" t="s">
        <v>2813</v>
      </c>
      <c r="I661" s="4" t="s">
        <v>6</v>
      </c>
      <c r="J661" s="3" t="s">
        <v>6</v>
      </c>
    </row>
    <row r="662" spans="1:10" x14ac:dyDescent="0.25">
      <c r="A662" t="s">
        <v>2105</v>
      </c>
      <c r="B662" s="10">
        <v>-23.12027777777778</v>
      </c>
      <c r="C662" s="10">
        <v>-134.96916666666667</v>
      </c>
      <c r="D662" t="s">
        <v>6</v>
      </c>
      <c r="E662" t="s">
        <v>6</v>
      </c>
      <c r="F662" s="3" t="s">
        <v>1103</v>
      </c>
      <c r="G662" s="3" t="s">
        <v>6</v>
      </c>
      <c r="H662" s="4" t="s">
        <v>2104</v>
      </c>
      <c r="I662" s="4" t="s">
        <v>6</v>
      </c>
      <c r="J662" s="3" t="s">
        <v>6</v>
      </c>
    </row>
    <row r="663" spans="1:10" x14ac:dyDescent="0.25">
      <c r="A663" t="s">
        <v>553</v>
      </c>
      <c r="B663" s="10">
        <v>19.119456</v>
      </c>
      <c r="C663" s="10">
        <v>-104.37805400000001</v>
      </c>
      <c r="D663" t="s">
        <v>6</v>
      </c>
      <c r="E663" t="s">
        <v>6</v>
      </c>
      <c r="F663" s="3" t="s">
        <v>1190</v>
      </c>
      <c r="G663" s="3" t="s">
        <v>6</v>
      </c>
      <c r="H663" t="s">
        <v>550</v>
      </c>
      <c r="I663" t="s">
        <v>6</v>
      </c>
      <c r="J663" s="3" t="s">
        <v>6</v>
      </c>
    </row>
    <row r="664" spans="1:10" x14ac:dyDescent="0.25">
      <c r="A664" t="s">
        <v>2032</v>
      </c>
      <c r="B664" s="10">
        <v>-2.5271910000000002</v>
      </c>
      <c r="C664" s="10">
        <v>-44.309277999999999</v>
      </c>
      <c r="D664" t="s">
        <v>6</v>
      </c>
      <c r="E664" t="s">
        <v>6</v>
      </c>
      <c r="F664" t="s">
        <v>2033</v>
      </c>
      <c r="G664" s="3" t="s">
        <v>6</v>
      </c>
      <c r="H664" t="s">
        <v>352</v>
      </c>
      <c r="I664" t="s">
        <v>6</v>
      </c>
      <c r="J664" s="3" t="s">
        <v>6</v>
      </c>
    </row>
    <row r="665" spans="1:10" x14ac:dyDescent="0.25">
      <c r="A665" t="s">
        <v>255</v>
      </c>
      <c r="B665" s="10">
        <v>15.183333333333334</v>
      </c>
      <c r="C665" s="10">
        <v>145.75</v>
      </c>
      <c r="D665" t="s">
        <v>6</v>
      </c>
      <c r="E665" t="s">
        <v>6</v>
      </c>
      <c r="F665" s="3" t="s">
        <v>892</v>
      </c>
      <c r="G665" s="3" t="s">
        <v>6</v>
      </c>
      <c r="H665" t="s">
        <v>256</v>
      </c>
      <c r="I665" t="s">
        <v>6</v>
      </c>
      <c r="J665" s="3" t="s">
        <v>6</v>
      </c>
    </row>
    <row r="666" spans="1:10" x14ac:dyDescent="0.25">
      <c r="A666" t="s">
        <v>2557</v>
      </c>
      <c r="B666" s="10">
        <v>41.444015999999998</v>
      </c>
      <c r="C666" s="10">
        <v>-70.59348</v>
      </c>
      <c r="D666" t="s">
        <v>6</v>
      </c>
      <c r="E666" t="s">
        <v>6</v>
      </c>
      <c r="F666" s="3" t="s">
        <v>1174</v>
      </c>
      <c r="G666" s="3" t="s">
        <v>6</v>
      </c>
      <c r="H666" t="s">
        <v>2555</v>
      </c>
      <c r="I666" t="s">
        <v>6</v>
      </c>
      <c r="J666" s="3" t="s">
        <v>6</v>
      </c>
    </row>
    <row r="667" spans="1:10" x14ac:dyDescent="0.25">
      <c r="A667" t="s">
        <v>2599</v>
      </c>
      <c r="B667" s="10">
        <v>38.088352999999998</v>
      </c>
      <c r="C667" s="10">
        <v>-75.208408000000006</v>
      </c>
      <c r="D667" s="3" t="s">
        <v>6</v>
      </c>
      <c r="E667" s="3" t="s">
        <v>6</v>
      </c>
      <c r="F667" s="3" t="s">
        <v>1759</v>
      </c>
      <c r="G667" s="3" t="s">
        <v>6</v>
      </c>
      <c r="H667" s="3" t="s">
        <v>2597</v>
      </c>
      <c r="I667" s="3" t="s">
        <v>6</v>
      </c>
      <c r="J667" s="3" t="s">
        <v>6</v>
      </c>
    </row>
    <row r="668" spans="1:10" x14ac:dyDescent="0.25">
      <c r="A668" t="s">
        <v>2596</v>
      </c>
      <c r="B668" s="10">
        <v>38.321630999999996</v>
      </c>
      <c r="C668" s="10">
        <v>-76.458462999999995</v>
      </c>
      <c r="D668" t="s">
        <v>6</v>
      </c>
      <c r="E668" t="s">
        <v>6</v>
      </c>
      <c r="F668" s="3" t="s">
        <v>735</v>
      </c>
      <c r="G668" s="3" t="s">
        <v>6</v>
      </c>
      <c r="H668" t="s">
        <v>2594</v>
      </c>
      <c r="I668" t="s">
        <v>6</v>
      </c>
      <c r="J668" s="3" t="s">
        <v>6</v>
      </c>
    </row>
    <row r="669" spans="1:10" x14ac:dyDescent="0.25">
      <c r="A669" t="s">
        <v>2541</v>
      </c>
      <c r="B669" s="10">
        <v>42.347693</v>
      </c>
      <c r="C669" s="10">
        <v>-71.024563000000001</v>
      </c>
      <c r="D669" t="s">
        <v>6</v>
      </c>
      <c r="E669" t="s">
        <v>6</v>
      </c>
      <c r="F669" s="3" t="s">
        <v>1047</v>
      </c>
      <c r="G669" s="3" t="s">
        <v>6</v>
      </c>
      <c r="H669" t="s">
        <v>2540</v>
      </c>
      <c r="I669" t="s">
        <v>6</v>
      </c>
      <c r="J669" s="3" t="s">
        <v>6</v>
      </c>
    </row>
    <row r="670" spans="1:10" x14ac:dyDescent="0.25">
      <c r="A670" t="s">
        <v>2560</v>
      </c>
      <c r="B670" s="10">
        <v>41.759777999999997</v>
      </c>
      <c r="C670" s="10">
        <v>-70.620230000000006</v>
      </c>
      <c r="D670" t="s">
        <v>6</v>
      </c>
      <c r="E670" t="s">
        <v>6</v>
      </c>
      <c r="F670" s="3" t="s">
        <v>1053</v>
      </c>
      <c r="G670" s="3" t="s">
        <v>6</v>
      </c>
      <c r="H670" t="s">
        <v>2558</v>
      </c>
      <c r="I670" t="s">
        <v>6</v>
      </c>
      <c r="J670" s="3" t="s">
        <v>6</v>
      </c>
    </row>
    <row r="671" spans="1:10" x14ac:dyDescent="0.25">
      <c r="A671" t="s">
        <v>2544</v>
      </c>
      <c r="B671" s="10">
        <v>42.648515000000003</v>
      </c>
      <c r="C671" s="10">
        <v>-70.592367999999993</v>
      </c>
      <c r="D671" t="s">
        <v>6</v>
      </c>
      <c r="E671" t="s">
        <v>6</v>
      </c>
      <c r="F671" s="3" t="s">
        <v>1181</v>
      </c>
      <c r="G671" s="3" t="s">
        <v>6</v>
      </c>
      <c r="H671" t="s">
        <v>2542</v>
      </c>
      <c r="I671" t="s">
        <v>6</v>
      </c>
      <c r="J671" s="3" t="s">
        <v>6</v>
      </c>
    </row>
    <row r="672" spans="1:10" x14ac:dyDescent="0.25">
      <c r="A672" s="4" t="s">
        <v>2809</v>
      </c>
      <c r="B672" s="10">
        <f>42+32/60+48/3600</f>
        <v>42.546666666666667</v>
      </c>
      <c r="C672" s="10">
        <f>-(70+56/60+25/3600)</f>
        <v>-70.94027777777778</v>
      </c>
      <c r="D672" t="s">
        <v>6</v>
      </c>
      <c r="E672" t="s">
        <v>6</v>
      </c>
      <c r="F672" s="3" t="s">
        <v>1695</v>
      </c>
      <c r="G672" s="3" t="s">
        <v>6</v>
      </c>
      <c r="H672" s="3" t="s">
        <v>2542</v>
      </c>
      <c r="I672" s="3" t="s">
        <v>6</v>
      </c>
      <c r="J672" s="3" t="s">
        <v>6</v>
      </c>
    </row>
    <row r="673" spans="1:10" x14ac:dyDescent="0.25">
      <c r="A673" s="4" t="s">
        <v>2811</v>
      </c>
      <c r="B673" s="10">
        <f>42+38/60+7/3600</f>
        <v>42.63527777777778</v>
      </c>
      <c r="C673" s="10">
        <f>-(70+45/60+47/3600)</f>
        <v>-70.763055555555553</v>
      </c>
      <c r="D673" t="s">
        <v>6</v>
      </c>
      <c r="E673" t="s">
        <v>6</v>
      </c>
      <c r="F673" s="3" t="s">
        <v>1688</v>
      </c>
      <c r="G673" s="3" t="s">
        <v>6</v>
      </c>
      <c r="H673" s="3" t="s">
        <v>2542</v>
      </c>
      <c r="I673" s="3" t="s">
        <v>6</v>
      </c>
      <c r="J673" s="3" t="s">
        <v>6</v>
      </c>
    </row>
    <row r="674" spans="1:10" x14ac:dyDescent="0.25">
      <c r="A674" t="s">
        <v>2547</v>
      </c>
      <c r="B674" s="10">
        <v>41.544384000000001</v>
      </c>
      <c r="C674" s="10">
        <v>-70.610016999999999</v>
      </c>
      <c r="D674" t="s">
        <v>6</v>
      </c>
      <c r="E674" t="s">
        <v>6</v>
      </c>
      <c r="F674" s="3" t="s">
        <v>1048</v>
      </c>
      <c r="G674" s="3" t="s">
        <v>6</v>
      </c>
      <c r="H674" t="s">
        <v>2545</v>
      </c>
      <c r="I674" t="s">
        <v>6</v>
      </c>
      <c r="J674" s="3" t="s">
        <v>6</v>
      </c>
    </row>
    <row r="675" spans="1:10" x14ac:dyDescent="0.25">
      <c r="A675" s="4" t="s">
        <v>2807</v>
      </c>
      <c r="B675" s="10">
        <v>42.610613999999998</v>
      </c>
      <c r="C675" s="10">
        <v>-70.658931999999993</v>
      </c>
      <c r="D675" t="s">
        <v>6</v>
      </c>
      <c r="E675" t="s">
        <v>6</v>
      </c>
      <c r="F675" s="3" t="s">
        <v>1690</v>
      </c>
      <c r="G675" s="3" t="s">
        <v>6</v>
      </c>
      <c r="H675" s="3" t="s">
        <v>2542</v>
      </c>
      <c r="I675" s="3" t="s">
        <v>2544</v>
      </c>
      <c r="J675" s="3" t="s">
        <v>6</v>
      </c>
    </row>
    <row r="676" spans="1:10" x14ac:dyDescent="0.25">
      <c r="A676" s="4" t="s">
        <v>2805</v>
      </c>
      <c r="B676" s="10">
        <f>42+43/60+16/3600</f>
        <v>42.721111111111114</v>
      </c>
      <c r="C676" s="10">
        <f>-(70+50/60+51/3600)</f>
        <v>-70.847499999999997</v>
      </c>
      <c r="D676" t="s">
        <v>6</v>
      </c>
      <c r="E676" t="s">
        <v>6</v>
      </c>
      <c r="F676" s="3" t="s">
        <v>1686</v>
      </c>
      <c r="G676" s="3" t="s">
        <v>6</v>
      </c>
      <c r="H676" s="3" t="s">
        <v>2542</v>
      </c>
      <c r="I676" s="3" t="s">
        <v>6</v>
      </c>
      <c r="J676" s="3" t="s">
        <v>6</v>
      </c>
    </row>
    <row r="677" spans="1:10" x14ac:dyDescent="0.25">
      <c r="A677" s="4" t="s">
        <v>2813</v>
      </c>
      <c r="B677" s="10">
        <v>42.574767000000001</v>
      </c>
      <c r="C677" s="10">
        <v>-70.772897999999998</v>
      </c>
      <c r="D677" t="s">
        <v>6</v>
      </c>
      <c r="E677" t="s">
        <v>6</v>
      </c>
      <c r="F677" s="3" t="s">
        <v>1692</v>
      </c>
      <c r="G677" s="3" t="s">
        <v>6</v>
      </c>
      <c r="H677" s="3" t="s">
        <v>2542</v>
      </c>
      <c r="I677" s="3" t="s">
        <v>2544</v>
      </c>
      <c r="J677" s="3" t="s">
        <v>6</v>
      </c>
    </row>
    <row r="678" spans="1:10" x14ac:dyDescent="0.25">
      <c r="A678" t="s">
        <v>2555</v>
      </c>
      <c r="B678" s="10">
        <v>41.399084000000002</v>
      </c>
      <c r="C678" s="10">
        <v>-70.622377999999998</v>
      </c>
      <c r="D678" t="s">
        <v>6</v>
      </c>
      <c r="E678" t="s">
        <v>6</v>
      </c>
      <c r="F678" s="3" t="s">
        <v>1255</v>
      </c>
      <c r="G678" s="3" t="s">
        <v>6</v>
      </c>
      <c r="H678" s="3" t="s">
        <v>2553</v>
      </c>
      <c r="I678" s="3" t="s">
        <v>6</v>
      </c>
      <c r="J678" s="3" t="s">
        <v>6</v>
      </c>
    </row>
    <row r="679" spans="1:10" x14ac:dyDescent="0.25">
      <c r="A679" s="4" t="s">
        <v>2797</v>
      </c>
      <c r="B679" s="10">
        <f>42+46/60+34/3600</f>
        <v>42.776111111111113</v>
      </c>
      <c r="C679" s="10">
        <f>-(70+49/60+42/3600)</f>
        <v>-70.828333333333333</v>
      </c>
      <c r="D679" t="s">
        <v>6</v>
      </c>
      <c r="E679" t="s">
        <v>6</v>
      </c>
      <c r="F679" s="3" t="s">
        <v>1681</v>
      </c>
      <c r="G679" s="3" t="s">
        <v>6</v>
      </c>
      <c r="H679" s="3" t="s">
        <v>2542</v>
      </c>
      <c r="I679" s="3" t="s">
        <v>6</v>
      </c>
      <c r="J679" s="3" t="s">
        <v>6</v>
      </c>
    </row>
    <row r="680" spans="1:10" x14ac:dyDescent="0.25">
      <c r="A680" s="4" t="s">
        <v>2803</v>
      </c>
      <c r="B680" s="10">
        <f>42+13/60+35/3600</f>
        <v>42.226388888888891</v>
      </c>
      <c r="C680" s="10">
        <f>-(70+46/60+26/3600)</f>
        <v>-70.773888888888891</v>
      </c>
      <c r="D680" t="s">
        <v>6</v>
      </c>
      <c r="E680" t="s">
        <v>6</v>
      </c>
      <c r="F680" s="3" t="s">
        <v>1696</v>
      </c>
      <c r="G680" s="3" t="s">
        <v>6</v>
      </c>
      <c r="H680" s="3" t="s">
        <v>2802</v>
      </c>
      <c r="I680" s="3" t="s">
        <v>6</v>
      </c>
      <c r="J680" s="3" t="s">
        <v>6</v>
      </c>
    </row>
    <row r="681" spans="1:10" x14ac:dyDescent="0.25">
      <c r="A681" s="4" t="s">
        <v>2794</v>
      </c>
      <c r="B681" s="10">
        <f>42+44/60+37/3600</f>
        <v>42.743611111111115</v>
      </c>
      <c r="C681" s="10">
        <f>-(70+50/60+13/3600)</f>
        <v>-70.836944444444441</v>
      </c>
      <c r="D681" t="s">
        <v>6</v>
      </c>
      <c r="E681" t="s">
        <v>6</v>
      </c>
      <c r="F681" s="3" t="s">
        <v>1683</v>
      </c>
      <c r="G681" s="3" t="s">
        <v>6</v>
      </c>
      <c r="H681" s="3" t="s">
        <v>2542</v>
      </c>
      <c r="I681" s="3" t="s">
        <v>6</v>
      </c>
      <c r="J681" s="3" t="s">
        <v>6</v>
      </c>
    </row>
    <row r="682" spans="1:10" x14ac:dyDescent="0.25">
      <c r="A682" s="4" t="s">
        <v>2792</v>
      </c>
      <c r="B682" s="10">
        <f>42+49/60+57/3600</f>
        <v>42.832500000000003</v>
      </c>
      <c r="C682" s="10">
        <f>-(70+49/60+6/3600)</f>
        <v>-70.818333333333328</v>
      </c>
      <c r="D682" t="s">
        <v>6</v>
      </c>
      <c r="E682" t="s">
        <v>6</v>
      </c>
      <c r="F682" s="3" t="s">
        <v>1679</v>
      </c>
      <c r="G682" s="3" t="s">
        <v>6</v>
      </c>
      <c r="H682" s="3" t="s">
        <v>2542</v>
      </c>
      <c r="I682" s="3" t="s">
        <v>6</v>
      </c>
      <c r="J682" s="3" t="s">
        <v>6</v>
      </c>
    </row>
    <row r="683" spans="1:10" x14ac:dyDescent="0.25">
      <c r="A683" t="s">
        <v>2556</v>
      </c>
      <c r="B683" s="10">
        <v>41.447626</v>
      </c>
      <c r="C683" s="10">
        <v>-70.726267000000007</v>
      </c>
      <c r="D683" t="s">
        <v>6</v>
      </c>
      <c r="E683" t="s">
        <v>6</v>
      </c>
      <c r="F683" s="3" t="s">
        <v>1112</v>
      </c>
      <c r="G683" s="3" t="s">
        <v>6</v>
      </c>
      <c r="H683" t="s">
        <v>2553</v>
      </c>
      <c r="I683" t="s">
        <v>6</v>
      </c>
      <c r="J683" s="3" t="s">
        <v>6</v>
      </c>
    </row>
    <row r="684" spans="1:10" x14ac:dyDescent="0.25">
      <c r="A684" t="s">
        <v>2562</v>
      </c>
      <c r="B684" s="10">
        <v>41.929808999999999</v>
      </c>
      <c r="C684" s="10">
        <v>-70.029953000000006</v>
      </c>
      <c r="D684" t="s">
        <v>6</v>
      </c>
      <c r="E684" t="s">
        <v>6</v>
      </c>
      <c r="F684" s="3" t="s">
        <v>1050</v>
      </c>
      <c r="G684" s="3" t="s">
        <v>6</v>
      </c>
      <c r="H684" t="s">
        <v>2545</v>
      </c>
      <c r="I684" t="s">
        <v>6</v>
      </c>
      <c r="J684" s="3" t="s">
        <v>6</v>
      </c>
    </row>
    <row r="685" spans="1:10" x14ac:dyDescent="0.25">
      <c r="A685" t="s">
        <v>2549</v>
      </c>
      <c r="B685" s="10">
        <v>41.605584999999998</v>
      </c>
      <c r="C685" s="10">
        <v>-70.647380999999996</v>
      </c>
      <c r="D685" t="s">
        <v>6</v>
      </c>
      <c r="E685" t="s">
        <v>6</v>
      </c>
      <c r="F685" s="3" t="s">
        <v>1049</v>
      </c>
      <c r="G685" s="3" t="s">
        <v>6</v>
      </c>
      <c r="H685" t="s">
        <v>2547</v>
      </c>
      <c r="I685" t="s">
        <v>6</v>
      </c>
      <c r="J685" s="3" t="s">
        <v>6</v>
      </c>
    </row>
    <row r="686" spans="1:10" x14ac:dyDescent="0.25">
      <c r="A686" t="s">
        <v>2551</v>
      </c>
      <c r="B686" s="10">
        <v>41.658178999999997</v>
      </c>
      <c r="C686" s="10">
        <v>-70.114952000000002</v>
      </c>
      <c r="D686" t="s">
        <v>6</v>
      </c>
      <c r="E686" t="s">
        <v>6</v>
      </c>
      <c r="F686" s="3" t="s">
        <v>1051</v>
      </c>
      <c r="G686" s="3" t="s">
        <v>6</v>
      </c>
      <c r="H686" t="s">
        <v>2550</v>
      </c>
      <c r="I686" t="s">
        <v>6</v>
      </c>
      <c r="J686" s="3" t="s">
        <v>6</v>
      </c>
    </row>
    <row r="687" spans="1:10" x14ac:dyDescent="0.25">
      <c r="A687" t="s">
        <v>2548</v>
      </c>
      <c r="B687" s="10">
        <v>41.524841000000002</v>
      </c>
      <c r="C687" s="10">
        <v>-70.672410999999997</v>
      </c>
      <c r="D687" t="s">
        <v>6</v>
      </c>
      <c r="E687" t="s">
        <v>6</v>
      </c>
      <c r="F687" s="3" t="s">
        <v>1052</v>
      </c>
      <c r="G687" s="3" t="s">
        <v>6</v>
      </c>
      <c r="H687" t="s">
        <v>2547</v>
      </c>
      <c r="I687" t="s">
        <v>6</v>
      </c>
      <c r="J687" s="3" t="s">
        <v>6</v>
      </c>
    </row>
    <row r="688" spans="1:10" x14ac:dyDescent="0.25">
      <c r="A688" t="s">
        <v>587</v>
      </c>
      <c r="B688" s="10">
        <v>15.593889000000001</v>
      </c>
      <c r="C688" s="10">
        <v>39.478875000000002</v>
      </c>
      <c r="D688" t="s">
        <v>6</v>
      </c>
      <c r="E688" t="s">
        <v>6</v>
      </c>
      <c r="F688" s="3" t="s">
        <v>1232</v>
      </c>
      <c r="G688" s="3" t="s">
        <v>1357</v>
      </c>
      <c r="H688" t="s">
        <v>27</v>
      </c>
      <c r="I688" t="s">
        <v>6</v>
      </c>
      <c r="J688" s="3" t="s">
        <v>6</v>
      </c>
    </row>
    <row r="689" spans="1:10" x14ac:dyDescent="0.25">
      <c r="A689" t="s">
        <v>3710</v>
      </c>
      <c r="B689" s="10">
        <f>20+14/60</f>
        <v>20.233333333333334</v>
      </c>
      <c r="C689" s="10">
        <f>-(16+6/60)</f>
        <v>-16.100000000000001</v>
      </c>
      <c r="D689" t="s">
        <v>6</v>
      </c>
      <c r="E689" t="s">
        <v>6</v>
      </c>
      <c r="F689" s="3" t="s">
        <v>3712</v>
      </c>
      <c r="G689" s="3" t="s">
        <v>6</v>
      </c>
      <c r="H689" t="s">
        <v>115</v>
      </c>
      <c r="I689" t="s">
        <v>6</v>
      </c>
      <c r="J689" s="3" t="s">
        <v>6</v>
      </c>
    </row>
    <row r="690" spans="1:10" x14ac:dyDescent="0.25">
      <c r="A690" s="4" t="s">
        <v>3711</v>
      </c>
      <c r="B690" s="10">
        <f>19+50/60+58/3600</f>
        <v>19.849444444444444</v>
      </c>
      <c r="C690" s="10">
        <f>-(16+19/60+51/3600)</f>
        <v>-16.330833333333334</v>
      </c>
      <c r="D690" t="s">
        <v>6</v>
      </c>
      <c r="E690" t="s">
        <v>6</v>
      </c>
      <c r="F690" s="3" t="s">
        <v>1472</v>
      </c>
      <c r="G690" s="3" t="s">
        <v>2229</v>
      </c>
      <c r="H690" t="s">
        <v>3710</v>
      </c>
      <c r="I690" t="s">
        <v>6</v>
      </c>
      <c r="J690" s="3" t="s">
        <v>6</v>
      </c>
    </row>
    <row r="691" spans="1:10" x14ac:dyDescent="0.25">
      <c r="A691" t="s">
        <v>116</v>
      </c>
      <c r="B691" s="10">
        <v>20.933333333333334</v>
      </c>
      <c r="C691" s="10">
        <v>-17.033333333333335</v>
      </c>
      <c r="D691" t="s">
        <v>6</v>
      </c>
      <c r="E691" t="s">
        <v>6</v>
      </c>
      <c r="F691" s="3" t="s">
        <v>769</v>
      </c>
      <c r="G691" s="3" t="s">
        <v>1292</v>
      </c>
      <c r="H691" t="s">
        <v>115</v>
      </c>
      <c r="I691" t="s">
        <v>6</v>
      </c>
      <c r="J691" s="3" t="s">
        <v>6</v>
      </c>
    </row>
    <row r="692" spans="1:10" x14ac:dyDescent="0.25">
      <c r="A692" t="s">
        <v>2297</v>
      </c>
      <c r="B692" s="10">
        <v>-20.007881000000001</v>
      </c>
      <c r="C692" s="10">
        <v>57.674298</v>
      </c>
      <c r="D692" t="s">
        <v>6</v>
      </c>
      <c r="E692" t="s">
        <v>6</v>
      </c>
      <c r="F692" s="3" t="s">
        <v>1202</v>
      </c>
      <c r="G692" s="3" t="s">
        <v>6</v>
      </c>
      <c r="H692" t="s">
        <v>2295</v>
      </c>
      <c r="I692" s="3" t="s">
        <v>6</v>
      </c>
      <c r="J692" s="3" t="s">
        <v>6</v>
      </c>
    </row>
    <row r="693" spans="1:10" x14ac:dyDescent="0.25">
      <c r="A693" t="s">
        <v>2296</v>
      </c>
      <c r="B693" s="10">
        <v>-20.166666666666668</v>
      </c>
      <c r="C693" s="10">
        <v>57.516666666666666</v>
      </c>
      <c r="D693" t="s">
        <v>6</v>
      </c>
      <c r="E693" t="s">
        <v>6</v>
      </c>
      <c r="F693" s="3" t="s">
        <v>768</v>
      </c>
      <c r="G693" s="3" t="s">
        <v>6</v>
      </c>
      <c r="H693" t="s">
        <v>2295</v>
      </c>
      <c r="I693" t="s">
        <v>6</v>
      </c>
      <c r="J693" s="3" t="s">
        <v>6</v>
      </c>
    </row>
    <row r="694" spans="1:10" x14ac:dyDescent="0.25">
      <c r="A694" t="s">
        <v>2294</v>
      </c>
      <c r="B694" s="10">
        <v>-19.716666666666665</v>
      </c>
      <c r="C694" s="10">
        <v>63.416666666666664</v>
      </c>
      <c r="D694" t="s">
        <v>6</v>
      </c>
      <c r="E694" t="s">
        <v>6</v>
      </c>
      <c r="F694" s="3" t="s">
        <v>767</v>
      </c>
      <c r="G694" s="3" t="s">
        <v>6</v>
      </c>
      <c r="H694" t="s">
        <v>2293</v>
      </c>
      <c r="I694" t="s">
        <v>6</v>
      </c>
      <c r="J694" s="3" t="s">
        <v>6</v>
      </c>
    </row>
    <row r="695" spans="1:10" x14ac:dyDescent="0.25">
      <c r="A695" t="s">
        <v>1769</v>
      </c>
      <c r="B695" s="10">
        <v>-12.920805</v>
      </c>
      <c r="C695" s="10">
        <v>45.149915999999997</v>
      </c>
      <c r="D695" t="s">
        <v>6</v>
      </c>
      <c r="E695" t="s">
        <v>6</v>
      </c>
      <c r="F695" s="3" t="s">
        <v>1770</v>
      </c>
      <c r="G695" s="3" t="s">
        <v>6</v>
      </c>
      <c r="H695" t="s">
        <v>1403</v>
      </c>
      <c r="I695" t="s">
        <v>6</v>
      </c>
      <c r="J695" s="3" t="s">
        <v>6</v>
      </c>
    </row>
    <row r="696" spans="1:10" x14ac:dyDescent="0.25">
      <c r="A696" t="s">
        <v>1786</v>
      </c>
      <c r="B696" s="10">
        <v>-12.891586999999999</v>
      </c>
      <c r="C696" s="10">
        <v>45.137574000000001</v>
      </c>
      <c r="D696" t="s">
        <v>6</v>
      </c>
      <c r="E696" t="s">
        <v>6</v>
      </c>
      <c r="F696" s="3" t="s">
        <v>1787</v>
      </c>
      <c r="G696" s="3" t="s">
        <v>6</v>
      </c>
      <c r="H696" t="s">
        <v>1403</v>
      </c>
      <c r="I696" t="s">
        <v>6</v>
      </c>
      <c r="J696" s="3" t="s">
        <v>6</v>
      </c>
    </row>
    <row r="697" spans="1:10" x14ac:dyDescent="0.25">
      <c r="A697" t="s">
        <v>1527</v>
      </c>
      <c r="B697" s="10">
        <v>23.213844999999999</v>
      </c>
      <c r="C697" s="10">
        <v>-106.37705800000001</v>
      </c>
      <c r="D697" t="s">
        <v>6</v>
      </c>
      <c r="E697" t="s">
        <v>6</v>
      </c>
      <c r="F697" t="s">
        <v>2896</v>
      </c>
      <c r="G697" s="3" t="s">
        <v>6</v>
      </c>
      <c r="H697" t="s">
        <v>458</v>
      </c>
      <c r="I697" t="s">
        <v>6</v>
      </c>
      <c r="J697" s="3" t="s">
        <v>6</v>
      </c>
    </row>
    <row r="698" spans="1:10" x14ac:dyDescent="0.25">
      <c r="A698" t="s">
        <v>226</v>
      </c>
      <c r="B698" s="10">
        <v>12</v>
      </c>
      <c r="C698" s="10">
        <v>98</v>
      </c>
      <c r="D698" t="s">
        <v>6</v>
      </c>
      <c r="E698" t="s">
        <v>227</v>
      </c>
      <c r="F698" s="3" t="s">
        <v>870</v>
      </c>
      <c r="G698" s="3" t="s">
        <v>6</v>
      </c>
      <c r="H698" t="s">
        <v>223</v>
      </c>
      <c r="I698" t="s">
        <v>6</v>
      </c>
      <c r="J698" s="3" t="s">
        <v>6</v>
      </c>
    </row>
    <row r="699" spans="1:10" x14ac:dyDescent="0.25">
      <c r="A699" t="s">
        <v>225</v>
      </c>
      <c r="B699" s="10">
        <v>12.233333333333333</v>
      </c>
      <c r="C699" s="10">
        <v>98.083333333333329</v>
      </c>
      <c r="D699" t="s">
        <v>6</v>
      </c>
      <c r="E699" t="s">
        <v>6</v>
      </c>
      <c r="F699" s="3" t="s">
        <v>869</v>
      </c>
      <c r="G699" s="3" t="s">
        <v>1308</v>
      </c>
      <c r="H699" t="s">
        <v>223</v>
      </c>
      <c r="I699" t="s">
        <v>6</v>
      </c>
      <c r="J699" s="3" t="s">
        <v>6</v>
      </c>
    </row>
    <row r="700" spans="1:10" x14ac:dyDescent="0.25">
      <c r="A700" t="s">
        <v>421</v>
      </c>
      <c r="B700" s="10">
        <v>23.048625000000001</v>
      </c>
      <c r="C700" s="10">
        <v>-109.68174399999999</v>
      </c>
      <c r="D700" t="s">
        <v>2198</v>
      </c>
      <c r="E700" t="s">
        <v>422</v>
      </c>
      <c r="F700" s="3" t="s">
        <v>1031</v>
      </c>
      <c r="G700" s="3" t="s">
        <v>6</v>
      </c>
      <c r="H700" t="s">
        <v>454</v>
      </c>
      <c r="I700" s="3" t="s">
        <v>6</v>
      </c>
      <c r="J700" s="3" t="s">
        <v>6</v>
      </c>
    </row>
    <row r="701" spans="1:10" x14ac:dyDescent="0.25">
      <c r="A701" t="s">
        <v>411</v>
      </c>
      <c r="B701" s="10">
        <v>29.993158000000001</v>
      </c>
      <c r="C701" s="10">
        <v>-115.152136</v>
      </c>
      <c r="D701" t="s">
        <v>2198</v>
      </c>
      <c r="E701" t="s">
        <v>6</v>
      </c>
      <c r="F701" s="3" t="s">
        <v>1025</v>
      </c>
      <c r="G701" s="3" t="s">
        <v>6</v>
      </c>
      <c r="H701" t="s">
        <v>454</v>
      </c>
      <c r="I701" s="3" t="s">
        <v>6</v>
      </c>
      <c r="J701" s="3" t="s">
        <v>6</v>
      </c>
    </row>
    <row r="702" spans="1:10" x14ac:dyDescent="0.25">
      <c r="A702" t="s">
        <v>652</v>
      </c>
      <c r="B702" s="10">
        <v>19.024206</v>
      </c>
      <c r="C702" s="10">
        <v>-104.25960600000001</v>
      </c>
      <c r="D702" t="s">
        <v>2198</v>
      </c>
      <c r="E702" t="s">
        <v>6</v>
      </c>
      <c r="F702" s="3" t="s">
        <v>1242</v>
      </c>
      <c r="G702" s="3" t="s">
        <v>6</v>
      </c>
      <c r="H702" t="s">
        <v>454</v>
      </c>
      <c r="I702" t="s">
        <v>2151</v>
      </c>
      <c r="J702" s="3" t="s">
        <v>6</v>
      </c>
    </row>
    <row r="703" spans="1:10" x14ac:dyDescent="0.25">
      <c r="A703" t="s">
        <v>2155</v>
      </c>
      <c r="B703" s="10">
        <v>22.232510999999999</v>
      </c>
      <c r="C703" s="10">
        <v>-97.837843000000007</v>
      </c>
      <c r="D703" t="s">
        <v>6</v>
      </c>
      <c r="E703" t="s">
        <v>462</v>
      </c>
      <c r="F703" t="s">
        <v>2155</v>
      </c>
      <c r="G703" t="s">
        <v>2150</v>
      </c>
      <c r="H703" s="3" t="s">
        <v>592</v>
      </c>
      <c r="I703" t="s">
        <v>534</v>
      </c>
      <c r="J703" s="3" t="s">
        <v>6</v>
      </c>
    </row>
    <row r="704" spans="1:10" x14ac:dyDescent="0.25">
      <c r="A704" t="s">
        <v>2503</v>
      </c>
      <c r="B704" s="10">
        <v>19.980416999999999</v>
      </c>
      <c r="C704" s="10">
        <v>-87.468165999999997</v>
      </c>
      <c r="D704" t="s">
        <v>2198</v>
      </c>
      <c r="E704" t="s">
        <v>6</v>
      </c>
      <c r="F704" s="3" t="s">
        <v>2504</v>
      </c>
      <c r="G704" s="3" t="s">
        <v>910</v>
      </c>
      <c r="H704" t="s">
        <v>2155</v>
      </c>
      <c r="I704" t="s">
        <v>283</v>
      </c>
      <c r="J704" s="3" t="s">
        <v>6</v>
      </c>
    </row>
    <row r="705" spans="1:10" x14ac:dyDescent="0.25">
      <c r="A705" t="s">
        <v>1663</v>
      </c>
      <c r="B705" s="10">
        <v>16.863611111111112</v>
      </c>
      <c r="C705" s="10">
        <v>-99.882499999999993</v>
      </c>
      <c r="D705" t="s">
        <v>2198</v>
      </c>
      <c r="E705" t="s">
        <v>6</v>
      </c>
      <c r="F705" s="3" t="s">
        <v>1700</v>
      </c>
      <c r="G705" s="3" t="s">
        <v>6</v>
      </c>
      <c r="H705" t="s">
        <v>454</v>
      </c>
      <c r="I705" t="s">
        <v>2151</v>
      </c>
      <c r="J705" s="3" t="s">
        <v>6</v>
      </c>
    </row>
    <row r="706" spans="1:10" x14ac:dyDescent="0.25">
      <c r="A706" t="s">
        <v>419</v>
      </c>
      <c r="B706" s="10">
        <v>27.667726999999999</v>
      </c>
      <c r="C706" s="10">
        <v>-111.68886999999999</v>
      </c>
      <c r="D706" t="s">
        <v>6</v>
      </c>
      <c r="E706" t="s">
        <v>420</v>
      </c>
      <c r="F706" s="3" t="s">
        <v>409</v>
      </c>
      <c r="G706" s="3" t="s">
        <v>1385</v>
      </c>
      <c r="H706" t="s">
        <v>454</v>
      </c>
      <c r="I706" s="3" t="s">
        <v>6</v>
      </c>
      <c r="J706" s="3" t="s">
        <v>6</v>
      </c>
    </row>
    <row r="707" spans="1:10" x14ac:dyDescent="0.25">
      <c r="A707" t="s">
        <v>651</v>
      </c>
      <c r="B707" s="10">
        <v>19.751740999999999</v>
      </c>
      <c r="C707" s="10">
        <v>-105.307419</v>
      </c>
      <c r="D707" t="s">
        <v>6</v>
      </c>
      <c r="E707" t="s">
        <v>6</v>
      </c>
      <c r="F707" s="3" t="s">
        <v>1249</v>
      </c>
      <c r="G707" s="3" t="s">
        <v>6</v>
      </c>
      <c r="H707" t="s">
        <v>454</v>
      </c>
      <c r="I707" t="s">
        <v>2151</v>
      </c>
      <c r="J707" s="3" t="s">
        <v>6</v>
      </c>
    </row>
    <row r="708" spans="1:10" x14ac:dyDescent="0.25">
      <c r="A708" t="s">
        <v>650</v>
      </c>
      <c r="B708" s="10">
        <v>21.748265</v>
      </c>
      <c r="C708" s="10">
        <v>-105.49775</v>
      </c>
      <c r="D708" t="s">
        <v>2198</v>
      </c>
      <c r="E708" t="s">
        <v>6</v>
      </c>
      <c r="F708" s="3" t="s">
        <v>1257</v>
      </c>
      <c r="G708" s="3" t="s">
        <v>6</v>
      </c>
      <c r="H708" t="s">
        <v>454</v>
      </c>
      <c r="I708" t="s">
        <v>2151</v>
      </c>
      <c r="J708" s="3" t="s">
        <v>6</v>
      </c>
    </row>
    <row r="709" spans="1:10" x14ac:dyDescent="0.25">
      <c r="A709" t="s">
        <v>2505</v>
      </c>
      <c r="B709" s="10">
        <v>21.118127000000001</v>
      </c>
      <c r="C709" s="10">
        <v>-86.867175000000003</v>
      </c>
      <c r="D709" t="s">
        <v>6</v>
      </c>
      <c r="E709" t="s">
        <v>6</v>
      </c>
      <c r="F709" t="s">
        <v>2506</v>
      </c>
      <c r="G709" s="3" t="s">
        <v>911</v>
      </c>
      <c r="H709" t="s">
        <v>2503</v>
      </c>
      <c r="I709" t="s">
        <v>6</v>
      </c>
      <c r="J709" s="3" t="s">
        <v>6</v>
      </c>
    </row>
    <row r="710" spans="1:10" x14ac:dyDescent="0.25">
      <c r="A710" t="s">
        <v>647</v>
      </c>
      <c r="B710" s="10">
        <v>15.686051000000001</v>
      </c>
      <c r="C710" s="10">
        <v>-96.513327000000004</v>
      </c>
      <c r="D710" t="s">
        <v>2198</v>
      </c>
      <c r="E710" t="s">
        <v>6</v>
      </c>
      <c r="F710" s="3" t="s">
        <v>1260</v>
      </c>
      <c r="G710" s="3" t="s">
        <v>6</v>
      </c>
      <c r="H710" t="s">
        <v>454</v>
      </c>
      <c r="I710" t="s">
        <v>2151</v>
      </c>
      <c r="J710" s="3" t="s">
        <v>6</v>
      </c>
    </row>
    <row r="711" spans="1:10" x14ac:dyDescent="0.25">
      <c r="A711" t="s">
        <v>454</v>
      </c>
      <c r="B711" s="10">
        <v>20.652450000000002</v>
      </c>
      <c r="C711" s="10">
        <v>-105.24902899999999</v>
      </c>
      <c r="D711" t="s">
        <v>6</v>
      </c>
      <c r="E711" t="s">
        <v>453</v>
      </c>
      <c r="F711" t="s">
        <v>454</v>
      </c>
      <c r="G711" s="3" t="s">
        <v>2154</v>
      </c>
      <c r="H711" s="3" t="s">
        <v>592</v>
      </c>
      <c r="I711" t="s">
        <v>1381</v>
      </c>
      <c r="J711" s="3" t="s">
        <v>6</v>
      </c>
    </row>
    <row r="712" spans="1:10" x14ac:dyDescent="0.25">
      <c r="A712" t="s">
        <v>649</v>
      </c>
      <c r="B712" s="10">
        <v>24.539474999999999</v>
      </c>
      <c r="C712" s="10">
        <v>-107.849919</v>
      </c>
      <c r="D712" t="s">
        <v>2198</v>
      </c>
      <c r="E712" t="s">
        <v>6</v>
      </c>
      <c r="F712" s="3" t="s">
        <v>1277</v>
      </c>
      <c r="G712" s="3" t="s">
        <v>6</v>
      </c>
      <c r="H712" t="s">
        <v>454</v>
      </c>
      <c r="I712" t="s">
        <v>419</v>
      </c>
      <c r="J712" s="3" t="s">
        <v>6</v>
      </c>
    </row>
    <row r="713" spans="1:10" x14ac:dyDescent="0.25">
      <c r="A713" t="s">
        <v>646</v>
      </c>
      <c r="B713" s="10">
        <v>29.185977000000001</v>
      </c>
      <c r="C713" s="10">
        <v>-112.206881</v>
      </c>
      <c r="D713" t="s">
        <v>2198</v>
      </c>
      <c r="E713" t="s">
        <v>6</v>
      </c>
      <c r="F713" s="3" t="s">
        <v>1278</v>
      </c>
      <c r="G713" s="3" t="s">
        <v>6</v>
      </c>
      <c r="H713" t="s">
        <v>454</v>
      </c>
      <c r="I713" t="s">
        <v>2904</v>
      </c>
      <c r="J713" s="3" t="s">
        <v>6</v>
      </c>
    </row>
    <row r="714" spans="1:10" x14ac:dyDescent="0.25">
      <c r="A714" s="4" t="s">
        <v>2151</v>
      </c>
      <c r="B714" s="10">
        <v>17.595870000000001</v>
      </c>
      <c r="C714" s="10">
        <v>-101.472418</v>
      </c>
      <c r="D714" t="s">
        <v>2117</v>
      </c>
      <c r="E714" t="s">
        <v>6</v>
      </c>
      <c r="F714" s="4" t="s">
        <v>2151</v>
      </c>
      <c r="G714" s="3" t="s">
        <v>6</v>
      </c>
      <c r="H714" t="s">
        <v>454</v>
      </c>
      <c r="I714" s="3" t="s">
        <v>6</v>
      </c>
      <c r="J714" s="3" t="s">
        <v>6</v>
      </c>
    </row>
    <row r="715" spans="1:10" x14ac:dyDescent="0.25">
      <c r="A715" t="s">
        <v>648</v>
      </c>
      <c r="B715" s="10">
        <v>24.177415</v>
      </c>
      <c r="C715" s="10">
        <v>-97.734503000000004</v>
      </c>
      <c r="D715" t="s">
        <v>2198</v>
      </c>
      <c r="E715" t="s">
        <v>6</v>
      </c>
      <c r="F715" s="3" t="s">
        <v>1281</v>
      </c>
      <c r="G715" s="3" t="s">
        <v>6</v>
      </c>
      <c r="H715" t="s">
        <v>2155</v>
      </c>
      <c r="I715" t="s">
        <v>452</v>
      </c>
      <c r="J715" s="3" t="s">
        <v>6</v>
      </c>
    </row>
    <row r="716" spans="1:10" x14ac:dyDescent="0.25">
      <c r="A716" t="s">
        <v>451</v>
      </c>
      <c r="B716" s="10">
        <v>18.754732000000001</v>
      </c>
      <c r="C716" s="10">
        <v>-95.817282000000006</v>
      </c>
      <c r="D716" t="s">
        <v>2198</v>
      </c>
      <c r="E716" t="s">
        <v>447</v>
      </c>
      <c r="F716" s="3" t="s">
        <v>1071</v>
      </c>
      <c r="G716" s="3" t="s">
        <v>6</v>
      </c>
      <c r="H716" t="s">
        <v>2155</v>
      </c>
      <c r="I716" t="s">
        <v>452</v>
      </c>
      <c r="J716" s="3" t="s">
        <v>6</v>
      </c>
    </row>
    <row r="717" spans="1:10" x14ac:dyDescent="0.25">
      <c r="A717" t="s">
        <v>283</v>
      </c>
      <c r="B717" s="10">
        <v>21.495457999999999</v>
      </c>
      <c r="C717" s="10">
        <v>-88.539496999999997</v>
      </c>
      <c r="D717" t="s">
        <v>6</v>
      </c>
      <c r="E717" t="s">
        <v>6</v>
      </c>
      <c r="F717" s="3" t="s">
        <v>912</v>
      </c>
      <c r="G717" s="3" t="s">
        <v>6</v>
      </c>
      <c r="H717" t="s">
        <v>2155</v>
      </c>
      <c r="I717" s="3" t="s">
        <v>6</v>
      </c>
      <c r="J717" s="3" t="s">
        <v>6</v>
      </c>
    </row>
    <row r="718" spans="1:10" x14ac:dyDescent="0.25">
      <c r="A718" t="s">
        <v>570</v>
      </c>
      <c r="B718" s="10">
        <v>6.05</v>
      </c>
      <c r="C718" s="10">
        <v>147.08333333333334</v>
      </c>
      <c r="D718" t="s">
        <v>6</v>
      </c>
      <c r="E718" t="s">
        <v>6</v>
      </c>
      <c r="F718" s="3" t="s">
        <v>888</v>
      </c>
      <c r="G718" s="3" t="s">
        <v>6</v>
      </c>
      <c r="H718" t="s">
        <v>247</v>
      </c>
      <c r="I718" t="s">
        <v>6</v>
      </c>
      <c r="J718" s="3" t="s">
        <v>6</v>
      </c>
    </row>
    <row r="719" spans="1:10" x14ac:dyDescent="0.25">
      <c r="A719" s="4" t="s">
        <v>2568</v>
      </c>
      <c r="B719" s="10">
        <v>41.178292999999996</v>
      </c>
      <c r="C719" s="10">
        <v>-73.119415000000004</v>
      </c>
      <c r="D719" t="s">
        <v>6</v>
      </c>
      <c r="E719" t="s">
        <v>6</v>
      </c>
      <c r="F719" s="4" t="s">
        <v>1872</v>
      </c>
      <c r="G719" s="3" t="s">
        <v>6</v>
      </c>
      <c r="H719" t="s">
        <v>2567</v>
      </c>
      <c r="I719" t="s">
        <v>6</v>
      </c>
      <c r="J719" s="3" t="s">
        <v>6</v>
      </c>
    </row>
    <row r="720" spans="1:10" x14ac:dyDescent="0.25">
      <c r="A720" t="s">
        <v>2464</v>
      </c>
      <c r="B720" s="10">
        <f>26+2/60</f>
        <v>26.033333333333335</v>
      </c>
      <c r="C720" s="10">
        <f>119+37/60</f>
        <v>119.61666666666666</v>
      </c>
      <c r="D720" t="s">
        <v>6</v>
      </c>
      <c r="E720" t="s">
        <v>6</v>
      </c>
      <c r="F720" s="3" t="s">
        <v>1919</v>
      </c>
      <c r="G720" s="3" t="s">
        <v>6</v>
      </c>
      <c r="H720" t="s">
        <v>2462</v>
      </c>
      <c r="I720" t="s">
        <v>6</v>
      </c>
      <c r="J720" s="3" t="s">
        <v>6</v>
      </c>
    </row>
    <row r="721" spans="1:10" x14ac:dyDescent="0.25">
      <c r="A721" t="s">
        <v>265</v>
      </c>
      <c r="B721" s="10">
        <v>6.5</v>
      </c>
      <c r="C721" s="10">
        <v>125.91666666666667</v>
      </c>
      <c r="D721" t="s">
        <v>6</v>
      </c>
      <c r="E721" t="s">
        <v>6</v>
      </c>
      <c r="F721" s="3" t="s">
        <v>895</v>
      </c>
      <c r="G721" s="3" t="s">
        <v>6</v>
      </c>
      <c r="H721" t="s">
        <v>261</v>
      </c>
      <c r="I721" t="s">
        <v>6</v>
      </c>
      <c r="J721" s="3" t="s">
        <v>6</v>
      </c>
    </row>
    <row r="722" spans="1:10" x14ac:dyDescent="0.25">
      <c r="A722" t="s">
        <v>565</v>
      </c>
      <c r="B722" s="10">
        <v>7.085413</v>
      </c>
      <c r="C722" s="10">
        <v>125.626525</v>
      </c>
      <c r="D722" t="s">
        <v>6</v>
      </c>
      <c r="E722" t="s">
        <v>6</v>
      </c>
      <c r="F722" s="3" t="s">
        <v>1211</v>
      </c>
      <c r="G722" s="3" t="s">
        <v>6</v>
      </c>
      <c r="H722" t="s">
        <v>261</v>
      </c>
      <c r="I722" t="s">
        <v>6</v>
      </c>
      <c r="J722" s="3" t="s">
        <v>6</v>
      </c>
    </row>
    <row r="723" spans="1:10" x14ac:dyDescent="0.25">
      <c r="A723" t="s">
        <v>266</v>
      </c>
      <c r="B723" s="10">
        <v>8.4333333333333336</v>
      </c>
      <c r="C723" s="10">
        <v>124.3</v>
      </c>
      <c r="D723" t="s">
        <v>6</v>
      </c>
      <c r="E723" t="s">
        <v>6</v>
      </c>
      <c r="F723" s="3" t="s">
        <v>899</v>
      </c>
      <c r="G723" s="3" t="s">
        <v>6</v>
      </c>
      <c r="H723" t="s">
        <v>261</v>
      </c>
      <c r="I723" t="s">
        <v>6</v>
      </c>
      <c r="J723" s="3" t="s">
        <v>6</v>
      </c>
    </row>
    <row r="724" spans="1:10" x14ac:dyDescent="0.25">
      <c r="A724" t="s">
        <v>3870</v>
      </c>
      <c r="B724" s="10">
        <v>6.916666666666667</v>
      </c>
      <c r="C724" s="10">
        <v>122.08333333333333</v>
      </c>
      <c r="D724" t="s">
        <v>6</v>
      </c>
      <c r="E724" t="s">
        <v>6</v>
      </c>
      <c r="F724" s="3" t="s">
        <v>900</v>
      </c>
      <c r="G724" t="s">
        <v>1320</v>
      </c>
      <c r="H724" t="s">
        <v>261</v>
      </c>
      <c r="I724" t="s">
        <v>6</v>
      </c>
      <c r="J724" s="3" t="s">
        <v>6</v>
      </c>
    </row>
    <row r="725" spans="1:10" x14ac:dyDescent="0.25">
      <c r="A725" t="s">
        <v>562</v>
      </c>
      <c r="B725" s="10">
        <v>13.414923999999999</v>
      </c>
      <c r="C725" s="10">
        <v>121.179281</v>
      </c>
      <c r="D725" t="s">
        <v>6</v>
      </c>
      <c r="E725" t="s">
        <v>6</v>
      </c>
      <c r="F725" s="3" t="s">
        <v>1207</v>
      </c>
      <c r="G725" s="3" t="s">
        <v>6</v>
      </c>
      <c r="H725" t="s">
        <v>641</v>
      </c>
      <c r="I725" t="s">
        <v>6</v>
      </c>
      <c r="J725" s="3" t="s">
        <v>6</v>
      </c>
    </row>
    <row r="726" spans="1:10" x14ac:dyDescent="0.25">
      <c r="A726" t="s">
        <v>563</v>
      </c>
      <c r="B726" s="10">
        <v>13.502942000000001</v>
      </c>
      <c r="C726" s="10">
        <v>120.954131</v>
      </c>
      <c r="D726" t="s">
        <v>6</v>
      </c>
      <c r="E726" t="s">
        <v>6</v>
      </c>
      <c r="F726" s="3" t="s">
        <v>1208</v>
      </c>
      <c r="G726" s="3" t="s">
        <v>6</v>
      </c>
      <c r="H726" t="s">
        <v>641</v>
      </c>
      <c r="I726" t="s">
        <v>6</v>
      </c>
      <c r="J726" s="3" t="s">
        <v>6</v>
      </c>
    </row>
    <row r="727" spans="1:10" x14ac:dyDescent="0.25">
      <c r="A727" s="4" t="s">
        <v>1547</v>
      </c>
      <c r="B727" s="10">
        <v>30.349630999999999</v>
      </c>
      <c r="C727" s="10">
        <v>-89.318494000000001</v>
      </c>
      <c r="D727" t="s">
        <v>6</v>
      </c>
      <c r="E727" t="s">
        <v>6</v>
      </c>
      <c r="F727" s="3" t="s">
        <v>1548</v>
      </c>
      <c r="G727" s="3" t="s">
        <v>6</v>
      </c>
      <c r="H727" s="3" t="s">
        <v>84</v>
      </c>
      <c r="I727" s="3" t="s">
        <v>6</v>
      </c>
      <c r="J727" s="3" t="s">
        <v>6</v>
      </c>
    </row>
    <row r="728" spans="1:10" x14ac:dyDescent="0.25">
      <c r="A728" t="s">
        <v>83</v>
      </c>
      <c r="B728" s="10">
        <v>30.369367</v>
      </c>
      <c r="C728" s="10">
        <v>-88.809741000000002</v>
      </c>
      <c r="D728" t="s">
        <v>6</v>
      </c>
      <c r="E728" t="s">
        <v>6</v>
      </c>
      <c r="F728" s="3" t="s">
        <v>749</v>
      </c>
      <c r="G728" s="3" t="s">
        <v>6</v>
      </c>
      <c r="H728" t="s">
        <v>84</v>
      </c>
      <c r="I728" t="s">
        <v>6</v>
      </c>
      <c r="J728" s="3" t="s">
        <v>6</v>
      </c>
    </row>
    <row r="729" spans="1:10" x14ac:dyDescent="0.25">
      <c r="A729" t="s">
        <v>2652</v>
      </c>
      <c r="B729" s="10">
        <v>30.41</v>
      </c>
      <c r="C729" s="10">
        <v>-88.797499999999999</v>
      </c>
      <c r="D729" t="s">
        <v>6</v>
      </c>
      <c r="E729" t="s">
        <v>6</v>
      </c>
      <c r="F729" s="3" t="s">
        <v>752</v>
      </c>
      <c r="G729" s="3" t="s">
        <v>6</v>
      </c>
      <c r="H729" t="s">
        <v>2650</v>
      </c>
      <c r="I729" t="s">
        <v>6</v>
      </c>
      <c r="J729" s="3" t="s">
        <v>6</v>
      </c>
    </row>
    <row r="730" spans="1:10" x14ac:dyDescent="0.25">
      <c r="A730" t="s">
        <v>2101</v>
      </c>
      <c r="B730" s="10">
        <v>-17.564349</v>
      </c>
      <c r="C730" s="10">
        <v>-149.87117900000001</v>
      </c>
      <c r="D730" t="s">
        <v>6</v>
      </c>
      <c r="E730" t="s">
        <v>6</v>
      </c>
      <c r="F730" s="3" t="s">
        <v>1443</v>
      </c>
      <c r="G730" s="3" t="s">
        <v>6</v>
      </c>
      <c r="H730" t="s">
        <v>2100</v>
      </c>
      <c r="I730" t="s">
        <v>6</v>
      </c>
      <c r="J730" s="3" t="s">
        <v>6</v>
      </c>
    </row>
    <row r="731" spans="1:10" x14ac:dyDescent="0.25">
      <c r="A731" t="s">
        <v>2102</v>
      </c>
      <c r="B731" s="10">
        <v>-17.484901000000001</v>
      </c>
      <c r="C731" s="10">
        <v>-149.768944</v>
      </c>
      <c r="D731" t="s">
        <v>6</v>
      </c>
      <c r="E731" t="s">
        <v>6</v>
      </c>
      <c r="F731" s="3" t="s">
        <v>1194</v>
      </c>
      <c r="G731" s="3" t="s">
        <v>6</v>
      </c>
      <c r="H731" t="s">
        <v>2100</v>
      </c>
      <c r="I731" t="s">
        <v>6</v>
      </c>
      <c r="J731" s="3" t="s">
        <v>6</v>
      </c>
    </row>
    <row r="732" spans="1:10" x14ac:dyDescent="0.25">
      <c r="A732" t="s">
        <v>559</v>
      </c>
      <c r="B732" s="10">
        <v>34.033333333333331</v>
      </c>
      <c r="C732" s="10">
        <v>-6.833333333333333</v>
      </c>
      <c r="D732" t="s">
        <v>6</v>
      </c>
      <c r="E732" t="s">
        <v>6</v>
      </c>
      <c r="F732" s="3" t="s">
        <v>1204</v>
      </c>
      <c r="G732" s="3" t="s">
        <v>6</v>
      </c>
      <c r="H732" s="3" t="s">
        <v>119</v>
      </c>
      <c r="I732" s="3" t="s">
        <v>6</v>
      </c>
      <c r="J732" s="3" t="s">
        <v>6</v>
      </c>
    </row>
    <row r="733" spans="1:10" x14ac:dyDescent="0.25">
      <c r="A733" t="s">
        <v>118</v>
      </c>
      <c r="B733" s="10">
        <v>35.766666666666666</v>
      </c>
      <c r="C733" s="10">
        <v>-5.8</v>
      </c>
      <c r="D733" t="s">
        <v>6</v>
      </c>
      <c r="E733" t="s">
        <v>6</v>
      </c>
      <c r="F733" s="3" t="s">
        <v>770</v>
      </c>
      <c r="G733" s="3" t="s">
        <v>6</v>
      </c>
      <c r="H733" t="s">
        <v>119</v>
      </c>
      <c r="I733" t="s">
        <v>6</v>
      </c>
      <c r="J733" s="3" t="s">
        <v>6</v>
      </c>
    </row>
    <row r="734" spans="1:10" x14ac:dyDescent="0.25">
      <c r="A734" t="s">
        <v>2509</v>
      </c>
      <c r="B734" s="10">
        <v>31.754231999999998</v>
      </c>
      <c r="C734" s="10">
        <v>-114.757441</v>
      </c>
      <c r="D734" t="s">
        <v>6</v>
      </c>
      <c r="E734" t="s">
        <v>409</v>
      </c>
      <c r="F734" s="3" t="s">
        <v>1039</v>
      </c>
      <c r="G734" s="3" t="s">
        <v>6</v>
      </c>
      <c r="H734" t="s">
        <v>2510</v>
      </c>
      <c r="I734" t="s">
        <v>6</v>
      </c>
      <c r="J734" s="3" t="s">
        <v>6</v>
      </c>
    </row>
    <row r="735" spans="1:10" x14ac:dyDescent="0.25">
      <c r="A735" t="s">
        <v>105</v>
      </c>
      <c r="B735" s="10">
        <v>-26.016666666666666</v>
      </c>
      <c r="C735" s="10">
        <v>32.950000000000003</v>
      </c>
      <c r="D735" t="s">
        <v>6</v>
      </c>
      <c r="E735" t="s">
        <v>6</v>
      </c>
      <c r="F735" s="3" t="s">
        <v>763</v>
      </c>
      <c r="G735" s="3" t="s">
        <v>6</v>
      </c>
      <c r="H735" t="s">
        <v>107</v>
      </c>
      <c r="I735" t="s">
        <v>6</v>
      </c>
      <c r="J735" s="3" t="s">
        <v>6</v>
      </c>
    </row>
    <row r="736" spans="1:10" x14ac:dyDescent="0.25">
      <c r="A736" t="s">
        <v>106</v>
      </c>
      <c r="B736" s="10">
        <v>-25.983333333333334</v>
      </c>
      <c r="C736" s="10">
        <v>32.700000000000003</v>
      </c>
      <c r="D736" t="s">
        <v>6</v>
      </c>
      <c r="E736" t="s">
        <v>6</v>
      </c>
      <c r="F736" s="3" t="s">
        <v>764</v>
      </c>
      <c r="G736" s="3" t="s">
        <v>6</v>
      </c>
      <c r="H736" t="s">
        <v>107</v>
      </c>
      <c r="I736" t="s">
        <v>6</v>
      </c>
      <c r="J736" s="3" t="s">
        <v>6</v>
      </c>
    </row>
    <row r="737" spans="1:10" x14ac:dyDescent="0.25">
      <c r="A737" t="s">
        <v>1652</v>
      </c>
      <c r="B737" s="10">
        <v>-18.598155999999999</v>
      </c>
      <c r="C737" s="10">
        <v>36.251691000000001</v>
      </c>
      <c r="D737" t="s">
        <v>6</v>
      </c>
      <c r="E737" t="s">
        <v>6</v>
      </c>
      <c r="F737" s="3" t="s">
        <v>1653</v>
      </c>
      <c r="G737" s="3" t="s">
        <v>6</v>
      </c>
      <c r="H737" t="s">
        <v>107</v>
      </c>
      <c r="I737" t="s">
        <v>6</v>
      </c>
      <c r="J737" s="3" t="s">
        <v>6</v>
      </c>
    </row>
    <row r="738" spans="1:10" x14ac:dyDescent="0.25">
      <c r="A738" t="s">
        <v>1616</v>
      </c>
      <c r="B738" s="10">
        <v>19.146744999999999</v>
      </c>
      <c r="C738" s="10">
        <v>72.788811999999993</v>
      </c>
      <c r="D738" t="s">
        <v>6</v>
      </c>
      <c r="E738" t="s">
        <v>6</v>
      </c>
      <c r="F738" s="3" t="s">
        <v>1699</v>
      </c>
      <c r="G738" s="3" t="s">
        <v>6</v>
      </c>
      <c r="H738" t="s">
        <v>1602</v>
      </c>
      <c r="I738" t="s">
        <v>6</v>
      </c>
      <c r="J738" s="3" t="s">
        <v>6</v>
      </c>
    </row>
    <row r="739" spans="1:10" x14ac:dyDescent="0.25">
      <c r="A739" t="s">
        <v>1601</v>
      </c>
      <c r="B739" s="10">
        <v>19.054444</v>
      </c>
      <c r="C739" s="10">
        <v>72.840556000000007</v>
      </c>
      <c r="D739" t="s">
        <v>6</v>
      </c>
      <c r="E739" t="s">
        <v>6</v>
      </c>
      <c r="F739" s="3" t="s">
        <v>1605</v>
      </c>
      <c r="G739" s="3" t="s">
        <v>6</v>
      </c>
      <c r="H739" t="s">
        <v>1602</v>
      </c>
      <c r="I739" t="s">
        <v>6</v>
      </c>
      <c r="J739" s="3" t="s">
        <v>6</v>
      </c>
    </row>
    <row r="740" spans="1:10" x14ac:dyDescent="0.25">
      <c r="A740" t="s">
        <v>1609</v>
      </c>
      <c r="B740" s="10">
        <v>18.96</v>
      </c>
      <c r="C740" s="10">
        <v>72.935000000000002</v>
      </c>
      <c r="D740" t="s">
        <v>6</v>
      </c>
      <c r="E740" t="s">
        <v>6</v>
      </c>
      <c r="F740" s="3" t="s">
        <v>810</v>
      </c>
      <c r="G740" s="3" t="s">
        <v>6</v>
      </c>
      <c r="H740" t="s">
        <v>1602</v>
      </c>
      <c r="I740" t="s">
        <v>6</v>
      </c>
      <c r="J740" s="3" t="s">
        <v>6</v>
      </c>
    </row>
    <row r="741" spans="1:10" x14ac:dyDescent="0.25">
      <c r="A741" t="s">
        <v>1606</v>
      </c>
      <c r="B741" s="10">
        <v>19.146744999999999</v>
      </c>
      <c r="C741" s="10">
        <v>72.788811999999993</v>
      </c>
      <c r="D741" t="s">
        <v>6</v>
      </c>
      <c r="E741" t="s">
        <v>6</v>
      </c>
      <c r="F741" s="3" t="s">
        <v>1600</v>
      </c>
      <c r="G741" s="3" t="s">
        <v>6</v>
      </c>
      <c r="H741" t="s">
        <v>1602</v>
      </c>
      <c r="I741" t="s">
        <v>6</v>
      </c>
      <c r="J741" s="3" t="s">
        <v>6</v>
      </c>
    </row>
    <row r="742" spans="1:10" x14ac:dyDescent="0.25">
      <c r="A742" t="s">
        <v>224</v>
      </c>
      <c r="B742" s="10">
        <v>14.083333333333334</v>
      </c>
      <c r="C742" s="10">
        <v>98.2</v>
      </c>
      <c r="D742" t="s">
        <v>6</v>
      </c>
      <c r="E742" t="s">
        <v>6</v>
      </c>
      <c r="F742" s="3" t="s">
        <v>866</v>
      </c>
      <c r="G742" s="3" t="s">
        <v>1307</v>
      </c>
      <c r="H742" s="3" t="s">
        <v>595</v>
      </c>
      <c r="I742" s="3" t="s">
        <v>6</v>
      </c>
      <c r="J742" s="3" t="s">
        <v>6</v>
      </c>
    </row>
    <row r="743" spans="1:10" x14ac:dyDescent="0.25">
      <c r="A743" t="s">
        <v>1651</v>
      </c>
      <c r="B743" s="10">
        <v>14.15</v>
      </c>
      <c r="C743" s="10">
        <v>97.783333333333331</v>
      </c>
      <c r="D743" t="s">
        <v>6</v>
      </c>
      <c r="E743" t="s">
        <v>6</v>
      </c>
      <c r="F743" s="3" t="s">
        <v>868</v>
      </c>
      <c r="G743" s="3" t="s">
        <v>6</v>
      </c>
      <c r="H743" t="s">
        <v>595</v>
      </c>
      <c r="I743" t="s">
        <v>6</v>
      </c>
      <c r="J743" s="3" t="s">
        <v>6</v>
      </c>
    </row>
    <row r="744" spans="1:10" x14ac:dyDescent="0.25">
      <c r="A744" t="s">
        <v>223</v>
      </c>
      <c r="B744" s="10">
        <v>12</v>
      </c>
      <c r="C744" s="10">
        <v>98</v>
      </c>
      <c r="D744" t="s">
        <v>6</v>
      </c>
      <c r="E744" t="s">
        <v>6</v>
      </c>
      <c r="F744" s="3" t="s">
        <v>867</v>
      </c>
      <c r="G744" s="3" t="s">
        <v>6</v>
      </c>
      <c r="H744" s="3" t="s">
        <v>595</v>
      </c>
      <c r="I744" s="3" t="s">
        <v>6</v>
      </c>
      <c r="J744" s="3" t="s">
        <v>6</v>
      </c>
    </row>
    <row r="745" spans="1:10" x14ac:dyDescent="0.25">
      <c r="A745" t="s">
        <v>459</v>
      </c>
      <c r="B745" s="10">
        <v>21.531420000000001</v>
      </c>
      <c r="C745" s="10">
        <v>-105.286311</v>
      </c>
      <c r="D745" t="s">
        <v>6</v>
      </c>
      <c r="E745" t="s">
        <v>150</v>
      </c>
      <c r="F745" s="3" t="s">
        <v>1080</v>
      </c>
      <c r="G745" s="3" t="s">
        <v>6</v>
      </c>
      <c r="H745" t="s">
        <v>650</v>
      </c>
      <c r="I745" t="s">
        <v>6</v>
      </c>
      <c r="J745" s="3" t="s">
        <v>6</v>
      </c>
    </row>
    <row r="746" spans="1:10" x14ac:dyDescent="0.25">
      <c r="A746" t="s">
        <v>214</v>
      </c>
      <c r="B746" s="10">
        <v>2.5237319999999999</v>
      </c>
      <c r="C746" s="10">
        <v>101.790612</v>
      </c>
      <c r="D746" t="s">
        <v>6</v>
      </c>
      <c r="E746" t="s">
        <v>6</v>
      </c>
      <c r="F746" s="3" t="s">
        <v>860</v>
      </c>
      <c r="G746" s="3" t="s">
        <v>6</v>
      </c>
      <c r="H746" t="s">
        <v>645</v>
      </c>
      <c r="I746" t="s">
        <v>6</v>
      </c>
      <c r="J746" s="3" t="s">
        <v>6</v>
      </c>
    </row>
    <row r="747" spans="1:10" x14ac:dyDescent="0.25">
      <c r="A747" t="s">
        <v>659</v>
      </c>
      <c r="B747" s="10">
        <v>9.6300000000000008</v>
      </c>
      <c r="C747" s="10">
        <v>123.09</v>
      </c>
      <c r="D747" t="s">
        <v>6</v>
      </c>
      <c r="E747" t="s">
        <v>6</v>
      </c>
      <c r="F747" s="3" t="s">
        <v>1209</v>
      </c>
      <c r="G747" s="3" t="s">
        <v>6</v>
      </c>
      <c r="H747" t="s">
        <v>660</v>
      </c>
      <c r="I747" t="s">
        <v>6</v>
      </c>
      <c r="J747" s="3" t="s">
        <v>6</v>
      </c>
    </row>
    <row r="748" spans="1:10" x14ac:dyDescent="0.25">
      <c r="A748" t="s">
        <v>660</v>
      </c>
      <c r="B748" s="10">
        <v>10.322735</v>
      </c>
      <c r="C748" s="10">
        <v>122.852512</v>
      </c>
      <c r="D748" t="s">
        <v>6</v>
      </c>
      <c r="E748" t="s">
        <v>6</v>
      </c>
      <c r="F748" s="3" t="s">
        <v>1214</v>
      </c>
      <c r="G748" s="3" t="s">
        <v>6</v>
      </c>
      <c r="H748" t="s">
        <v>187</v>
      </c>
      <c r="I748" t="s">
        <v>6</v>
      </c>
      <c r="J748" s="3" t="s">
        <v>6</v>
      </c>
    </row>
    <row r="749" spans="1:10" x14ac:dyDescent="0.25">
      <c r="A749" t="s">
        <v>1438</v>
      </c>
      <c r="B749" s="10">
        <v>-22.183631999999999</v>
      </c>
      <c r="C749" s="10">
        <v>166.420782</v>
      </c>
      <c r="D749" t="s">
        <v>6</v>
      </c>
      <c r="E749" t="s">
        <v>6</v>
      </c>
      <c r="F749" s="3" t="s">
        <v>1437</v>
      </c>
      <c r="G749" s="3" t="s">
        <v>6</v>
      </c>
      <c r="H749" t="s">
        <v>258</v>
      </c>
      <c r="I749" t="s">
        <v>6</v>
      </c>
      <c r="J749" s="3" t="s">
        <v>6</v>
      </c>
    </row>
    <row r="750" spans="1:10" x14ac:dyDescent="0.25">
      <c r="A750" t="s">
        <v>1435</v>
      </c>
      <c r="B750" s="10">
        <v>-21.842511999999999</v>
      </c>
      <c r="C750" s="10">
        <v>165.821843</v>
      </c>
      <c r="D750" t="s">
        <v>6</v>
      </c>
      <c r="E750" t="s">
        <v>6</v>
      </c>
      <c r="F750" s="3" t="s">
        <v>1436</v>
      </c>
      <c r="G750" s="3" t="s">
        <v>6</v>
      </c>
      <c r="H750" t="s">
        <v>258</v>
      </c>
      <c r="I750" t="s">
        <v>6</v>
      </c>
      <c r="J750" s="3" t="s">
        <v>6</v>
      </c>
    </row>
    <row r="751" spans="1:10" x14ac:dyDescent="0.25">
      <c r="A751" t="s">
        <v>481</v>
      </c>
      <c r="B751" s="10">
        <v>-20.450032</v>
      </c>
      <c r="C751" s="10">
        <v>164.69156000000001</v>
      </c>
      <c r="D751" t="s">
        <v>6</v>
      </c>
      <c r="E751" t="s">
        <v>6</v>
      </c>
      <c r="F751" s="3" t="s">
        <v>1100</v>
      </c>
      <c r="G751" s="3" t="s">
        <v>6</v>
      </c>
      <c r="H751" s="3" t="s">
        <v>258</v>
      </c>
      <c r="I751" s="3" t="s">
        <v>6</v>
      </c>
      <c r="J751" s="3" t="s">
        <v>6</v>
      </c>
    </row>
    <row r="752" spans="1:10" x14ac:dyDescent="0.25">
      <c r="A752" t="s">
        <v>1439</v>
      </c>
      <c r="B752" s="10">
        <v>-20.231871000000002</v>
      </c>
      <c r="C752" s="10">
        <v>164.302944</v>
      </c>
      <c r="D752" t="s">
        <v>6</v>
      </c>
      <c r="E752" t="s">
        <v>6</v>
      </c>
      <c r="F752" s="3" t="s">
        <v>1440</v>
      </c>
      <c r="G752" s="3" t="s">
        <v>6</v>
      </c>
      <c r="H752" t="s">
        <v>258</v>
      </c>
      <c r="I752" t="s">
        <v>6</v>
      </c>
      <c r="J752" s="3" t="s">
        <v>6</v>
      </c>
    </row>
    <row r="753" spans="1:10" x14ac:dyDescent="0.25">
      <c r="A753" t="s">
        <v>2428</v>
      </c>
      <c r="B753" s="10">
        <v>-0.92675099999999999</v>
      </c>
      <c r="C753" s="10">
        <v>134.041268</v>
      </c>
      <c r="D753" t="s">
        <v>6</v>
      </c>
      <c r="E753" t="s">
        <v>6</v>
      </c>
      <c r="F753" s="3" t="s">
        <v>1163</v>
      </c>
      <c r="G753" s="3" t="s">
        <v>6</v>
      </c>
      <c r="H753" t="s">
        <v>2427</v>
      </c>
      <c r="I753" t="s">
        <v>6</v>
      </c>
      <c r="J753" s="3" t="s">
        <v>6</v>
      </c>
    </row>
    <row r="754" spans="1:10" x14ac:dyDescent="0.25">
      <c r="A754" t="s">
        <v>2432</v>
      </c>
      <c r="B754" s="10">
        <v>-2.5</v>
      </c>
      <c r="C754" s="10">
        <v>135.30000000000001</v>
      </c>
      <c r="D754" t="s">
        <v>6</v>
      </c>
      <c r="E754" t="s">
        <v>6</v>
      </c>
      <c r="F754" s="3" t="s">
        <v>1137</v>
      </c>
      <c r="G754" t="s">
        <v>1339</v>
      </c>
      <c r="H754" t="s">
        <v>2429</v>
      </c>
      <c r="I754" t="s">
        <v>6</v>
      </c>
      <c r="J754" s="3" t="s">
        <v>6</v>
      </c>
    </row>
    <row r="755" spans="1:10" x14ac:dyDescent="0.25">
      <c r="A755" t="s">
        <v>2431</v>
      </c>
      <c r="B755" s="10">
        <v>-8.4653939999999999</v>
      </c>
      <c r="C755" s="10">
        <v>140.36077</v>
      </c>
      <c r="D755" t="s">
        <v>6</v>
      </c>
      <c r="E755" t="s">
        <v>6</v>
      </c>
      <c r="F755" s="3" t="s">
        <v>1000</v>
      </c>
      <c r="G755" s="3" t="s">
        <v>6</v>
      </c>
      <c r="H755" t="s">
        <v>2429</v>
      </c>
      <c r="I755" t="s">
        <v>6</v>
      </c>
      <c r="J755" s="3" t="s">
        <v>6</v>
      </c>
    </row>
    <row r="756" spans="1:10" x14ac:dyDescent="0.25">
      <c r="A756" s="4" t="s">
        <v>2537</v>
      </c>
      <c r="B756" s="10">
        <f>42+55/60+27/3600</f>
        <v>42.924166666666665</v>
      </c>
      <c r="C756" s="10">
        <f>-(70+49/60+13/3600)</f>
        <v>-70.820277777777775</v>
      </c>
      <c r="D756" t="s">
        <v>6</v>
      </c>
      <c r="E756" t="s">
        <v>6</v>
      </c>
      <c r="F756" s="3" t="s">
        <v>1678</v>
      </c>
      <c r="G756" s="3" t="s">
        <v>6</v>
      </c>
      <c r="H756" s="4" t="s">
        <v>2535</v>
      </c>
      <c r="I756" s="4" t="s">
        <v>6</v>
      </c>
      <c r="J756" s="3" t="s">
        <v>6</v>
      </c>
    </row>
    <row r="757" spans="1:10" x14ac:dyDescent="0.25">
      <c r="A757" t="s">
        <v>2587</v>
      </c>
      <c r="B757" s="10">
        <v>39.576031</v>
      </c>
      <c r="C757" s="10">
        <v>-74.251790999999997</v>
      </c>
      <c r="D757" t="s">
        <v>6</v>
      </c>
      <c r="E757" t="s">
        <v>6</v>
      </c>
      <c r="F757" s="3" t="s">
        <v>1113</v>
      </c>
      <c r="G757" s="3" t="s">
        <v>6</v>
      </c>
      <c r="H757" t="s">
        <v>2585</v>
      </c>
      <c r="I757" t="s">
        <v>6</v>
      </c>
      <c r="J757" s="3" t="s">
        <v>6</v>
      </c>
    </row>
    <row r="758" spans="1:10" x14ac:dyDescent="0.25">
      <c r="A758" t="s">
        <v>2592</v>
      </c>
      <c r="B758" s="10">
        <v>39.51</v>
      </c>
      <c r="C758" s="10">
        <v>-74.365277777777777</v>
      </c>
      <c r="D758" t="s">
        <v>6</v>
      </c>
      <c r="E758" t="s">
        <v>6</v>
      </c>
      <c r="F758" s="3" t="s">
        <v>1114</v>
      </c>
      <c r="G758" s="3" t="s">
        <v>6</v>
      </c>
      <c r="H758" t="s">
        <v>2590</v>
      </c>
      <c r="I758" t="s">
        <v>6</v>
      </c>
      <c r="J758" s="3" t="s">
        <v>2911</v>
      </c>
    </row>
    <row r="759" spans="1:10" x14ac:dyDescent="0.25">
      <c r="A759" t="s">
        <v>2584</v>
      </c>
      <c r="B759" s="10">
        <v>39.442863000000003</v>
      </c>
      <c r="C759" s="10">
        <v>-74.393827000000002</v>
      </c>
      <c r="D759" t="s">
        <v>6</v>
      </c>
      <c r="E759" t="s">
        <v>6</v>
      </c>
      <c r="F759" t="s">
        <v>1672</v>
      </c>
      <c r="G759" s="3" t="s">
        <v>6</v>
      </c>
      <c r="H759" t="s">
        <v>2582</v>
      </c>
      <c r="I759" t="s">
        <v>6</v>
      </c>
      <c r="J759" s="3" t="s">
        <v>6</v>
      </c>
    </row>
    <row r="760" spans="1:10" x14ac:dyDescent="0.25">
      <c r="A760" t="s">
        <v>69</v>
      </c>
      <c r="B760" s="10">
        <v>39.51</v>
      </c>
      <c r="C760" s="10">
        <v>-74.365277777777777</v>
      </c>
      <c r="D760" t="s">
        <v>6</v>
      </c>
      <c r="E760" t="s">
        <v>6</v>
      </c>
      <c r="F760" s="3" t="s">
        <v>3248</v>
      </c>
      <c r="G760" s="3" t="s">
        <v>6</v>
      </c>
      <c r="H760" t="s">
        <v>68</v>
      </c>
      <c r="I760" t="s">
        <v>6</v>
      </c>
      <c r="J760" s="3" t="s">
        <v>6</v>
      </c>
    </row>
    <row r="761" spans="1:10" x14ac:dyDescent="0.25">
      <c r="A761" s="4" t="s">
        <v>2589</v>
      </c>
      <c r="B761" s="10">
        <v>39.59581</v>
      </c>
      <c r="C761" s="10">
        <v>-74.317965999999998</v>
      </c>
      <c r="D761" t="s">
        <v>6</v>
      </c>
      <c r="E761" t="s">
        <v>6</v>
      </c>
      <c r="F761" s="3" t="s">
        <v>1530</v>
      </c>
      <c r="G761" s="3" t="s">
        <v>6</v>
      </c>
      <c r="H761" s="3" t="s">
        <v>2585</v>
      </c>
      <c r="I761" s="3" t="s">
        <v>6</v>
      </c>
      <c r="J761" s="3" t="s">
        <v>6</v>
      </c>
    </row>
    <row r="762" spans="1:10" x14ac:dyDescent="0.25">
      <c r="A762" t="s">
        <v>1628</v>
      </c>
      <c r="B762" s="10">
        <v>25.046275000000001</v>
      </c>
      <c r="C762" s="10">
        <v>-77.416791000000003</v>
      </c>
      <c r="D762" t="s">
        <v>6</v>
      </c>
      <c r="E762" t="s">
        <v>6</v>
      </c>
      <c r="F762" s="3" t="s">
        <v>923</v>
      </c>
      <c r="G762" s="3" t="s">
        <v>6</v>
      </c>
      <c r="H762" t="s">
        <v>309</v>
      </c>
      <c r="I762" t="s">
        <v>6</v>
      </c>
      <c r="J762" s="3" t="s">
        <v>6</v>
      </c>
    </row>
    <row r="763" spans="1:10" x14ac:dyDescent="0.25">
      <c r="A763" t="s">
        <v>1594</v>
      </c>
      <c r="B763" s="10">
        <f>-(29+27/60)</f>
        <v>-29.45</v>
      </c>
      <c r="C763" s="10">
        <f>153+27/60</f>
        <v>153.44999999999999</v>
      </c>
      <c r="D763" t="s">
        <v>6</v>
      </c>
      <c r="E763" t="s">
        <v>1562</v>
      </c>
      <c r="F763" s="3" t="s">
        <v>1593</v>
      </c>
      <c r="G763" s="3" t="s">
        <v>6</v>
      </c>
      <c r="H763" t="s">
        <v>45</v>
      </c>
      <c r="I763" t="s">
        <v>6</v>
      </c>
      <c r="J763" s="3" t="s">
        <v>6</v>
      </c>
    </row>
    <row r="764" spans="1:10" x14ac:dyDescent="0.25">
      <c r="A764" t="s">
        <v>58</v>
      </c>
      <c r="B764" s="10">
        <v>-32.699166666666663</v>
      </c>
      <c r="C764" s="10">
        <v>152.1238888888889</v>
      </c>
      <c r="D764" t="s">
        <v>6</v>
      </c>
      <c r="E764" t="s">
        <v>6</v>
      </c>
      <c r="F764" s="3" t="s">
        <v>715</v>
      </c>
      <c r="G764" s="3" t="s">
        <v>6</v>
      </c>
      <c r="H764" s="3" t="s">
        <v>45</v>
      </c>
      <c r="I764" s="3" t="s">
        <v>6</v>
      </c>
      <c r="J764" s="3" t="s">
        <v>6</v>
      </c>
    </row>
    <row r="765" spans="1:10" x14ac:dyDescent="0.25">
      <c r="A765" t="s">
        <v>30</v>
      </c>
      <c r="B765" s="10">
        <v>-33.865000000000002</v>
      </c>
      <c r="C765" s="10">
        <v>151.20944444444444</v>
      </c>
      <c r="D765" t="s">
        <v>6</v>
      </c>
      <c r="E765" t="s">
        <v>6</v>
      </c>
      <c r="F765" s="3" t="s">
        <v>694</v>
      </c>
      <c r="G765" s="3" t="s">
        <v>6</v>
      </c>
      <c r="H765" t="s">
        <v>45</v>
      </c>
      <c r="I765" t="s">
        <v>6</v>
      </c>
      <c r="J765" s="3" t="s">
        <v>6</v>
      </c>
    </row>
    <row r="766" spans="1:10" x14ac:dyDescent="0.25">
      <c r="A766" t="s">
        <v>32</v>
      </c>
      <c r="B766" s="10">
        <v>-30.880495</v>
      </c>
      <c r="C766" s="10">
        <v>153.04990900000001</v>
      </c>
      <c r="D766" t="s">
        <v>6</v>
      </c>
      <c r="E766" t="s">
        <v>33</v>
      </c>
      <c r="F766" s="3" t="s">
        <v>696</v>
      </c>
      <c r="G766" s="3" t="s">
        <v>6</v>
      </c>
      <c r="H766" t="s">
        <v>45</v>
      </c>
      <c r="I766" t="s">
        <v>6</v>
      </c>
      <c r="J766" s="3" t="s">
        <v>6</v>
      </c>
    </row>
    <row r="767" spans="1:10" x14ac:dyDescent="0.25">
      <c r="A767" t="s">
        <v>2573</v>
      </c>
      <c r="B767" s="10">
        <v>40.956944444444446</v>
      </c>
      <c r="C767" s="10">
        <v>-72.198888888888888</v>
      </c>
      <c r="D767" t="s">
        <v>6</v>
      </c>
      <c r="E767" t="s">
        <v>6</v>
      </c>
      <c r="F767" s="3" t="s">
        <v>726</v>
      </c>
      <c r="G767" s="3" t="s">
        <v>6</v>
      </c>
      <c r="H767" t="s">
        <v>2572</v>
      </c>
      <c r="I767" t="s">
        <v>6</v>
      </c>
      <c r="J767" s="3" t="s">
        <v>6</v>
      </c>
    </row>
    <row r="768" spans="1:10" x14ac:dyDescent="0.25">
      <c r="A768" t="s">
        <v>1543</v>
      </c>
      <c r="B768" s="10">
        <v>41.135652</v>
      </c>
      <c r="C768" s="10">
        <v>-73.890017</v>
      </c>
      <c r="D768" t="s">
        <v>6</v>
      </c>
      <c r="E768" t="s">
        <v>6</v>
      </c>
      <c r="F768" s="3" t="s">
        <v>1545</v>
      </c>
      <c r="G768" s="3" t="s">
        <v>6</v>
      </c>
      <c r="H768" s="3" t="s">
        <v>65</v>
      </c>
      <c r="I768" s="3" t="s">
        <v>6</v>
      </c>
      <c r="J768" s="3" t="s">
        <v>6</v>
      </c>
    </row>
    <row r="769" spans="1:10" x14ac:dyDescent="0.25">
      <c r="A769" t="s">
        <v>64</v>
      </c>
      <c r="B769" s="10">
        <v>40.799999999999997</v>
      </c>
      <c r="C769" s="10">
        <v>-73.3</v>
      </c>
      <c r="D769" t="s">
        <v>6</v>
      </c>
      <c r="E769" t="s">
        <v>6</v>
      </c>
      <c r="F769" s="3" t="s">
        <v>727</v>
      </c>
      <c r="G769" s="3" t="s">
        <v>6</v>
      </c>
      <c r="H769" t="s">
        <v>65</v>
      </c>
      <c r="I769" t="s">
        <v>6</v>
      </c>
      <c r="J769" s="3" t="s">
        <v>6</v>
      </c>
    </row>
    <row r="770" spans="1:10" x14ac:dyDescent="0.25">
      <c r="A770" t="s">
        <v>66</v>
      </c>
      <c r="B770" s="10">
        <v>40.712777777777781</v>
      </c>
      <c r="C770" s="10">
        <v>-74.005833333333328</v>
      </c>
      <c r="D770" t="s">
        <v>6</v>
      </c>
      <c r="E770" t="s">
        <v>6</v>
      </c>
      <c r="F770" s="3" t="s">
        <v>728</v>
      </c>
      <c r="G770" s="3" t="s">
        <v>6</v>
      </c>
      <c r="H770" t="s">
        <v>65</v>
      </c>
      <c r="I770" t="s">
        <v>6</v>
      </c>
      <c r="J770" s="3" t="s">
        <v>6</v>
      </c>
    </row>
    <row r="771" spans="1:10" x14ac:dyDescent="0.25">
      <c r="A771" t="s">
        <v>98</v>
      </c>
      <c r="B771" s="10">
        <v>-45.883333333333333</v>
      </c>
      <c r="C771" s="10">
        <v>170.5</v>
      </c>
      <c r="D771" t="s">
        <v>1819</v>
      </c>
      <c r="E771" t="s">
        <v>6</v>
      </c>
      <c r="F771" s="3" t="s">
        <v>758</v>
      </c>
      <c r="G771" s="3" t="s">
        <v>6</v>
      </c>
      <c r="H771" t="s">
        <v>99</v>
      </c>
      <c r="I771" t="s">
        <v>6</v>
      </c>
      <c r="J771" s="3" t="s">
        <v>6</v>
      </c>
    </row>
    <row r="772" spans="1:10" x14ac:dyDescent="0.25">
      <c r="A772" t="s">
        <v>97</v>
      </c>
      <c r="B772" s="10">
        <v>-41.288888888888884</v>
      </c>
      <c r="C772" s="10">
        <v>174.77722222222224</v>
      </c>
      <c r="D772" t="s">
        <v>1818</v>
      </c>
      <c r="E772" t="s">
        <v>6</v>
      </c>
      <c r="F772" s="3" t="s">
        <v>757</v>
      </c>
      <c r="G772" s="3" t="s">
        <v>6</v>
      </c>
      <c r="H772" t="s">
        <v>99</v>
      </c>
      <c r="I772" t="s">
        <v>6</v>
      </c>
      <c r="J772" s="3" t="s">
        <v>6</v>
      </c>
    </row>
    <row r="773" spans="1:10" x14ac:dyDescent="0.25">
      <c r="A773" s="4" t="s">
        <v>2798</v>
      </c>
      <c r="B773" s="10">
        <f>42+46/60+34/3600</f>
        <v>42.776111111111113</v>
      </c>
      <c r="C773" s="10">
        <f>-(70+49/60+42/3600)</f>
        <v>-70.828333333333333</v>
      </c>
      <c r="D773" t="s">
        <v>6</v>
      </c>
      <c r="E773" t="s">
        <v>1562</v>
      </c>
      <c r="F773" s="3" t="s">
        <v>1682</v>
      </c>
      <c r="G773" s="3" t="s">
        <v>6</v>
      </c>
      <c r="H773" s="4" t="s">
        <v>2797</v>
      </c>
      <c r="I773" s="4" t="s">
        <v>6</v>
      </c>
      <c r="J773" s="3" t="s">
        <v>6</v>
      </c>
    </row>
    <row r="774" spans="1:10" x14ac:dyDescent="0.25">
      <c r="A774" t="s">
        <v>2838</v>
      </c>
      <c r="B774" s="10">
        <v>33.618662999999998</v>
      </c>
      <c r="C774" s="10">
        <v>-117.903852</v>
      </c>
      <c r="D774" t="s">
        <v>6</v>
      </c>
      <c r="E774" t="s">
        <v>6</v>
      </c>
      <c r="F774" s="3" t="s">
        <v>1044</v>
      </c>
      <c r="G774" s="3" t="s">
        <v>6</v>
      </c>
      <c r="H774" t="s">
        <v>2836</v>
      </c>
      <c r="I774" t="s">
        <v>6</v>
      </c>
      <c r="J774" s="3" t="s">
        <v>6</v>
      </c>
    </row>
    <row r="775" spans="1:10" x14ac:dyDescent="0.25">
      <c r="A775" t="s">
        <v>2371</v>
      </c>
      <c r="B775" s="10">
        <f>12+12.033/60</f>
        <v>12.20055</v>
      </c>
      <c r="C775" s="10">
        <f>109+10.899/60</f>
        <v>109.18165</v>
      </c>
      <c r="D775" t="s">
        <v>6</v>
      </c>
      <c r="E775" t="s">
        <v>6</v>
      </c>
      <c r="F775" s="3" t="s">
        <v>2013</v>
      </c>
      <c r="G775" s="3" t="s">
        <v>6</v>
      </c>
      <c r="H775" t="s">
        <v>2370</v>
      </c>
      <c r="I775" t="s">
        <v>6</v>
      </c>
      <c r="J775" s="3" t="s">
        <v>6</v>
      </c>
    </row>
    <row r="776" spans="1:10" x14ac:dyDescent="0.25">
      <c r="A776" t="s">
        <v>274</v>
      </c>
      <c r="B776" s="10">
        <v>13.407061000000001</v>
      </c>
      <c r="C776" s="10">
        <v>-83.562150000000003</v>
      </c>
      <c r="D776" t="s">
        <v>6</v>
      </c>
      <c r="E776" t="s">
        <v>6</v>
      </c>
      <c r="F776" t="s">
        <v>274</v>
      </c>
      <c r="G776" s="3" t="s">
        <v>6</v>
      </c>
      <c r="H776" t="s">
        <v>598</v>
      </c>
      <c r="I776" t="s">
        <v>2133</v>
      </c>
      <c r="J776" s="3" t="s">
        <v>6</v>
      </c>
    </row>
    <row r="777" spans="1:10" x14ac:dyDescent="0.25">
      <c r="A777" t="s">
        <v>269</v>
      </c>
      <c r="B777" s="10">
        <v>12.483333333333333</v>
      </c>
      <c r="C777" s="10">
        <v>-87.183333333333337</v>
      </c>
      <c r="D777" t="s">
        <v>6</v>
      </c>
      <c r="E777" t="s">
        <v>6</v>
      </c>
      <c r="F777" s="3" t="s">
        <v>902</v>
      </c>
      <c r="G777" s="3" t="s">
        <v>6</v>
      </c>
      <c r="H777" t="s">
        <v>273</v>
      </c>
      <c r="I777" t="s">
        <v>6</v>
      </c>
      <c r="J777" s="3" t="s">
        <v>6</v>
      </c>
    </row>
    <row r="778" spans="1:10" x14ac:dyDescent="0.25">
      <c r="A778" t="s">
        <v>271</v>
      </c>
      <c r="B778" s="10">
        <v>13.048889000000001</v>
      </c>
      <c r="C778" s="10">
        <v>-87.585273999999998</v>
      </c>
      <c r="D778" t="s">
        <v>6</v>
      </c>
      <c r="E778" t="s">
        <v>6</v>
      </c>
      <c r="F778" s="3" t="s">
        <v>1360</v>
      </c>
      <c r="G778" s="3" t="s">
        <v>6</v>
      </c>
      <c r="H778" t="s">
        <v>273</v>
      </c>
      <c r="I778" t="s">
        <v>6</v>
      </c>
      <c r="J778" s="3" t="s">
        <v>6</v>
      </c>
    </row>
    <row r="779" spans="1:10" x14ac:dyDescent="0.25">
      <c r="A779" t="s">
        <v>273</v>
      </c>
      <c r="B779" s="10">
        <v>11.917147</v>
      </c>
      <c r="C779" s="10">
        <v>-86.635892999999996</v>
      </c>
      <c r="D779" t="s">
        <v>6</v>
      </c>
      <c r="E779" t="s">
        <v>6</v>
      </c>
      <c r="F779" t="s">
        <v>273</v>
      </c>
      <c r="G779" s="3" t="s">
        <v>6</v>
      </c>
      <c r="H779" t="s">
        <v>598</v>
      </c>
      <c r="I779" t="s">
        <v>520</v>
      </c>
      <c r="J779" s="3" t="s">
        <v>6</v>
      </c>
    </row>
    <row r="780" spans="1:10" x14ac:dyDescent="0.25">
      <c r="A780" t="s">
        <v>270</v>
      </c>
      <c r="B780" s="10">
        <v>11.25</v>
      </c>
      <c r="C780" s="10">
        <v>-87.86666666666666</v>
      </c>
      <c r="D780" t="s">
        <v>6</v>
      </c>
      <c r="E780" t="s">
        <v>6</v>
      </c>
      <c r="F780" s="3" t="s">
        <v>903</v>
      </c>
      <c r="G780" s="3" t="s">
        <v>6</v>
      </c>
      <c r="H780" t="s">
        <v>273</v>
      </c>
      <c r="I780" t="s">
        <v>6</v>
      </c>
      <c r="J780" s="3" t="s">
        <v>6</v>
      </c>
    </row>
    <row r="781" spans="1:10" x14ac:dyDescent="0.25">
      <c r="A781" t="s">
        <v>2121</v>
      </c>
      <c r="B781" s="10">
        <v>8.1199999999999992</v>
      </c>
      <c r="C781" s="10">
        <v>93.5</v>
      </c>
      <c r="D781" t="s">
        <v>6</v>
      </c>
      <c r="E781" t="s">
        <v>6</v>
      </c>
      <c r="F781" t="s">
        <v>2122</v>
      </c>
      <c r="G781" s="3" t="s">
        <v>6</v>
      </c>
      <c r="H781" s="4" t="s">
        <v>267</v>
      </c>
      <c r="I781" s="4" t="s">
        <v>6</v>
      </c>
      <c r="J781" s="3" t="s">
        <v>6</v>
      </c>
    </row>
    <row r="782" spans="1:10" x14ac:dyDescent="0.25">
      <c r="A782" t="s">
        <v>2004</v>
      </c>
      <c r="B782" s="10">
        <v>7</v>
      </c>
      <c r="C782" s="10">
        <f>4+20/60</f>
        <v>4.333333333333333</v>
      </c>
      <c r="D782" t="s">
        <v>6</v>
      </c>
      <c r="E782" t="s">
        <v>1562</v>
      </c>
      <c r="F782" s="3" t="s">
        <v>2005</v>
      </c>
      <c r="G782" s="3" t="s">
        <v>6</v>
      </c>
      <c r="H782" t="s">
        <v>131</v>
      </c>
      <c r="I782" t="s">
        <v>6</v>
      </c>
      <c r="J782" s="3" t="s">
        <v>6</v>
      </c>
    </row>
    <row r="783" spans="1:10" x14ac:dyDescent="0.25">
      <c r="A783" t="s">
        <v>571</v>
      </c>
      <c r="B783" s="10">
        <v>6.4550270000000003</v>
      </c>
      <c r="C783" s="10">
        <v>3.3840819999999998</v>
      </c>
      <c r="D783" t="s">
        <v>6</v>
      </c>
      <c r="E783" t="s">
        <v>6</v>
      </c>
      <c r="F783" s="3" t="s">
        <v>1217</v>
      </c>
      <c r="G783" s="3" t="s">
        <v>6</v>
      </c>
      <c r="H783" s="3" t="s">
        <v>131</v>
      </c>
      <c r="I783" s="4" t="s">
        <v>4111</v>
      </c>
      <c r="J783" s="3" t="s">
        <v>6</v>
      </c>
    </row>
    <row r="784" spans="1:10" x14ac:dyDescent="0.25">
      <c r="A784" t="s">
        <v>130</v>
      </c>
      <c r="B784" s="10">
        <v>4.7122130000000002</v>
      </c>
      <c r="C784" s="10">
        <v>5.6517270000000002</v>
      </c>
      <c r="D784" t="s">
        <v>6</v>
      </c>
      <c r="E784" t="s">
        <v>6</v>
      </c>
      <c r="F784" s="3" t="s">
        <v>774</v>
      </c>
      <c r="G784" s="3" t="s">
        <v>6</v>
      </c>
      <c r="H784" t="s">
        <v>131</v>
      </c>
      <c r="I784" t="s">
        <v>6</v>
      </c>
      <c r="J784" s="3" t="s">
        <v>6</v>
      </c>
    </row>
    <row r="785" spans="1:10" x14ac:dyDescent="0.25">
      <c r="A785" t="s">
        <v>534</v>
      </c>
      <c r="B785" s="10">
        <v>36.549838999999999</v>
      </c>
      <c r="C785" s="10">
        <v>-75.915700000000001</v>
      </c>
      <c r="D785" t="s">
        <v>6</v>
      </c>
      <c r="E785" t="s">
        <v>488</v>
      </c>
      <c r="F785" t="s">
        <v>534</v>
      </c>
      <c r="G785" s="3" t="s">
        <v>6</v>
      </c>
      <c r="H785" t="s">
        <v>2130</v>
      </c>
      <c r="I785" t="s">
        <v>2152</v>
      </c>
      <c r="J785" s="3" t="s">
        <v>6</v>
      </c>
    </row>
    <row r="786" spans="1:10" x14ac:dyDescent="0.25">
      <c r="A786" t="s">
        <v>1381</v>
      </c>
      <c r="B786" s="10">
        <v>32.704906999999999</v>
      </c>
      <c r="C786" s="10">
        <v>-117.167232</v>
      </c>
      <c r="D786" t="s">
        <v>6</v>
      </c>
      <c r="E786" t="s">
        <v>432</v>
      </c>
      <c r="F786" t="s">
        <v>1381</v>
      </c>
      <c r="G786" s="3" t="s">
        <v>6</v>
      </c>
      <c r="H786" t="s">
        <v>2130</v>
      </c>
      <c r="I786" t="s">
        <v>2132</v>
      </c>
      <c r="J786" s="3" t="s">
        <v>6</v>
      </c>
    </row>
    <row r="787" spans="1:10" x14ac:dyDescent="0.25">
      <c r="A787" t="s">
        <v>2607</v>
      </c>
      <c r="B787" s="10">
        <v>34.716666666666669</v>
      </c>
      <c r="C787" s="10">
        <v>-76.650000000000006</v>
      </c>
      <c r="D787" t="s">
        <v>6</v>
      </c>
      <c r="E787" t="s">
        <v>6</v>
      </c>
      <c r="F787" s="3" t="s">
        <v>1367</v>
      </c>
      <c r="G787" s="3" t="s">
        <v>6</v>
      </c>
      <c r="H787" t="s">
        <v>2605</v>
      </c>
      <c r="I787" t="s">
        <v>6</v>
      </c>
      <c r="J787" s="3" t="s">
        <v>6</v>
      </c>
    </row>
    <row r="788" spans="1:10" x14ac:dyDescent="0.25">
      <c r="A788" t="s">
        <v>2609</v>
      </c>
      <c r="B788" s="10">
        <v>34.695555555555551</v>
      </c>
      <c r="C788" s="10">
        <v>-76.688888888888897</v>
      </c>
      <c r="D788" t="s">
        <v>6</v>
      </c>
      <c r="E788" t="s">
        <v>6</v>
      </c>
      <c r="F788" s="3" t="s">
        <v>716</v>
      </c>
      <c r="G788" s="3" t="s">
        <v>6</v>
      </c>
      <c r="H788" t="s">
        <v>2605</v>
      </c>
      <c r="I788" t="s">
        <v>6</v>
      </c>
      <c r="J788" s="3" t="s">
        <v>6</v>
      </c>
    </row>
    <row r="789" spans="1:10" x14ac:dyDescent="0.25">
      <c r="A789" t="s">
        <v>2613</v>
      </c>
      <c r="B789" s="10">
        <v>34.753813000000001</v>
      </c>
      <c r="C789" s="10">
        <v>-76.779990999999995</v>
      </c>
      <c r="D789" t="s">
        <v>6</v>
      </c>
      <c r="E789" t="s">
        <v>6</v>
      </c>
      <c r="F789" s="3" t="s">
        <v>1198</v>
      </c>
      <c r="G789" s="3" t="s">
        <v>6</v>
      </c>
      <c r="H789" t="s">
        <v>2605</v>
      </c>
      <c r="I789" t="s">
        <v>6</v>
      </c>
      <c r="J789" s="3" t="s">
        <v>6</v>
      </c>
    </row>
    <row r="790" spans="1:10" x14ac:dyDescent="0.25">
      <c r="A790" t="s">
        <v>2612</v>
      </c>
      <c r="B790" s="10">
        <v>34.565195000000003</v>
      </c>
      <c r="C790" s="10">
        <v>-77.390116000000006</v>
      </c>
      <c r="D790" t="s">
        <v>6</v>
      </c>
      <c r="E790" t="s">
        <v>6</v>
      </c>
      <c r="F790" s="3" t="s">
        <v>1233</v>
      </c>
      <c r="G790" s="3" t="s">
        <v>6</v>
      </c>
      <c r="H790" t="s">
        <v>2610</v>
      </c>
      <c r="I790" t="s">
        <v>6</v>
      </c>
      <c r="J790" s="3" t="s">
        <v>6</v>
      </c>
    </row>
    <row r="791" spans="1:10" x14ac:dyDescent="0.25">
      <c r="A791" s="4" t="s">
        <v>2629</v>
      </c>
      <c r="B791" s="10">
        <f>33+21/60</f>
        <v>33.35</v>
      </c>
      <c r="C791" s="10">
        <f>-(79+11/60)</f>
        <v>-79.183333333333337</v>
      </c>
      <c r="D791" t="s">
        <v>6</v>
      </c>
      <c r="E791" t="s">
        <v>6</v>
      </c>
      <c r="F791" s="3" t="s">
        <v>1480</v>
      </c>
      <c r="G791" s="3" t="s">
        <v>6</v>
      </c>
      <c r="H791" t="s">
        <v>2627</v>
      </c>
      <c r="I791" t="s">
        <v>6</v>
      </c>
      <c r="J791" s="3" t="s">
        <v>6</v>
      </c>
    </row>
    <row r="792" spans="1:10" x14ac:dyDescent="0.25">
      <c r="A792" t="s">
        <v>2628</v>
      </c>
      <c r="B792" s="10">
        <v>33.335160000000002</v>
      </c>
      <c r="C792" s="10">
        <v>-79.177615000000003</v>
      </c>
      <c r="D792" t="s">
        <v>6</v>
      </c>
      <c r="E792" t="s">
        <v>6</v>
      </c>
      <c r="F792" s="3" t="s">
        <v>1924</v>
      </c>
      <c r="G792" s="3" t="s">
        <v>6</v>
      </c>
      <c r="H792" t="s">
        <v>2627</v>
      </c>
      <c r="I792" t="s">
        <v>6</v>
      </c>
      <c r="J792" s="3" t="s">
        <v>6</v>
      </c>
    </row>
    <row r="793" spans="1:10" x14ac:dyDescent="0.25">
      <c r="A793" s="4" t="s">
        <v>2804</v>
      </c>
      <c r="B793" s="10">
        <f>42+13/60+35/3600</f>
        <v>42.226388888888891</v>
      </c>
      <c r="C793" s="10">
        <f>-(70+46/60+26/3600)</f>
        <v>-70.773888888888891</v>
      </c>
      <c r="D793" t="s">
        <v>6</v>
      </c>
      <c r="E793" t="s">
        <v>6</v>
      </c>
      <c r="F793" s="4" t="s">
        <v>1698</v>
      </c>
      <c r="G793" s="3" t="s">
        <v>6</v>
      </c>
      <c r="H793" s="4" t="s">
        <v>2803</v>
      </c>
      <c r="I793" s="4" t="s">
        <v>6</v>
      </c>
      <c r="J793" s="3" t="s">
        <v>6</v>
      </c>
    </row>
    <row r="794" spans="1:10" x14ac:dyDescent="0.25">
      <c r="A794" t="s">
        <v>2575</v>
      </c>
      <c r="B794" s="10">
        <v>40.940573999999998</v>
      </c>
      <c r="C794" s="10">
        <v>-72.433162999999993</v>
      </c>
      <c r="D794" t="s">
        <v>6</v>
      </c>
      <c r="E794" t="s">
        <v>6</v>
      </c>
      <c r="F794" s="3" t="s">
        <v>1867</v>
      </c>
      <c r="G794" s="3" t="s">
        <v>6</v>
      </c>
      <c r="H794" t="s">
        <v>2574</v>
      </c>
      <c r="I794" t="s">
        <v>6</v>
      </c>
      <c r="J794" s="3" t="s">
        <v>6</v>
      </c>
    </row>
    <row r="795" spans="1:10" x14ac:dyDescent="0.25">
      <c r="A795" t="s">
        <v>39</v>
      </c>
      <c r="B795" s="10">
        <v>-12.45</v>
      </c>
      <c r="C795" s="10">
        <v>130.83333333333334</v>
      </c>
      <c r="D795" t="s">
        <v>6</v>
      </c>
      <c r="E795" t="s">
        <v>6</v>
      </c>
      <c r="F795" s="3" t="s">
        <v>701</v>
      </c>
      <c r="G795" s="3" t="s">
        <v>6</v>
      </c>
      <c r="H795" t="s">
        <v>47</v>
      </c>
      <c r="I795" t="s">
        <v>6</v>
      </c>
      <c r="J795" s="3" t="s">
        <v>6</v>
      </c>
    </row>
    <row r="796" spans="1:10" x14ac:dyDescent="0.25">
      <c r="A796" t="s">
        <v>1508</v>
      </c>
      <c r="B796" s="10">
        <v>-12.236026000000001</v>
      </c>
      <c r="C796" s="10">
        <v>136.76593</v>
      </c>
      <c r="D796" t="s">
        <v>6</v>
      </c>
      <c r="E796" t="s">
        <v>6</v>
      </c>
      <c r="F796" s="3" t="s">
        <v>1509</v>
      </c>
      <c r="G796" s="3" t="s">
        <v>6</v>
      </c>
      <c r="H796" t="s">
        <v>47</v>
      </c>
      <c r="I796" t="s">
        <v>6</v>
      </c>
      <c r="J796" s="3" t="s">
        <v>6</v>
      </c>
    </row>
    <row r="797" spans="1:10" x14ac:dyDescent="0.25">
      <c r="A797" t="s">
        <v>57</v>
      </c>
      <c r="B797" s="10">
        <v>-11.360555555555555</v>
      </c>
      <c r="C797" s="10">
        <v>132.15333333333334</v>
      </c>
      <c r="D797" t="s">
        <v>6</v>
      </c>
      <c r="E797" t="s">
        <v>6</v>
      </c>
      <c r="F797" s="3" t="s">
        <v>714</v>
      </c>
      <c r="G797" s="3" t="s">
        <v>6</v>
      </c>
      <c r="H797" s="3" t="s">
        <v>47</v>
      </c>
      <c r="I797" s="3" t="s">
        <v>6</v>
      </c>
      <c r="J797" s="3" t="s">
        <v>6</v>
      </c>
    </row>
    <row r="798" spans="1:10" x14ac:dyDescent="0.25">
      <c r="A798" t="s">
        <v>455</v>
      </c>
      <c r="B798" s="10">
        <v>15.666331</v>
      </c>
      <c r="C798" s="10">
        <v>-96.492000000000004</v>
      </c>
      <c r="D798" t="s">
        <v>6</v>
      </c>
      <c r="E798" t="s">
        <v>150</v>
      </c>
      <c r="F798" s="3" t="s">
        <v>1075</v>
      </c>
      <c r="G798" s="3" t="s">
        <v>6</v>
      </c>
      <c r="H798" t="s">
        <v>647</v>
      </c>
      <c r="I798" t="s">
        <v>6</v>
      </c>
      <c r="J798" s="3" t="s">
        <v>6</v>
      </c>
    </row>
    <row r="799" spans="1:10" x14ac:dyDescent="0.25">
      <c r="A799" t="s">
        <v>653</v>
      </c>
      <c r="B799" s="10">
        <v>16.171959999999999</v>
      </c>
      <c r="C799" s="10">
        <v>-95.196697</v>
      </c>
      <c r="D799" t="s">
        <v>6</v>
      </c>
      <c r="E799" t="s">
        <v>150</v>
      </c>
      <c r="F799" s="3" t="s">
        <v>1081</v>
      </c>
      <c r="G799" s="3" t="s">
        <v>6</v>
      </c>
      <c r="H799" t="s">
        <v>647</v>
      </c>
      <c r="I799" t="s">
        <v>6</v>
      </c>
      <c r="J799" s="3" t="s">
        <v>6</v>
      </c>
    </row>
    <row r="800" spans="1:10" x14ac:dyDescent="0.25">
      <c r="A800" t="s">
        <v>2653</v>
      </c>
      <c r="B800" s="10">
        <v>30.41</v>
      </c>
      <c r="C800" s="10">
        <v>-88.797499999999999</v>
      </c>
      <c r="D800" t="s">
        <v>6</v>
      </c>
      <c r="E800" t="s">
        <v>6</v>
      </c>
      <c r="F800" s="3" t="s">
        <v>750</v>
      </c>
      <c r="G800" s="3" t="s">
        <v>6</v>
      </c>
      <c r="H800" t="s">
        <v>2652</v>
      </c>
      <c r="I800" t="s">
        <v>6</v>
      </c>
      <c r="J800" s="3" t="s">
        <v>6</v>
      </c>
    </row>
    <row r="801" spans="1:10" x14ac:dyDescent="0.25">
      <c r="A801" t="s">
        <v>1446</v>
      </c>
      <c r="B801" s="10">
        <v>27.066666666666666</v>
      </c>
      <c r="C801" s="10">
        <v>142.20833333333331</v>
      </c>
      <c r="D801" t="s">
        <v>6</v>
      </c>
      <c r="E801" t="s">
        <v>6</v>
      </c>
      <c r="F801" s="3" t="s">
        <v>992</v>
      </c>
      <c r="G801" s="3" t="s">
        <v>6</v>
      </c>
      <c r="H801" t="s">
        <v>1445</v>
      </c>
      <c r="I801" t="s">
        <v>6</v>
      </c>
      <c r="J801" s="3" t="s">
        <v>6</v>
      </c>
    </row>
    <row r="802" spans="1:10" x14ac:dyDescent="0.25">
      <c r="A802" t="s">
        <v>1882</v>
      </c>
      <c r="B802" s="10">
        <v>34.608727000000002</v>
      </c>
      <c r="C802" s="10">
        <v>134.18410700000001</v>
      </c>
      <c r="D802" t="s">
        <v>6</v>
      </c>
      <c r="E802" t="s">
        <v>6</v>
      </c>
      <c r="F802" s="3" t="s">
        <v>1253</v>
      </c>
      <c r="G802" s="3" t="s">
        <v>6</v>
      </c>
      <c r="H802" s="3" t="s">
        <v>1880</v>
      </c>
      <c r="I802" s="3" t="s">
        <v>6</v>
      </c>
      <c r="J802" s="3" t="s">
        <v>6</v>
      </c>
    </row>
    <row r="803" spans="1:10" x14ac:dyDescent="0.25">
      <c r="A803" t="s">
        <v>1904</v>
      </c>
      <c r="B803" s="10">
        <v>24.334464000000001</v>
      </c>
      <c r="C803" s="10">
        <v>123.823465</v>
      </c>
      <c r="D803" t="s">
        <v>6</v>
      </c>
      <c r="E803" t="s">
        <v>6</v>
      </c>
      <c r="F803" s="3" t="s">
        <v>1421</v>
      </c>
      <c r="G803" s="3" t="s">
        <v>6</v>
      </c>
      <c r="H803" t="s">
        <v>1902</v>
      </c>
      <c r="I803" t="s">
        <v>6</v>
      </c>
      <c r="J803" s="3" t="s">
        <v>6</v>
      </c>
    </row>
    <row r="804" spans="1:10" x14ac:dyDescent="0.25">
      <c r="A804" t="s">
        <v>1903</v>
      </c>
      <c r="B804" s="10">
        <v>24.766666666666666</v>
      </c>
      <c r="C804" s="10">
        <v>125.31666666666666</v>
      </c>
      <c r="D804" t="s">
        <v>6</v>
      </c>
      <c r="E804" t="s">
        <v>6</v>
      </c>
      <c r="F804" s="3" t="s">
        <v>1119</v>
      </c>
      <c r="G804" s="3" t="s">
        <v>6</v>
      </c>
      <c r="H804" t="s">
        <v>1902</v>
      </c>
      <c r="I804" t="s">
        <v>6</v>
      </c>
      <c r="J804" s="3" t="s">
        <v>6</v>
      </c>
    </row>
    <row r="805" spans="1:10" x14ac:dyDescent="0.25">
      <c r="A805" t="s">
        <v>1971</v>
      </c>
      <c r="B805" s="10">
        <v>26.174869999999999</v>
      </c>
      <c r="C805" s="10">
        <v>127.641086</v>
      </c>
      <c r="D805" t="s">
        <v>6</v>
      </c>
      <c r="E805" t="s">
        <v>6</v>
      </c>
      <c r="F805" s="3" t="s">
        <v>1970</v>
      </c>
      <c r="G805" s="3" t="s">
        <v>6</v>
      </c>
      <c r="H805" t="s">
        <v>1902</v>
      </c>
      <c r="I805" t="s">
        <v>6</v>
      </c>
      <c r="J805" s="3" t="s">
        <v>6</v>
      </c>
    </row>
    <row r="806" spans="1:10" x14ac:dyDescent="0.25">
      <c r="A806" t="s">
        <v>2683</v>
      </c>
      <c r="B806" s="10">
        <v>29.990703</v>
      </c>
      <c r="C806" s="10">
        <v>-93.787993</v>
      </c>
      <c r="D806" t="s">
        <v>6</v>
      </c>
      <c r="E806" t="s">
        <v>6</v>
      </c>
      <c r="F806" s="3" t="s">
        <v>1065</v>
      </c>
      <c r="G806" s="3" t="s">
        <v>6</v>
      </c>
      <c r="H806" t="s">
        <v>2682</v>
      </c>
      <c r="I806" t="s">
        <v>6</v>
      </c>
      <c r="J806" s="3" t="s">
        <v>6</v>
      </c>
    </row>
    <row r="807" spans="1:10" x14ac:dyDescent="0.25">
      <c r="A807" t="s">
        <v>1881</v>
      </c>
      <c r="B807" s="10">
        <v>34.31666666666667</v>
      </c>
      <c r="C807" s="10">
        <v>135</v>
      </c>
      <c r="D807" t="s">
        <v>6</v>
      </c>
      <c r="E807" t="s">
        <v>6</v>
      </c>
      <c r="F807" s="3" t="s">
        <v>1117</v>
      </c>
      <c r="G807" s="3" t="s">
        <v>6</v>
      </c>
      <c r="H807" t="s">
        <v>1879</v>
      </c>
      <c r="I807" t="s">
        <v>6</v>
      </c>
      <c r="J807" s="3" t="s">
        <v>6</v>
      </c>
    </row>
    <row r="808" spans="1:10" x14ac:dyDescent="0.25">
      <c r="A808" t="s">
        <v>2492</v>
      </c>
      <c r="B808" s="10">
        <v>3.8564340000000001</v>
      </c>
      <c r="C808" s="10">
        <v>-77.120451000000003</v>
      </c>
      <c r="D808" t="s">
        <v>6</v>
      </c>
      <c r="E808" t="s">
        <v>6</v>
      </c>
      <c r="F808" s="3" t="s">
        <v>1086</v>
      </c>
      <c r="G808" s="3" t="s">
        <v>6</v>
      </c>
      <c r="H808" t="s">
        <v>2490</v>
      </c>
      <c r="I808" t="s">
        <v>6</v>
      </c>
      <c r="J808" s="3" t="s">
        <v>6</v>
      </c>
    </row>
    <row r="809" spans="1:10" x14ac:dyDescent="0.25">
      <c r="A809" t="s">
        <v>4291</v>
      </c>
      <c r="B809" s="10">
        <v>7.0909279999999999</v>
      </c>
      <c r="C809" s="10">
        <v>-77.869681999999997</v>
      </c>
      <c r="D809" t="s">
        <v>6</v>
      </c>
      <c r="E809" t="s">
        <v>2148</v>
      </c>
      <c r="F809" s="3" t="s">
        <v>781</v>
      </c>
      <c r="G809" s="3" t="s">
        <v>1293</v>
      </c>
      <c r="H809" t="s">
        <v>1664</v>
      </c>
      <c r="I809" t="s">
        <v>6</v>
      </c>
      <c r="J809" s="3" t="s">
        <v>6</v>
      </c>
    </row>
    <row r="810" spans="1:10" x14ac:dyDescent="0.25">
      <c r="A810" s="4" t="s">
        <v>4282</v>
      </c>
      <c r="B810" s="10">
        <v>5.48712</v>
      </c>
      <c r="C810" s="10">
        <v>-77.537424000000001</v>
      </c>
      <c r="D810" t="s">
        <v>1955</v>
      </c>
      <c r="E810" t="s">
        <v>4287</v>
      </c>
      <c r="F810" s="4" t="s">
        <v>4283</v>
      </c>
      <c r="G810" s="3" t="s">
        <v>6</v>
      </c>
      <c r="H810" t="s">
        <v>144</v>
      </c>
      <c r="I810" t="s">
        <v>6</v>
      </c>
      <c r="J810" s="3" t="s">
        <v>6</v>
      </c>
    </row>
    <row r="811" spans="1:10" x14ac:dyDescent="0.25">
      <c r="A811" t="s">
        <v>4289</v>
      </c>
      <c r="B811" s="10">
        <v>6.690131</v>
      </c>
      <c r="C811" s="10">
        <v>-77.475002000000003</v>
      </c>
      <c r="D811" t="s">
        <v>6</v>
      </c>
      <c r="E811" t="s">
        <v>6</v>
      </c>
      <c r="F811" s="3" t="s">
        <v>1244</v>
      </c>
      <c r="G811" s="3" t="s">
        <v>6</v>
      </c>
      <c r="H811" t="s">
        <v>4282</v>
      </c>
      <c r="I811" t="s">
        <v>6</v>
      </c>
      <c r="J811" s="3" t="s">
        <v>6</v>
      </c>
    </row>
    <row r="812" spans="1:10" x14ac:dyDescent="0.25">
      <c r="A812" t="s">
        <v>2489</v>
      </c>
      <c r="B812" s="10">
        <v>2.9675000000000002</v>
      </c>
      <c r="C812" s="10">
        <v>-78.180277777777789</v>
      </c>
      <c r="D812" t="s">
        <v>6</v>
      </c>
      <c r="E812" t="s">
        <v>6</v>
      </c>
      <c r="F812" s="3" t="s">
        <v>1157</v>
      </c>
      <c r="G812" s="3" t="s">
        <v>6</v>
      </c>
      <c r="H812" t="s">
        <v>2487</v>
      </c>
      <c r="I812" t="s">
        <v>6</v>
      </c>
      <c r="J812" s="3" t="s">
        <v>6</v>
      </c>
    </row>
    <row r="813" spans="1:10" x14ac:dyDescent="0.25">
      <c r="A813" t="s">
        <v>2486</v>
      </c>
      <c r="B813" s="10">
        <v>1.796322</v>
      </c>
      <c r="C813" s="10">
        <v>-78.800515000000004</v>
      </c>
      <c r="D813" t="s">
        <v>6</v>
      </c>
      <c r="E813" t="s">
        <v>146</v>
      </c>
      <c r="F813" s="3" t="s">
        <v>780</v>
      </c>
      <c r="G813" s="3" t="s">
        <v>6</v>
      </c>
      <c r="H813" t="s">
        <v>2484</v>
      </c>
      <c r="I813" t="s">
        <v>6</v>
      </c>
      <c r="J813" s="3" t="s">
        <v>6</v>
      </c>
    </row>
    <row r="814" spans="1:10" x14ac:dyDescent="0.25">
      <c r="A814" t="s">
        <v>1936</v>
      </c>
      <c r="B814" s="10">
        <v>10.613789000000001</v>
      </c>
      <c r="C814" s="10">
        <v>-85.696354999999997</v>
      </c>
      <c r="D814" t="s">
        <v>6</v>
      </c>
      <c r="E814" t="s">
        <v>6</v>
      </c>
      <c r="F814" s="3" t="s">
        <v>1937</v>
      </c>
      <c r="G814" s="3" t="s">
        <v>6</v>
      </c>
      <c r="H814" t="s">
        <v>661</v>
      </c>
      <c r="I814" t="s">
        <v>6</v>
      </c>
      <c r="J814" s="3" t="s">
        <v>6</v>
      </c>
    </row>
    <row r="815" spans="1:10" x14ac:dyDescent="0.25">
      <c r="A815" t="s">
        <v>149</v>
      </c>
      <c r="B815" s="10">
        <v>9.9666666666666668</v>
      </c>
      <c r="C815" s="10">
        <v>-84.833333333333329</v>
      </c>
      <c r="D815" t="s">
        <v>1947</v>
      </c>
      <c r="E815" t="s">
        <v>150</v>
      </c>
      <c r="F815" s="3" t="s">
        <v>785</v>
      </c>
      <c r="G815" s="3" t="s">
        <v>6</v>
      </c>
      <c r="H815" t="s">
        <v>661</v>
      </c>
      <c r="I815" t="s">
        <v>6</v>
      </c>
      <c r="J815" s="3" t="s">
        <v>6</v>
      </c>
    </row>
    <row r="816" spans="1:10" x14ac:dyDescent="0.25">
      <c r="A816" s="3" t="s">
        <v>2045</v>
      </c>
      <c r="B816" s="10">
        <v>-2.4679199999999999</v>
      </c>
      <c r="C816" s="10">
        <v>-44.206919999999997</v>
      </c>
      <c r="D816" t="s">
        <v>6</v>
      </c>
      <c r="E816" t="s">
        <v>6</v>
      </c>
      <c r="F816" s="3" t="s">
        <v>2044</v>
      </c>
      <c r="G816" s="3" t="s">
        <v>6</v>
      </c>
      <c r="H816" s="3" t="s">
        <v>2041</v>
      </c>
      <c r="I816" s="3" t="s">
        <v>6</v>
      </c>
      <c r="J816" s="3" t="s">
        <v>6</v>
      </c>
    </row>
    <row r="817" spans="1:10" x14ac:dyDescent="0.25">
      <c r="A817" s="3" t="s">
        <v>2043</v>
      </c>
      <c r="B817" s="10">
        <v>-2.521998</v>
      </c>
      <c r="C817" s="10">
        <v>-44.083613999999997</v>
      </c>
      <c r="D817" t="s">
        <v>6</v>
      </c>
      <c r="E817" t="s">
        <v>6</v>
      </c>
      <c r="F817" s="3" t="s">
        <v>2042</v>
      </c>
      <c r="G817" s="3" t="s">
        <v>6</v>
      </c>
      <c r="H817" s="3" t="s">
        <v>2041</v>
      </c>
      <c r="I817" s="3" t="s">
        <v>6</v>
      </c>
      <c r="J817" s="3" t="s">
        <v>6</v>
      </c>
    </row>
    <row r="818" spans="1:10" x14ac:dyDescent="0.25">
      <c r="A818" s="3" t="s">
        <v>2047</v>
      </c>
      <c r="B818" s="10">
        <v>-2.4553660000000002</v>
      </c>
      <c r="C818" s="10">
        <v>-44.108077000000002</v>
      </c>
      <c r="D818" t="s">
        <v>6</v>
      </c>
      <c r="E818" t="s">
        <v>6</v>
      </c>
      <c r="F818" s="3" t="s">
        <v>2046</v>
      </c>
      <c r="G818" s="3" t="s">
        <v>6</v>
      </c>
      <c r="H818" s="3" t="s">
        <v>2041</v>
      </c>
      <c r="I818" s="3" t="s">
        <v>6</v>
      </c>
      <c r="J818" s="3" t="s">
        <v>6</v>
      </c>
    </row>
    <row r="819" spans="1:10" x14ac:dyDescent="0.25">
      <c r="A819" t="s">
        <v>212</v>
      </c>
      <c r="B819" s="10">
        <v>3.8166666666666664</v>
      </c>
      <c r="C819" s="10">
        <v>103.33333333333333</v>
      </c>
      <c r="D819" t="s">
        <v>6</v>
      </c>
      <c r="E819" t="s">
        <v>6</v>
      </c>
      <c r="F819" s="3" t="s">
        <v>862</v>
      </c>
      <c r="G819" s="3" t="s">
        <v>6</v>
      </c>
      <c r="H819" t="s">
        <v>643</v>
      </c>
      <c r="I819" t="s">
        <v>6</v>
      </c>
      <c r="J819" s="3" t="s">
        <v>6</v>
      </c>
    </row>
    <row r="820" spans="1:10" x14ac:dyDescent="0.25">
      <c r="A820" t="s">
        <v>3262</v>
      </c>
      <c r="B820" s="10">
        <v>24.826332000000001</v>
      </c>
      <c r="C820" s="10">
        <v>66.995130000000003</v>
      </c>
      <c r="D820" t="s">
        <v>6</v>
      </c>
      <c r="E820" t="s">
        <v>6</v>
      </c>
      <c r="F820" s="3" t="s">
        <v>801</v>
      </c>
      <c r="G820" s="3" t="s">
        <v>6</v>
      </c>
      <c r="H820" s="4" t="s">
        <v>3258</v>
      </c>
      <c r="I820" t="s">
        <v>6</v>
      </c>
      <c r="J820" s="3" t="s">
        <v>6</v>
      </c>
    </row>
    <row r="821" spans="1:10" x14ac:dyDescent="0.25">
      <c r="A821" t="s">
        <v>388</v>
      </c>
      <c r="B821" s="10">
        <v>9.3572222222222212</v>
      </c>
      <c r="C821" s="10">
        <v>-79.898611111111123</v>
      </c>
      <c r="D821" t="s">
        <v>6</v>
      </c>
      <c r="E821" t="s">
        <v>391</v>
      </c>
      <c r="F821" t="s">
        <v>388</v>
      </c>
      <c r="G821" s="3" t="s">
        <v>6</v>
      </c>
      <c r="H821" t="s">
        <v>383</v>
      </c>
      <c r="I821" t="s">
        <v>2133</v>
      </c>
      <c r="J821" s="3" t="s">
        <v>6</v>
      </c>
    </row>
    <row r="822" spans="1:10" x14ac:dyDescent="0.25">
      <c r="A822" t="s">
        <v>389</v>
      </c>
      <c r="B822" s="10">
        <v>8.88218</v>
      </c>
      <c r="C822" s="10">
        <v>-79.663937000000004</v>
      </c>
      <c r="D822" t="s">
        <v>6</v>
      </c>
      <c r="E822" t="s">
        <v>6</v>
      </c>
      <c r="F822" s="3" t="s">
        <v>1016</v>
      </c>
      <c r="G822" s="3" t="s">
        <v>6</v>
      </c>
      <c r="H822" t="s">
        <v>392</v>
      </c>
      <c r="I822" t="s">
        <v>6</v>
      </c>
      <c r="J822" s="3" t="s">
        <v>6</v>
      </c>
    </row>
    <row r="823" spans="1:10" x14ac:dyDescent="0.25">
      <c r="A823" t="s">
        <v>394</v>
      </c>
      <c r="B823" s="10">
        <v>8.9487050000000004</v>
      </c>
      <c r="C823" s="10">
        <v>-79.574038999999999</v>
      </c>
      <c r="D823" t="s">
        <v>6</v>
      </c>
      <c r="E823" t="s">
        <v>6</v>
      </c>
      <c r="F823" s="3" t="s">
        <v>1007</v>
      </c>
      <c r="G823" t="s">
        <v>1326</v>
      </c>
      <c r="H823" t="s">
        <v>392</v>
      </c>
      <c r="I823" t="s">
        <v>3238</v>
      </c>
      <c r="J823" s="3" t="s">
        <v>6</v>
      </c>
    </row>
    <row r="824" spans="1:10" x14ac:dyDescent="0.25">
      <c r="A824" t="s">
        <v>1761</v>
      </c>
      <c r="B824" s="10">
        <v>9.3175080000000001</v>
      </c>
      <c r="C824" s="10">
        <v>-82.365008000000003</v>
      </c>
      <c r="D824" t="s">
        <v>6</v>
      </c>
      <c r="E824" t="s">
        <v>6</v>
      </c>
      <c r="F824" s="3" t="s">
        <v>1766</v>
      </c>
      <c r="G824" s="3" t="s">
        <v>6</v>
      </c>
      <c r="H824" t="s">
        <v>388</v>
      </c>
      <c r="I824" s="3" t="s">
        <v>6</v>
      </c>
      <c r="J824" s="3" t="s">
        <v>6</v>
      </c>
    </row>
    <row r="825" spans="1:10" x14ac:dyDescent="0.25">
      <c r="A825" t="s">
        <v>3238</v>
      </c>
      <c r="B825" s="10">
        <v>8.942285</v>
      </c>
      <c r="C825" s="10">
        <v>-79.563552000000001</v>
      </c>
      <c r="D825" t="s">
        <v>6</v>
      </c>
      <c r="E825" t="s">
        <v>6</v>
      </c>
      <c r="F825" s="3" t="s">
        <v>3239</v>
      </c>
      <c r="G825" s="3" t="s">
        <v>6</v>
      </c>
      <c r="H825" t="s">
        <v>383</v>
      </c>
      <c r="I825" s="3" t="s">
        <v>6</v>
      </c>
      <c r="J825" s="3" t="s">
        <v>6</v>
      </c>
    </row>
    <row r="826" spans="1:10" x14ac:dyDescent="0.25">
      <c r="A826" t="s">
        <v>1864</v>
      </c>
      <c r="B826" s="10">
        <v>8.0079150000000006</v>
      </c>
      <c r="C826" s="10">
        <v>-80.402409000000006</v>
      </c>
      <c r="D826" t="s">
        <v>6</v>
      </c>
      <c r="E826" t="s">
        <v>6</v>
      </c>
      <c r="F826" t="s">
        <v>1865</v>
      </c>
      <c r="G826" s="3" t="s">
        <v>6</v>
      </c>
      <c r="H826" t="s">
        <v>392</v>
      </c>
      <c r="I826" s="3" t="s">
        <v>6</v>
      </c>
      <c r="J826" s="3" t="s">
        <v>6</v>
      </c>
    </row>
    <row r="827" spans="1:10" x14ac:dyDescent="0.25">
      <c r="A827" t="s">
        <v>626</v>
      </c>
      <c r="B827" s="10">
        <v>9.3684229999999999</v>
      </c>
      <c r="C827" s="10">
        <v>-79.883913000000007</v>
      </c>
      <c r="D827" t="s">
        <v>6</v>
      </c>
      <c r="E827" t="s">
        <v>6</v>
      </c>
      <c r="F827" s="3" t="s">
        <v>1241</v>
      </c>
      <c r="G827" s="3" t="s">
        <v>6</v>
      </c>
      <c r="H827" t="s">
        <v>388</v>
      </c>
      <c r="I827" s="3" t="s">
        <v>6</v>
      </c>
      <c r="J827" s="3" t="s">
        <v>6</v>
      </c>
    </row>
    <row r="828" spans="1:10" x14ac:dyDescent="0.25">
      <c r="A828" t="s">
        <v>390</v>
      </c>
      <c r="B828" s="10">
        <v>9.3572222222222212</v>
      </c>
      <c r="C828" s="10">
        <v>-79.898611111111123</v>
      </c>
      <c r="D828" t="s">
        <v>6</v>
      </c>
      <c r="E828" t="s">
        <v>6</v>
      </c>
      <c r="F828" s="3" t="s">
        <v>1005</v>
      </c>
      <c r="G828" s="3" t="s">
        <v>6</v>
      </c>
      <c r="H828" t="s">
        <v>388</v>
      </c>
      <c r="I828" t="s">
        <v>6</v>
      </c>
      <c r="J828" s="3" t="s">
        <v>6</v>
      </c>
    </row>
    <row r="829" spans="1:10" x14ac:dyDescent="0.25">
      <c r="A829" t="s">
        <v>396</v>
      </c>
      <c r="B829" s="10">
        <v>8.0864200000000004</v>
      </c>
      <c r="C829" s="10">
        <v>-79.282839999999993</v>
      </c>
      <c r="D829" t="s">
        <v>6</v>
      </c>
      <c r="E829" t="s">
        <v>6</v>
      </c>
      <c r="F829" s="3" t="s">
        <v>1009</v>
      </c>
      <c r="G829" s="3" t="s">
        <v>6</v>
      </c>
      <c r="H829" t="s">
        <v>392</v>
      </c>
      <c r="I829" t="s">
        <v>6</v>
      </c>
      <c r="J829" s="3" t="s">
        <v>6</v>
      </c>
    </row>
    <row r="830" spans="1:10" x14ac:dyDescent="0.25">
      <c r="A830" t="s">
        <v>386</v>
      </c>
      <c r="B830" s="10">
        <v>7.7492850000000004</v>
      </c>
      <c r="C830" s="10">
        <v>-81.524702000000005</v>
      </c>
      <c r="D830" t="s">
        <v>6</v>
      </c>
      <c r="E830" t="s">
        <v>6</v>
      </c>
      <c r="F830" s="3" t="s">
        <v>1017</v>
      </c>
      <c r="G830" s="3" t="s">
        <v>6</v>
      </c>
      <c r="H830" t="s">
        <v>392</v>
      </c>
      <c r="I830" t="s">
        <v>6</v>
      </c>
      <c r="J830" s="3" t="s">
        <v>6</v>
      </c>
    </row>
    <row r="831" spans="1:10" x14ac:dyDescent="0.25">
      <c r="A831" t="s">
        <v>516</v>
      </c>
      <c r="B831" s="10">
        <v>8.9093280000000004</v>
      </c>
      <c r="C831" s="10">
        <v>-79.520224999999996</v>
      </c>
      <c r="D831" t="s">
        <v>6</v>
      </c>
      <c r="E831" t="s">
        <v>6</v>
      </c>
      <c r="F831" s="3" t="s">
        <v>1143</v>
      </c>
      <c r="G831" s="3" t="s">
        <v>6</v>
      </c>
      <c r="H831" t="s">
        <v>392</v>
      </c>
      <c r="I831" t="s">
        <v>6</v>
      </c>
      <c r="J831" s="3" t="s">
        <v>6</v>
      </c>
    </row>
    <row r="832" spans="1:10" x14ac:dyDescent="0.25">
      <c r="A832" t="s">
        <v>395</v>
      </c>
      <c r="B832" s="10">
        <v>8.9138219999999997</v>
      </c>
      <c r="C832" s="10">
        <v>-79.531808999999996</v>
      </c>
      <c r="D832" t="s">
        <v>6</v>
      </c>
      <c r="E832" t="s">
        <v>6</v>
      </c>
      <c r="F832" s="3" t="s">
        <v>1008</v>
      </c>
      <c r="G832" t="s">
        <v>1751</v>
      </c>
      <c r="H832" t="s">
        <v>392</v>
      </c>
      <c r="I832" t="s">
        <v>6</v>
      </c>
      <c r="J832" s="3" t="s">
        <v>6</v>
      </c>
    </row>
    <row r="833" spans="1:10" x14ac:dyDescent="0.25">
      <c r="A833" t="s">
        <v>151</v>
      </c>
      <c r="B833" s="10">
        <v>8.1200709999999994</v>
      </c>
      <c r="C833" s="10">
        <v>-82.339612000000002</v>
      </c>
      <c r="D833" t="s">
        <v>6</v>
      </c>
      <c r="E833" t="s">
        <v>6</v>
      </c>
      <c r="F833" s="3" t="s">
        <v>793</v>
      </c>
      <c r="G833" s="3" t="s">
        <v>6</v>
      </c>
      <c r="H833" t="s">
        <v>392</v>
      </c>
      <c r="I833" t="s">
        <v>6</v>
      </c>
      <c r="J833" s="3" t="s">
        <v>6</v>
      </c>
    </row>
    <row r="834" spans="1:10" x14ac:dyDescent="0.25">
      <c r="A834" t="s">
        <v>539</v>
      </c>
      <c r="B834" s="10">
        <v>8.3722429999999992</v>
      </c>
      <c r="C834" s="10">
        <v>-78.062448000000003</v>
      </c>
      <c r="D834" t="s">
        <v>6</v>
      </c>
      <c r="E834" t="s">
        <v>6</v>
      </c>
      <c r="F834" s="3" t="s">
        <v>1169</v>
      </c>
      <c r="G834" s="3" t="s">
        <v>6</v>
      </c>
      <c r="H834" t="s">
        <v>392</v>
      </c>
      <c r="I834" t="s">
        <v>6</v>
      </c>
      <c r="J834" s="3" t="s">
        <v>6</v>
      </c>
    </row>
    <row r="835" spans="1:10" x14ac:dyDescent="0.25">
      <c r="A835" t="s">
        <v>392</v>
      </c>
      <c r="B835" s="10">
        <v>8.942285</v>
      </c>
      <c r="C835" s="10">
        <v>-79.563552000000001</v>
      </c>
      <c r="D835" t="s">
        <v>6</v>
      </c>
      <c r="E835" t="s">
        <v>6</v>
      </c>
      <c r="F835" t="s">
        <v>392</v>
      </c>
      <c r="G835" s="3" t="s">
        <v>6</v>
      </c>
      <c r="H835" t="s">
        <v>383</v>
      </c>
      <c r="I835" t="s">
        <v>520</v>
      </c>
      <c r="J835" s="3" t="s">
        <v>6</v>
      </c>
    </row>
    <row r="836" spans="1:10" x14ac:dyDescent="0.25">
      <c r="A836" t="s">
        <v>393</v>
      </c>
      <c r="B836" s="10">
        <v>8.942285</v>
      </c>
      <c r="C836" s="10">
        <v>-79.563552000000001</v>
      </c>
      <c r="D836" t="s">
        <v>6</v>
      </c>
      <c r="E836" t="s">
        <v>6</v>
      </c>
      <c r="F836" s="3" t="s">
        <v>1006</v>
      </c>
      <c r="G836" s="3" t="s">
        <v>6</v>
      </c>
      <c r="H836" t="s">
        <v>392</v>
      </c>
      <c r="I836" t="s">
        <v>3238</v>
      </c>
      <c r="J836" s="3" t="s">
        <v>6</v>
      </c>
    </row>
    <row r="837" spans="1:10" x14ac:dyDescent="0.25">
      <c r="A837" t="s">
        <v>398</v>
      </c>
      <c r="B837" s="10">
        <v>9.3572222222222212</v>
      </c>
      <c r="C837" s="10">
        <v>-79.898611111111123</v>
      </c>
      <c r="D837" t="s">
        <v>6</v>
      </c>
      <c r="E837" t="s">
        <v>391</v>
      </c>
      <c r="F837" s="3" t="s">
        <v>1011</v>
      </c>
      <c r="G837" s="3" t="s">
        <v>6</v>
      </c>
      <c r="H837" t="s">
        <v>388</v>
      </c>
      <c r="I837" t="s">
        <v>3238</v>
      </c>
      <c r="J837" s="3" t="s">
        <v>2911</v>
      </c>
    </row>
    <row r="838" spans="1:10" x14ac:dyDescent="0.25">
      <c r="A838" t="s">
        <v>385</v>
      </c>
      <c r="B838" s="10">
        <v>8.9807190000000006</v>
      </c>
      <c r="C838" s="10">
        <v>-79.506623000000005</v>
      </c>
      <c r="D838" t="s">
        <v>6</v>
      </c>
      <c r="E838" t="s">
        <v>6</v>
      </c>
      <c r="F838" s="3" t="s">
        <v>1363</v>
      </c>
      <c r="G838" s="3" t="s">
        <v>6</v>
      </c>
      <c r="H838" t="s">
        <v>392</v>
      </c>
      <c r="I838" t="s">
        <v>6</v>
      </c>
      <c r="J838" s="3" t="s">
        <v>6</v>
      </c>
    </row>
    <row r="839" spans="1:10" x14ac:dyDescent="0.25">
      <c r="A839" t="s">
        <v>537</v>
      </c>
      <c r="B839" s="10">
        <v>8.3333333333333339</v>
      </c>
      <c r="C839" s="10">
        <v>-79.11666666666666</v>
      </c>
      <c r="D839" t="s">
        <v>6</v>
      </c>
      <c r="E839" t="s">
        <v>6</v>
      </c>
      <c r="F839" s="3" t="s">
        <v>1164</v>
      </c>
      <c r="G839" s="3" t="s">
        <v>6</v>
      </c>
      <c r="H839" t="s">
        <v>392</v>
      </c>
      <c r="I839" t="s">
        <v>6</v>
      </c>
      <c r="J839" s="3" t="s">
        <v>6</v>
      </c>
    </row>
    <row r="840" spans="1:10" x14ac:dyDescent="0.25">
      <c r="A840" t="s">
        <v>387</v>
      </c>
      <c r="B840" s="10">
        <v>7.5715859999999999</v>
      </c>
      <c r="C840" s="10">
        <v>-78.189926</v>
      </c>
      <c r="D840" t="s">
        <v>6</v>
      </c>
      <c r="E840" t="s">
        <v>6</v>
      </c>
      <c r="F840" s="3" t="s">
        <v>1012</v>
      </c>
      <c r="G840" s="3" t="s">
        <v>6</v>
      </c>
      <c r="H840" t="s">
        <v>392</v>
      </c>
      <c r="I840" t="s">
        <v>6</v>
      </c>
      <c r="J840" s="3" t="s">
        <v>6</v>
      </c>
    </row>
    <row r="841" spans="1:10" x14ac:dyDescent="0.25">
      <c r="A841" t="s">
        <v>541</v>
      </c>
      <c r="B841" s="10">
        <v>8.9487050000000004</v>
      </c>
      <c r="C841" s="10">
        <v>-79.574038999999999</v>
      </c>
      <c r="D841" t="s">
        <v>6</v>
      </c>
      <c r="E841" t="s">
        <v>542</v>
      </c>
      <c r="F841" s="3" t="s">
        <v>1170</v>
      </c>
      <c r="G841" s="3" t="s">
        <v>6</v>
      </c>
      <c r="H841" t="s">
        <v>392</v>
      </c>
      <c r="I841" t="s">
        <v>6</v>
      </c>
      <c r="J841" s="3" t="s">
        <v>6</v>
      </c>
    </row>
    <row r="842" spans="1:10" x14ac:dyDescent="0.25">
      <c r="A842" t="s">
        <v>401</v>
      </c>
      <c r="B842" s="10">
        <v>9.0026200000000003</v>
      </c>
      <c r="C842" s="10">
        <v>-79.110457999999994</v>
      </c>
      <c r="D842" t="s">
        <v>6</v>
      </c>
      <c r="E842" t="s">
        <v>6</v>
      </c>
      <c r="F842" s="3" t="s">
        <v>1015</v>
      </c>
      <c r="G842" t="s">
        <v>1327</v>
      </c>
      <c r="H842" t="s">
        <v>392</v>
      </c>
      <c r="I842" t="s">
        <v>6</v>
      </c>
      <c r="J842" s="3" t="s">
        <v>6</v>
      </c>
    </row>
    <row r="843" spans="1:10" x14ac:dyDescent="0.25">
      <c r="A843" t="s">
        <v>487</v>
      </c>
      <c r="B843" s="10">
        <v>8.5969689999999996</v>
      </c>
      <c r="C843" s="10">
        <v>-78.151503000000005</v>
      </c>
      <c r="D843" t="s">
        <v>6</v>
      </c>
      <c r="E843" t="s">
        <v>6</v>
      </c>
      <c r="F843" s="3" t="s">
        <v>1110</v>
      </c>
      <c r="G843" s="3" t="s">
        <v>6</v>
      </c>
      <c r="H843" t="s">
        <v>392</v>
      </c>
      <c r="I843" t="s">
        <v>6</v>
      </c>
      <c r="J843" s="3" t="s">
        <v>6</v>
      </c>
    </row>
    <row r="844" spans="1:10" x14ac:dyDescent="0.25">
      <c r="A844" t="s">
        <v>384</v>
      </c>
      <c r="B844" s="10">
        <v>8.7833333333333332</v>
      </c>
      <c r="C844" s="10">
        <v>-79.55</v>
      </c>
      <c r="D844" t="s">
        <v>6</v>
      </c>
      <c r="E844" t="s">
        <v>6</v>
      </c>
      <c r="F844" s="3" t="s">
        <v>1013</v>
      </c>
      <c r="G844" s="3" t="s">
        <v>6</v>
      </c>
      <c r="H844" t="s">
        <v>392</v>
      </c>
      <c r="I844" t="s">
        <v>6</v>
      </c>
      <c r="J844" s="3" t="s">
        <v>6</v>
      </c>
    </row>
    <row r="845" spans="1:10" x14ac:dyDescent="0.25">
      <c r="A845" t="s">
        <v>399</v>
      </c>
      <c r="B845" s="10">
        <v>8.8077777777777779</v>
      </c>
      <c r="C845" s="10">
        <v>-79.516666666666666</v>
      </c>
      <c r="D845" t="s">
        <v>6</v>
      </c>
      <c r="E845" t="s">
        <v>6</v>
      </c>
      <c r="F845" s="3" t="s">
        <v>1014</v>
      </c>
      <c r="G845" s="3" t="s">
        <v>6</v>
      </c>
      <c r="H845" t="s">
        <v>392</v>
      </c>
      <c r="I845" t="s">
        <v>6</v>
      </c>
      <c r="J845" s="3" t="s">
        <v>6</v>
      </c>
    </row>
    <row r="846" spans="1:10" x14ac:dyDescent="0.25">
      <c r="A846" t="s">
        <v>402</v>
      </c>
      <c r="B846" s="10">
        <v>8.8666666666666671</v>
      </c>
      <c r="C846" s="10">
        <v>-80.900000000000006</v>
      </c>
      <c r="D846" t="s">
        <v>6</v>
      </c>
      <c r="E846" t="s">
        <v>6</v>
      </c>
      <c r="F846" s="3" t="s">
        <v>1018</v>
      </c>
      <c r="G846" s="3" t="s">
        <v>6</v>
      </c>
      <c r="H846" t="s">
        <v>388</v>
      </c>
      <c r="I846" t="s">
        <v>6</v>
      </c>
      <c r="J846" s="3" t="s">
        <v>6</v>
      </c>
    </row>
    <row r="847" spans="1:10" x14ac:dyDescent="0.25">
      <c r="A847" t="s">
        <v>1377</v>
      </c>
      <c r="B847" s="10">
        <v>8.9576320000000003</v>
      </c>
      <c r="C847" s="10">
        <v>-79.564490000000006</v>
      </c>
      <c r="D847" t="s">
        <v>6</v>
      </c>
      <c r="E847" t="s">
        <v>6</v>
      </c>
      <c r="F847" s="3" t="s">
        <v>1237</v>
      </c>
      <c r="G847" s="3" t="s">
        <v>6</v>
      </c>
      <c r="H847" s="3" t="s">
        <v>385</v>
      </c>
      <c r="I847" s="3" t="s">
        <v>6</v>
      </c>
      <c r="J847" s="3" t="s">
        <v>6</v>
      </c>
    </row>
    <row r="848" spans="1:10" x14ac:dyDescent="0.25">
      <c r="A848" t="s">
        <v>1503</v>
      </c>
      <c r="B848" s="10">
        <v>8.9720069999999996</v>
      </c>
      <c r="C848" s="10">
        <v>-79.575710000000001</v>
      </c>
      <c r="D848" t="s">
        <v>6</v>
      </c>
      <c r="E848" t="s">
        <v>6</v>
      </c>
      <c r="F848" s="3" t="s">
        <v>1504</v>
      </c>
      <c r="G848" s="3" t="s">
        <v>6</v>
      </c>
      <c r="H848" s="3" t="s">
        <v>385</v>
      </c>
      <c r="I848" s="3" t="s">
        <v>6</v>
      </c>
      <c r="J848" s="3" t="s">
        <v>6</v>
      </c>
    </row>
    <row r="849" spans="1:10" x14ac:dyDescent="0.25">
      <c r="A849" t="s">
        <v>561</v>
      </c>
      <c r="B849" s="10">
        <v>11.604304000000001</v>
      </c>
      <c r="C849" s="10">
        <v>122.805409</v>
      </c>
      <c r="D849" t="s">
        <v>6</v>
      </c>
      <c r="E849" t="s">
        <v>6</v>
      </c>
      <c r="F849" s="3" t="s">
        <v>1205</v>
      </c>
      <c r="G849" s="3" t="s">
        <v>6</v>
      </c>
      <c r="H849" t="s">
        <v>639</v>
      </c>
      <c r="I849" t="s">
        <v>6</v>
      </c>
      <c r="J849" s="3" t="s">
        <v>6</v>
      </c>
    </row>
    <row r="850" spans="1:10" x14ac:dyDescent="0.25">
      <c r="A850" t="s">
        <v>519</v>
      </c>
      <c r="B850" s="10">
        <v>10.705856000000001</v>
      </c>
      <c r="C850" s="10">
        <v>122.56696599999999</v>
      </c>
      <c r="D850" t="s">
        <v>6</v>
      </c>
      <c r="E850" t="s">
        <v>6</v>
      </c>
      <c r="F850" s="3" t="s">
        <v>1148</v>
      </c>
      <c r="G850" s="3" t="s">
        <v>6</v>
      </c>
      <c r="H850" t="s">
        <v>639</v>
      </c>
      <c r="I850" t="s">
        <v>6</v>
      </c>
      <c r="J850" s="3" t="s">
        <v>6</v>
      </c>
    </row>
    <row r="851" spans="1:10" x14ac:dyDescent="0.25">
      <c r="A851" t="s">
        <v>2442</v>
      </c>
      <c r="B851" s="10">
        <v>-10.103842</v>
      </c>
      <c r="C851" s="10">
        <v>147.72579500000001</v>
      </c>
      <c r="D851" t="s">
        <v>6</v>
      </c>
      <c r="E851" t="s">
        <v>6</v>
      </c>
      <c r="F851" s="3" t="s">
        <v>1172</v>
      </c>
      <c r="G851" s="3" t="s">
        <v>6</v>
      </c>
      <c r="H851" t="s">
        <v>2440</v>
      </c>
      <c r="I851" t="s">
        <v>6</v>
      </c>
      <c r="J851" s="3" t="s">
        <v>6</v>
      </c>
    </row>
    <row r="852" spans="1:10" x14ac:dyDescent="0.25">
      <c r="A852" t="s">
        <v>2444</v>
      </c>
      <c r="B852" s="10">
        <v>-9.5380439999999993</v>
      </c>
      <c r="C852" s="10">
        <v>147.290798</v>
      </c>
      <c r="D852" t="s">
        <v>6</v>
      </c>
      <c r="E852" t="s">
        <v>6</v>
      </c>
      <c r="F852" s="3" t="s">
        <v>1002</v>
      </c>
      <c r="G852" s="3" t="s">
        <v>6</v>
      </c>
      <c r="H852" t="s">
        <v>2440</v>
      </c>
      <c r="I852" t="s">
        <v>6</v>
      </c>
      <c r="J852" s="3" t="s">
        <v>6</v>
      </c>
    </row>
    <row r="853" spans="1:10" x14ac:dyDescent="0.25">
      <c r="A853" t="s">
        <v>2454</v>
      </c>
      <c r="B853" s="10">
        <v>-11.2</v>
      </c>
      <c r="C853" s="10">
        <v>153</v>
      </c>
      <c r="D853" t="s">
        <v>6</v>
      </c>
      <c r="E853" t="s">
        <v>6</v>
      </c>
      <c r="F853" s="3" t="s">
        <v>1120</v>
      </c>
      <c r="G853" s="3" t="s">
        <v>6</v>
      </c>
      <c r="H853" t="s">
        <v>2452</v>
      </c>
      <c r="I853" t="s">
        <v>6</v>
      </c>
      <c r="J853" s="3" t="s">
        <v>6</v>
      </c>
    </row>
    <row r="854" spans="1:10" x14ac:dyDescent="0.25">
      <c r="A854" t="s">
        <v>380</v>
      </c>
      <c r="B854" s="10">
        <v>-9.1108019999999996</v>
      </c>
      <c r="C854" s="10">
        <v>152.73854900000001</v>
      </c>
      <c r="D854" t="s">
        <v>6</v>
      </c>
      <c r="E854" t="s">
        <v>6</v>
      </c>
      <c r="F854" t="s">
        <v>380</v>
      </c>
      <c r="G854" t="s">
        <v>1325</v>
      </c>
      <c r="H854" s="3" t="s">
        <v>603</v>
      </c>
      <c r="I854" s="3" t="s">
        <v>6</v>
      </c>
      <c r="J854" s="3" t="s">
        <v>6</v>
      </c>
    </row>
    <row r="855" spans="1:10" x14ac:dyDescent="0.25">
      <c r="A855" t="s">
        <v>379</v>
      </c>
      <c r="B855" s="10">
        <v>-5.7353719999999999</v>
      </c>
      <c r="C855" s="10">
        <v>146.58864500000001</v>
      </c>
      <c r="D855" t="s">
        <v>6</v>
      </c>
      <c r="E855" t="s">
        <v>6</v>
      </c>
      <c r="F855" t="s">
        <v>379</v>
      </c>
      <c r="G855" s="3" t="s">
        <v>6</v>
      </c>
      <c r="H855" t="s">
        <v>603</v>
      </c>
      <c r="I855" t="s">
        <v>6</v>
      </c>
      <c r="J855" s="3" t="s">
        <v>6</v>
      </c>
    </row>
    <row r="856" spans="1:10" x14ac:dyDescent="0.25">
      <c r="A856" t="s">
        <v>2443</v>
      </c>
      <c r="B856" s="10">
        <v>-9.4754860000000001</v>
      </c>
      <c r="C856" s="10">
        <v>147.15016399999999</v>
      </c>
      <c r="D856" t="s">
        <v>6</v>
      </c>
      <c r="E856" t="s">
        <v>6</v>
      </c>
      <c r="F856" s="3" t="s">
        <v>1001</v>
      </c>
      <c r="G856" s="3" t="s">
        <v>6</v>
      </c>
      <c r="H856" t="s">
        <v>2440</v>
      </c>
      <c r="I856" t="s">
        <v>6</v>
      </c>
      <c r="J856" s="3" t="s">
        <v>6</v>
      </c>
    </row>
    <row r="857" spans="1:10" x14ac:dyDescent="0.25">
      <c r="A857" t="s">
        <v>2447</v>
      </c>
      <c r="B857" s="10">
        <v>-2.8663409999999998</v>
      </c>
      <c r="C857" s="10">
        <v>146.35006000000001</v>
      </c>
      <c r="D857" t="s">
        <v>6</v>
      </c>
      <c r="E857" t="s">
        <v>6</v>
      </c>
      <c r="F857" s="3" t="s">
        <v>1270</v>
      </c>
      <c r="G857" s="3" t="s">
        <v>6</v>
      </c>
      <c r="H857" s="3" t="s">
        <v>2445</v>
      </c>
      <c r="I857" s="3" t="s">
        <v>6</v>
      </c>
      <c r="J857" s="3" t="s">
        <v>6</v>
      </c>
    </row>
    <row r="858" spans="1:10" x14ac:dyDescent="0.25">
      <c r="A858" t="s">
        <v>2451</v>
      </c>
      <c r="B858" s="10">
        <v>-4.666666666666667</v>
      </c>
      <c r="C858" s="10">
        <v>149.30000000000001</v>
      </c>
      <c r="D858" t="s">
        <v>6</v>
      </c>
      <c r="E858" t="s">
        <v>6</v>
      </c>
      <c r="F858" s="3" t="s">
        <v>1097</v>
      </c>
      <c r="G858" s="3" t="s">
        <v>6</v>
      </c>
      <c r="H858" t="s">
        <v>2449</v>
      </c>
      <c r="I858" t="s">
        <v>6</v>
      </c>
      <c r="J858" s="3" t="s">
        <v>6</v>
      </c>
    </row>
    <row r="859" spans="1:10" x14ac:dyDescent="0.25">
      <c r="A859" t="s">
        <v>2834</v>
      </c>
      <c r="B859" s="10">
        <v>-1.7342869999999999</v>
      </c>
      <c r="C859" s="10">
        <v>142.840462</v>
      </c>
      <c r="D859" t="s">
        <v>6</v>
      </c>
      <c r="E859" t="s">
        <v>6</v>
      </c>
      <c r="F859" s="3" t="s">
        <v>2835</v>
      </c>
      <c r="G859" t="s">
        <v>1324</v>
      </c>
      <c r="H859" t="s">
        <v>2445</v>
      </c>
      <c r="I859" t="s">
        <v>6</v>
      </c>
      <c r="J859" s="3" t="s">
        <v>6</v>
      </c>
    </row>
    <row r="860" spans="1:10" x14ac:dyDescent="0.25">
      <c r="A860" t="s">
        <v>344</v>
      </c>
      <c r="B860" s="10">
        <v>-1.415802</v>
      </c>
      <c r="C860" s="10">
        <v>-48.494453</v>
      </c>
      <c r="D860" t="s">
        <v>6</v>
      </c>
      <c r="E860" t="s">
        <v>6</v>
      </c>
      <c r="F860" s="3" t="s">
        <v>976</v>
      </c>
      <c r="G860" s="3" t="s">
        <v>6</v>
      </c>
      <c r="H860" t="s">
        <v>332</v>
      </c>
      <c r="I860" t="s">
        <v>6</v>
      </c>
      <c r="J860" s="3" t="s">
        <v>6</v>
      </c>
    </row>
    <row r="861" spans="1:10" x14ac:dyDescent="0.25">
      <c r="A861" t="s">
        <v>1487</v>
      </c>
      <c r="B861" s="10">
        <v>-1.394989</v>
      </c>
      <c r="C861" s="10">
        <v>-46.698023999999997</v>
      </c>
      <c r="D861" t="s">
        <v>6</v>
      </c>
      <c r="E861" t="s">
        <v>6</v>
      </c>
      <c r="F861" t="s">
        <v>1488</v>
      </c>
      <c r="G861" s="3" t="s">
        <v>6</v>
      </c>
      <c r="H861" t="s">
        <v>332</v>
      </c>
      <c r="I861" t="s">
        <v>6</v>
      </c>
      <c r="J861" s="3" t="s">
        <v>6</v>
      </c>
    </row>
    <row r="862" spans="1:10" x14ac:dyDescent="0.25">
      <c r="A862" t="s">
        <v>1923</v>
      </c>
      <c r="B862" s="10">
        <f>-(10/60)</f>
        <v>-0.16666666666666666</v>
      </c>
      <c r="C862" s="10">
        <f>-(47+50/60)</f>
        <v>-47.833333333333336</v>
      </c>
      <c r="D862" t="s">
        <v>6</v>
      </c>
      <c r="E862" t="s">
        <v>6</v>
      </c>
      <c r="F862" t="s">
        <v>1922</v>
      </c>
      <c r="G862" s="3" t="s">
        <v>6</v>
      </c>
      <c r="H862" t="s">
        <v>332</v>
      </c>
      <c r="I862" t="s">
        <v>6</v>
      </c>
      <c r="J862" s="3" t="s">
        <v>6</v>
      </c>
    </row>
    <row r="863" spans="1:10" x14ac:dyDescent="0.25">
      <c r="A863" t="s">
        <v>348</v>
      </c>
      <c r="B863" s="10">
        <v>-6.9875959999999999</v>
      </c>
      <c r="C863" s="10">
        <v>-34.832915</v>
      </c>
      <c r="D863" t="s">
        <v>6</v>
      </c>
      <c r="E863" t="s">
        <v>6</v>
      </c>
      <c r="F863" s="3" t="s">
        <v>981</v>
      </c>
      <c r="G863" s="3" t="s">
        <v>6</v>
      </c>
      <c r="H863" t="s">
        <v>619</v>
      </c>
      <c r="I863" t="s">
        <v>6</v>
      </c>
      <c r="J863" s="3" t="s">
        <v>6</v>
      </c>
    </row>
    <row r="864" spans="1:10" x14ac:dyDescent="0.25">
      <c r="A864" t="s">
        <v>351</v>
      </c>
      <c r="B864" s="10">
        <v>-6.7674890000000003</v>
      </c>
      <c r="C864" s="10">
        <v>-34.951034</v>
      </c>
      <c r="D864" t="s">
        <v>6</v>
      </c>
      <c r="E864" t="s">
        <v>6</v>
      </c>
      <c r="F864" s="3" t="s">
        <v>984</v>
      </c>
      <c r="G864" s="3" t="s">
        <v>6</v>
      </c>
      <c r="H864" t="s">
        <v>619</v>
      </c>
      <c r="I864" t="s">
        <v>6</v>
      </c>
      <c r="J864" s="3" t="s">
        <v>6</v>
      </c>
    </row>
    <row r="865" spans="1:10" x14ac:dyDescent="0.25">
      <c r="A865" t="s">
        <v>347</v>
      </c>
      <c r="B865" s="10">
        <v>-7.0527139999999999</v>
      </c>
      <c r="C865" s="10">
        <v>-34.863039000000001</v>
      </c>
      <c r="D865" t="s">
        <v>6</v>
      </c>
      <c r="E865" t="s">
        <v>6</v>
      </c>
      <c r="F865" s="3" t="s">
        <v>980</v>
      </c>
      <c r="G865" s="3" t="s">
        <v>6</v>
      </c>
      <c r="H865" t="s">
        <v>619</v>
      </c>
      <c r="I865" t="s">
        <v>6</v>
      </c>
      <c r="J865" s="3" t="s">
        <v>6</v>
      </c>
    </row>
    <row r="866" spans="1:10" x14ac:dyDescent="0.25">
      <c r="A866" s="4" t="s">
        <v>2796</v>
      </c>
      <c r="B866" s="10">
        <f>42+44/60+37/3600</f>
        <v>42.743611111111115</v>
      </c>
      <c r="C866" s="10">
        <f>-(70+50/60+13/3600)</f>
        <v>-70.836944444444441</v>
      </c>
      <c r="D866" t="s">
        <v>6</v>
      </c>
      <c r="E866" t="s">
        <v>1562</v>
      </c>
      <c r="F866" s="4" t="s">
        <v>1685</v>
      </c>
      <c r="G866" s="3" t="s">
        <v>6</v>
      </c>
      <c r="H866" s="4" t="s">
        <v>2795</v>
      </c>
      <c r="I866" s="4" t="s">
        <v>6</v>
      </c>
      <c r="J866" s="3" t="s">
        <v>6</v>
      </c>
    </row>
    <row r="867" spans="1:10" x14ac:dyDescent="0.25">
      <c r="A867" t="s">
        <v>400</v>
      </c>
      <c r="B867" s="10">
        <v>8.25</v>
      </c>
      <c r="C867" s="10">
        <v>-79.11666666666666</v>
      </c>
      <c r="D867" t="s">
        <v>6</v>
      </c>
      <c r="E867" t="s">
        <v>272</v>
      </c>
      <c r="F867" s="3" t="s">
        <v>2023</v>
      </c>
      <c r="G867" s="3" t="s">
        <v>6</v>
      </c>
      <c r="H867" t="s">
        <v>537</v>
      </c>
      <c r="I867" t="s">
        <v>6</v>
      </c>
      <c r="J867" s="3" t="s">
        <v>6</v>
      </c>
    </row>
    <row r="868" spans="1:10" x14ac:dyDescent="0.25">
      <c r="A868" t="s">
        <v>1416</v>
      </c>
      <c r="B868" s="10">
        <v>23.568995000000001</v>
      </c>
      <c r="C868" s="10">
        <v>119.619246</v>
      </c>
      <c r="D868" t="s">
        <v>6</v>
      </c>
      <c r="E868" t="s">
        <v>6</v>
      </c>
      <c r="F868" s="3" t="s">
        <v>1419</v>
      </c>
      <c r="G868" s="3" t="s">
        <v>6</v>
      </c>
      <c r="H868" t="s">
        <v>1414</v>
      </c>
      <c r="I868" t="s">
        <v>6</v>
      </c>
      <c r="J868" s="3" t="s">
        <v>6</v>
      </c>
    </row>
    <row r="869" spans="1:10" x14ac:dyDescent="0.25">
      <c r="A869" t="s">
        <v>1417</v>
      </c>
      <c r="B869" s="10">
        <v>23.649149000000001</v>
      </c>
      <c r="C869" s="10">
        <v>119.610007</v>
      </c>
      <c r="D869" t="s">
        <v>6</v>
      </c>
      <c r="E869" t="s">
        <v>6</v>
      </c>
      <c r="F869" s="3" t="s">
        <v>1418</v>
      </c>
      <c r="G869" s="3" t="s">
        <v>6</v>
      </c>
      <c r="H869" t="s">
        <v>1414</v>
      </c>
      <c r="I869" t="s">
        <v>6</v>
      </c>
      <c r="J869" s="3" t="s">
        <v>6</v>
      </c>
    </row>
    <row r="870" spans="1:10" x14ac:dyDescent="0.25">
      <c r="A870" s="3" t="s">
        <v>1429</v>
      </c>
      <c r="B870" s="10">
        <v>23.552251999999999</v>
      </c>
      <c r="C870" s="10">
        <v>119.59096</v>
      </c>
      <c r="D870" t="s">
        <v>6</v>
      </c>
      <c r="E870" t="s">
        <v>6</v>
      </c>
      <c r="F870" s="3" t="s">
        <v>1428</v>
      </c>
      <c r="G870" s="3" t="s">
        <v>6</v>
      </c>
      <c r="H870" t="s">
        <v>1414</v>
      </c>
      <c r="I870" t="s">
        <v>6</v>
      </c>
      <c r="J870" s="3" t="s">
        <v>6</v>
      </c>
    </row>
    <row r="871" spans="1:10" x14ac:dyDescent="0.25">
      <c r="A871" t="s">
        <v>328</v>
      </c>
      <c r="B871" s="10">
        <v>-8.0552279999999996</v>
      </c>
      <c r="C871" s="10">
        <v>-34.863790000000002</v>
      </c>
      <c r="D871" t="s">
        <v>6</v>
      </c>
      <c r="E871" t="s">
        <v>357</v>
      </c>
      <c r="F871" s="3" t="s">
        <v>988</v>
      </c>
      <c r="G871" s="3" t="s">
        <v>6</v>
      </c>
      <c r="H871" t="s">
        <v>333</v>
      </c>
      <c r="I871" t="s">
        <v>6</v>
      </c>
      <c r="J871" s="3" t="s">
        <v>6</v>
      </c>
    </row>
    <row r="872" spans="1:10" x14ac:dyDescent="0.25">
      <c r="A872" t="s">
        <v>1797</v>
      </c>
      <c r="B872" s="10">
        <v>-7.7236989999999999</v>
      </c>
      <c r="C872" s="10">
        <v>-34.903759999999998</v>
      </c>
      <c r="D872" t="s">
        <v>6</v>
      </c>
      <c r="E872" t="s">
        <v>6</v>
      </c>
      <c r="F872" s="3" t="s">
        <v>1798</v>
      </c>
      <c r="G872" s="3" t="s">
        <v>6</v>
      </c>
      <c r="H872" t="s">
        <v>333</v>
      </c>
      <c r="I872" t="s">
        <v>6</v>
      </c>
      <c r="J872" s="3" t="s">
        <v>6</v>
      </c>
    </row>
    <row r="873" spans="1:10" x14ac:dyDescent="0.25">
      <c r="A873" t="s">
        <v>2120</v>
      </c>
      <c r="B873" s="10">
        <v>-8.2313279999999995</v>
      </c>
      <c r="C873" s="10">
        <v>-34.932935000000001</v>
      </c>
      <c r="D873" t="s">
        <v>6</v>
      </c>
      <c r="E873" t="s">
        <v>6</v>
      </c>
      <c r="F873" t="s">
        <v>2119</v>
      </c>
      <c r="G873" s="3" t="s">
        <v>6</v>
      </c>
      <c r="H873" t="s">
        <v>333</v>
      </c>
      <c r="I873" t="s">
        <v>6</v>
      </c>
      <c r="J873" s="3" t="s">
        <v>6</v>
      </c>
    </row>
    <row r="874" spans="1:10" x14ac:dyDescent="0.25">
      <c r="A874" t="s">
        <v>3622</v>
      </c>
      <c r="B874" s="10">
        <v>-9.6075649999999992</v>
      </c>
      <c r="C874" s="10">
        <v>118.98598200000001</v>
      </c>
      <c r="D874" t="s">
        <v>6</v>
      </c>
      <c r="E874" t="s">
        <v>6</v>
      </c>
      <c r="F874" s="3" t="s">
        <v>1969</v>
      </c>
      <c r="G874" s="3" t="s">
        <v>6</v>
      </c>
      <c r="H874" t="s">
        <v>3621</v>
      </c>
      <c r="I874" t="s">
        <v>6</v>
      </c>
      <c r="J874" s="3" t="s">
        <v>6</v>
      </c>
    </row>
    <row r="875" spans="1:10" x14ac:dyDescent="0.25">
      <c r="A875" t="s">
        <v>29</v>
      </c>
      <c r="B875" s="10">
        <v>-32.073611111111113</v>
      </c>
      <c r="C875" s="10">
        <v>115.71444444444445</v>
      </c>
      <c r="D875" t="s">
        <v>6</v>
      </c>
      <c r="E875" t="s">
        <v>6</v>
      </c>
      <c r="F875" s="3" t="s">
        <v>693</v>
      </c>
      <c r="G875" s="3" t="s">
        <v>6</v>
      </c>
      <c r="H875" t="s">
        <v>614</v>
      </c>
      <c r="I875" t="s">
        <v>6</v>
      </c>
      <c r="J875" s="3" t="s">
        <v>6</v>
      </c>
    </row>
    <row r="876" spans="1:10" x14ac:dyDescent="0.25">
      <c r="A876" t="s">
        <v>2168</v>
      </c>
      <c r="B876" s="10">
        <v>-5.704917</v>
      </c>
      <c r="C876" s="10">
        <v>-80.858086999999998</v>
      </c>
      <c r="D876" t="s">
        <v>6</v>
      </c>
      <c r="E876" t="s">
        <v>6</v>
      </c>
      <c r="F876" s="3" t="s">
        <v>1021</v>
      </c>
      <c r="G876" s="3" t="s">
        <v>6</v>
      </c>
      <c r="H876" t="s">
        <v>2166</v>
      </c>
      <c r="I876" t="s">
        <v>6</v>
      </c>
      <c r="J876" s="3" t="s">
        <v>6</v>
      </c>
    </row>
    <row r="877" spans="1:10" x14ac:dyDescent="0.25">
      <c r="A877" t="s">
        <v>2170</v>
      </c>
      <c r="B877" s="10">
        <v>-5.0829019999999998</v>
      </c>
      <c r="C877" s="10">
        <v>-81.093542999999997</v>
      </c>
      <c r="D877" t="s">
        <v>6</v>
      </c>
      <c r="E877" t="s">
        <v>6</v>
      </c>
      <c r="F877" s="3" t="s">
        <v>2171</v>
      </c>
      <c r="G877" s="3" t="s">
        <v>6</v>
      </c>
      <c r="H877" t="s">
        <v>2164</v>
      </c>
      <c r="I877" t="s">
        <v>6</v>
      </c>
      <c r="J877" s="3" t="s">
        <v>6</v>
      </c>
    </row>
    <row r="878" spans="1:10" x14ac:dyDescent="0.25">
      <c r="A878" t="s">
        <v>2176</v>
      </c>
      <c r="B878" s="10">
        <v>-3.5011920000000001</v>
      </c>
      <c r="C878" s="10">
        <v>-80.392916999999997</v>
      </c>
      <c r="D878" t="s">
        <v>6</v>
      </c>
      <c r="E878" t="s">
        <v>6</v>
      </c>
      <c r="F878" s="3" t="s">
        <v>1471</v>
      </c>
      <c r="G878" s="3" t="s">
        <v>6</v>
      </c>
      <c r="H878" t="s">
        <v>2174</v>
      </c>
      <c r="I878" t="s">
        <v>6</v>
      </c>
      <c r="J878" s="3" t="s">
        <v>6</v>
      </c>
    </row>
    <row r="879" spans="1:10" x14ac:dyDescent="0.25">
      <c r="A879" t="s">
        <v>2181</v>
      </c>
      <c r="B879" s="10">
        <v>-3.427473</v>
      </c>
      <c r="C879" s="10">
        <v>-80.280612000000005</v>
      </c>
      <c r="D879" t="s">
        <v>6</v>
      </c>
      <c r="E879" t="s">
        <v>6</v>
      </c>
      <c r="F879" s="3" t="s">
        <v>1023</v>
      </c>
      <c r="G879" s="3" t="s">
        <v>6</v>
      </c>
      <c r="H879" t="s">
        <v>2179</v>
      </c>
      <c r="I879" t="s">
        <v>6</v>
      </c>
      <c r="J879" s="3" t="s">
        <v>6</v>
      </c>
    </row>
    <row r="880" spans="1:10" x14ac:dyDescent="0.25">
      <c r="A880" t="s">
        <v>1644</v>
      </c>
      <c r="B880" s="10">
        <v>9.4166666666666661</v>
      </c>
      <c r="C880" s="10">
        <v>97.86666666666666</v>
      </c>
      <c r="D880" t="s">
        <v>6</v>
      </c>
      <c r="E880" t="s">
        <v>6</v>
      </c>
      <c r="F880" s="3" t="s">
        <v>863</v>
      </c>
      <c r="G880" s="3" t="s">
        <v>6</v>
      </c>
      <c r="H880" t="s">
        <v>1642</v>
      </c>
      <c r="I880" t="s">
        <v>6</v>
      </c>
      <c r="J880" s="3" t="s">
        <v>6</v>
      </c>
    </row>
    <row r="881" spans="1:10" x14ac:dyDescent="0.25">
      <c r="A881" t="s">
        <v>640</v>
      </c>
      <c r="B881" s="10">
        <v>9.8702089999999991</v>
      </c>
      <c r="C881" s="10">
        <v>124.216137</v>
      </c>
      <c r="D881" t="s">
        <v>6</v>
      </c>
      <c r="E881" t="s">
        <v>1379</v>
      </c>
      <c r="F881" s="3" t="s">
        <v>1239</v>
      </c>
      <c r="G881" s="3" t="s">
        <v>6</v>
      </c>
      <c r="H881" s="3" t="s">
        <v>260</v>
      </c>
      <c r="I881" s="3" t="s">
        <v>6</v>
      </c>
      <c r="J881" s="3" t="s">
        <v>6</v>
      </c>
    </row>
    <row r="882" spans="1:10" x14ac:dyDescent="0.25">
      <c r="A882" t="s">
        <v>264</v>
      </c>
      <c r="B882" s="10">
        <v>9.1666666666666661</v>
      </c>
      <c r="C882" s="10">
        <v>124.71666666666667</v>
      </c>
      <c r="D882" t="s">
        <v>6</v>
      </c>
      <c r="E882" t="s">
        <v>6</v>
      </c>
      <c r="F882" s="3" t="s">
        <v>898</v>
      </c>
      <c r="G882" s="3" t="s">
        <v>6</v>
      </c>
      <c r="H882" t="s">
        <v>260</v>
      </c>
      <c r="I882" t="s">
        <v>6</v>
      </c>
      <c r="J882" s="3" t="s">
        <v>6</v>
      </c>
    </row>
    <row r="883" spans="1:10" x14ac:dyDescent="0.25">
      <c r="A883" t="s">
        <v>186</v>
      </c>
      <c r="B883" s="10">
        <v>10.316666666666666</v>
      </c>
      <c r="C883" s="10">
        <v>123.75</v>
      </c>
      <c r="D883" t="s">
        <v>6</v>
      </c>
      <c r="E883" t="s">
        <v>6</v>
      </c>
      <c r="F883" s="3" t="s">
        <v>830</v>
      </c>
      <c r="G883" s="3" t="s">
        <v>6</v>
      </c>
      <c r="H883" t="s">
        <v>260</v>
      </c>
      <c r="I883" t="s">
        <v>6</v>
      </c>
      <c r="J883" s="3" t="s">
        <v>6</v>
      </c>
    </row>
    <row r="884" spans="1:10" x14ac:dyDescent="0.25">
      <c r="A884" t="s">
        <v>259</v>
      </c>
      <c r="B884" s="10">
        <v>16</v>
      </c>
      <c r="C884" s="10">
        <v>121</v>
      </c>
      <c r="D884" t="s">
        <v>6</v>
      </c>
      <c r="E884" t="s">
        <v>6</v>
      </c>
      <c r="F884" s="3" t="s">
        <v>896</v>
      </c>
      <c r="G884" s="3" t="s">
        <v>6</v>
      </c>
      <c r="H884" t="s">
        <v>260</v>
      </c>
      <c r="I884" t="s">
        <v>6</v>
      </c>
      <c r="J884" s="3" t="s">
        <v>6</v>
      </c>
    </row>
    <row r="885" spans="1:10" x14ac:dyDescent="0.25">
      <c r="A885" t="s">
        <v>2385</v>
      </c>
      <c r="B885" s="10">
        <v>10.316774000000001</v>
      </c>
      <c r="C885" s="10">
        <v>123.955861</v>
      </c>
      <c r="D885" t="s">
        <v>6</v>
      </c>
      <c r="E885" t="s">
        <v>6</v>
      </c>
      <c r="F885" s="3" t="s">
        <v>1206</v>
      </c>
      <c r="G885" s="3" t="s">
        <v>6</v>
      </c>
      <c r="H885" t="s">
        <v>186</v>
      </c>
      <c r="I885" t="s">
        <v>6</v>
      </c>
      <c r="J885" s="3" t="s">
        <v>6</v>
      </c>
    </row>
    <row r="886" spans="1:10" x14ac:dyDescent="0.25">
      <c r="A886" t="s">
        <v>261</v>
      </c>
      <c r="B886" s="10">
        <v>8</v>
      </c>
      <c r="C886" s="10">
        <v>125</v>
      </c>
      <c r="D886" t="s">
        <v>6</v>
      </c>
      <c r="E886" t="s">
        <v>6</v>
      </c>
      <c r="F886" s="3" t="s">
        <v>893</v>
      </c>
      <c r="G886" s="3" t="s">
        <v>6</v>
      </c>
      <c r="H886" t="s">
        <v>260</v>
      </c>
      <c r="I886" t="s">
        <v>6</v>
      </c>
      <c r="J886" s="3" t="s">
        <v>6</v>
      </c>
    </row>
    <row r="887" spans="1:10" x14ac:dyDescent="0.25">
      <c r="A887" t="s">
        <v>641</v>
      </c>
      <c r="B887" s="10">
        <v>12.986250999999999</v>
      </c>
      <c r="C887" s="10">
        <v>121.098778</v>
      </c>
      <c r="D887" t="s">
        <v>6</v>
      </c>
      <c r="E887" t="s">
        <v>1379</v>
      </c>
      <c r="F887" s="3" t="s">
        <v>1256</v>
      </c>
      <c r="G887" s="3" t="s">
        <v>6</v>
      </c>
      <c r="H887" s="3" t="s">
        <v>260</v>
      </c>
      <c r="I887" s="3" t="s">
        <v>6</v>
      </c>
      <c r="J887" s="3" t="s">
        <v>6</v>
      </c>
    </row>
    <row r="888" spans="1:10" x14ac:dyDescent="0.25">
      <c r="A888" t="s">
        <v>187</v>
      </c>
      <c r="B888" s="10">
        <v>10.047304</v>
      </c>
      <c r="C888" s="10">
        <v>122.99397399999999</v>
      </c>
      <c r="D888" t="s">
        <v>6</v>
      </c>
      <c r="E888" t="s">
        <v>1379</v>
      </c>
      <c r="F888" s="3" t="s">
        <v>831</v>
      </c>
      <c r="G888" s="3" t="s">
        <v>6</v>
      </c>
      <c r="H888" s="3" t="s">
        <v>260</v>
      </c>
      <c r="I888" s="3" t="s">
        <v>6</v>
      </c>
      <c r="J888" s="3" t="s">
        <v>6</v>
      </c>
    </row>
    <row r="889" spans="1:10" x14ac:dyDescent="0.25">
      <c r="A889" t="s">
        <v>262</v>
      </c>
      <c r="B889" s="10">
        <v>18.623543000000002</v>
      </c>
      <c r="C889" s="10">
        <v>121.126586</v>
      </c>
      <c r="D889" t="s">
        <v>6</v>
      </c>
      <c r="E889" t="s">
        <v>6</v>
      </c>
      <c r="F889" s="3" t="s">
        <v>897</v>
      </c>
      <c r="G889" s="3" t="s">
        <v>6</v>
      </c>
      <c r="H889" t="s">
        <v>259</v>
      </c>
      <c r="I889" t="s">
        <v>6</v>
      </c>
      <c r="J889" s="3" t="s">
        <v>6</v>
      </c>
    </row>
    <row r="890" spans="1:10" x14ac:dyDescent="0.25">
      <c r="A890" t="s">
        <v>568</v>
      </c>
      <c r="B890" s="10">
        <v>10</v>
      </c>
      <c r="C890" s="10">
        <v>118.83333333333333</v>
      </c>
      <c r="D890" t="s">
        <v>6</v>
      </c>
      <c r="E890" t="s">
        <v>6</v>
      </c>
      <c r="F890" s="3" t="s">
        <v>1215</v>
      </c>
      <c r="G890" s="3" t="s">
        <v>6</v>
      </c>
      <c r="H890" t="s">
        <v>260</v>
      </c>
      <c r="I890" t="s">
        <v>6</v>
      </c>
      <c r="J890" s="3" t="s">
        <v>6</v>
      </c>
    </row>
    <row r="891" spans="1:10" x14ac:dyDescent="0.25">
      <c r="A891" t="s">
        <v>639</v>
      </c>
      <c r="B891" s="10">
        <v>11.185741999999999</v>
      </c>
      <c r="C891" s="10">
        <v>122.47669500000001</v>
      </c>
      <c r="D891" t="s">
        <v>6</v>
      </c>
      <c r="E891" t="s">
        <v>6</v>
      </c>
      <c r="F891" s="3" t="s">
        <v>1264</v>
      </c>
      <c r="G891" s="3" t="s">
        <v>6</v>
      </c>
      <c r="H891" s="3" t="s">
        <v>260</v>
      </c>
      <c r="I891" s="3" t="s">
        <v>6</v>
      </c>
      <c r="J891" s="3" t="s">
        <v>6</v>
      </c>
    </row>
    <row r="892" spans="1:10" x14ac:dyDescent="0.25">
      <c r="A892" t="s">
        <v>642</v>
      </c>
      <c r="B892" s="10">
        <v>5.9785050000000002</v>
      </c>
      <c r="C892" s="10">
        <v>121.120807</v>
      </c>
      <c r="D892" t="s">
        <v>6</v>
      </c>
      <c r="E892" t="s">
        <v>6</v>
      </c>
      <c r="F892" s="3" t="s">
        <v>1279</v>
      </c>
      <c r="G892" s="3" t="s">
        <v>6</v>
      </c>
      <c r="H892" s="3" t="s">
        <v>260</v>
      </c>
      <c r="I892" s="3" t="s">
        <v>6</v>
      </c>
      <c r="J892" s="3" t="s">
        <v>6</v>
      </c>
    </row>
    <row r="893" spans="1:10" x14ac:dyDescent="0.25">
      <c r="A893" t="s">
        <v>220</v>
      </c>
      <c r="B893" s="10">
        <v>7.8255239999999997</v>
      </c>
      <c r="C893" s="10">
        <v>98.419291000000001</v>
      </c>
      <c r="D893" t="s">
        <v>6</v>
      </c>
      <c r="E893" t="s">
        <v>6</v>
      </c>
      <c r="F893" s="3" t="s">
        <v>865</v>
      </c>
      <c r="G893" s="3" t="s">
        <v>1907</v>
      </c>
      <c r="H893" t="s">
        <v>218</v>
      </c>
      <c r="I893" t="s">
        <v>6</v>
      </c>
      <c r="J893" s="3" t="s">
        <v>6</v>
      </c>
    </row>
    <row r="894" spans="1:10" x14ac:dyDescent="0.25">
      <c r="A894" t="s">
        <v>349</v>
      </c>
      <c r="B894" s="10">
        <v>-2.8836110000000001</v>
      </c>
      <c r="C894" s="10">
        <v>-41.666111000000001</v>
      </c>
      <c r="D894" t="s">
        <v>6</v>
      </c>
      <c r="E894" t="s">
        <v>6</v>
      </c>
      <c r="F894" s="3" t="s">
        <v>982</v>
      </c>
      <c r="G894" s="3" t="s">
        <v>6</v>
      </c>
      <c r="H894" t="s">
        <v>621</v>
      </c>
      <c r="I894" t="s">
        <v>6</v>
      </c>
      <c r="J894" s="3" t="s">
        <v>6</v>
      </c>
    </row>
    <row r="895" spans="1:10" x14ac:dyDescent="0.25">
      <c r="A895" t="s">
        <v>1410</v>
      </c>
      <c r="B895" s="10">
        <v>22.060592</v>
      </c>
      <c r="C895" s="10">
        <v>120.706305</v>
      </c>
      <c r="D895" t="s">
        <v>6</v>
      </c>
      <c r="E895" t="s">
        <v>6</v>
      </c>
      <c r="F895" s="3" t="s">
        <v>1412</v>
      </c>
      <c r="G895" s="3" t="s">
        <v>6</v>
      </c>
      <c r="H895" t="s">
        <v>1411</v>
      </c>
      <c r="I895" t="s">
        <v>6</v>
      </c>
      <c r="J895" s="3" t="s">
        <v>6</v>
      </c>
    </row>
    <row r="896" spans="1:10" x14ac:dyDescent="0.25">
      <c r="A896" t="s">
        <v>1424</v>
      </c>
      <c r="B896" s="10">
        <v>21.947125</v>
      </c>
      <c r="C896" s="10">
        <v>120.779912</v>
      </c>
      <c r="D896" t="s">
        <v>6</v>
      </c>
      <c r="E896" t="s">
        <v>6</v>
      </c>
      <c r="F896" s="3" t="s">
        <v>1425</v>
      </c>
      <c r="G896" s="3" t="s">
        <v>6</v>
      </c>
      <c r="H896" t="s">
        <v>1411</v>
      </c>
      <c r="I896" t="s">
        <v>6</v>
      </c>
      <c r="J896" s="3" t="s">
        <v>6</v>
      </c>
    </row>
    <row r="897" spans="1:10" x14ac:dyDescent="0.25">
      <c r="A897" t="s">
        <v>2685</v>
      </c>
      <c r="B897" s="10">
        <v>29.899554999999999</v>
      </c>
      <c r="C897" s="10">
        <v>-93.895031000000003</v>
      </c>
      <c r="D897" t="s">
        <v>6</v>
      </c>
      <c r="E897" t="s">
        <v>6</v>
      </c>
      <c r="F897" s="3" t="s">
        <v>1064</v>
      </c>
      <c r="G897" s="3" t="s">
        <v>6</v>
      </c>
      <c r="H897" t="s">
        <v>2677</v>
      </c>
      <c r="I897" t="s">
        <v>6</v>
      </c>
      <c r="J897" s="3" t="s">
        <v>6</v>
      </c>
    </row>
    <row r="898" spans="1:10" x14ac:dyDescent="0.25">
      <c r="A898" t="s">
        <v>1473</v>
      </c>
      <c r="B898" s="10">
        <v>3.0512429999999999</v>
      </c>
      <c r="C898" s="10">
        <v>101.365588</v>
      </c>
      <c r="D898" t="s">
        <v>6</v>
      </c>
      <c r="E898" t="s">
        <v>6</v>
      </c>
      <c r="F898" s="3" t="s">
        <v>1474</v>
      </c>
      <c r="G898" t="s">
        <v>1475</v>
      </c>
      <c r="H898" t="s">
        <v>213</v>
      </c>
      <c r="I898" t="s">
        <v>6</v>
      </c>
      <c r="J898" s="3" t="s">
        <v>6</v>
      </c>
    </row>
    <row r="899" spans="1:10" x14ac:dyDescent="0.25">
      <c r="A899" t="s">
        <v>1660</v>
      </c>
      <c r="B899" s="10">
        <v>37.721311</v>
      </c>
      <c r="C899" s="10">
        <v>-8.7848310000000005</v>
      </c>
      <c r="D899" t="s">
        <v>6</v>
      </c>
      <c r="E899" t="s">
        <v>6</v>
      </c>
      <c r="F899" s="3" t="s">
        <v>1661</v>
      </c>
      <c r="G899" s="3" t="s">
        <v>6</v>
      </c>
      <c r="H899" t="s">
        <v>91</v>
      </c>
      <c r="I899" t="s">
        <v>6</v>
      </c>
      <c r="J899" s="3" t="s">
        <v>6</v>
      </c>
    </row>
    <row r="900" spans="1:10" x14ac:dyDescent="0.25">
      <c r="A900" t="s">
        <v>1655</v>
      </c>
      <c r="B900" s="10">
        <v>36.995207000000001</v>
      </c>
      <c r="C900" s="10">
        <v>-7.9679380000000002</v>
      </c>
      <c r="D900" t="s">
        <v>6</v>
      </c>
      <c r="E900" t="s">
        <v>6</v>
      </c>
      <c r="F900" s="3" t="s">
        <v>1656</v>
      </c>
      <c r="G900" s="3" t="s">
        <v>990</v>
      </c>
      <c r="H900" t="s">
        <v>91</v>
      </c>
      <c r="I900" t="s">
        <v>6</v>
      </c>
      <c r="J900" s="3" t="s">
        <v>6</v>
      </c>
    </row>
    <row r="901" spans="1:10" x14ac:dyDescent="0.25">
      <c r="A901" t="s">
        <v>1641</v>
      </c>
      <c r="B901" s="10">
        <v>12.410007</v>
      </c>
      <c r="C901" s="10">
        <v>99.990718999999999</v>
      </c>
      <c r="D901" t="s">
        <v>6</v>
      </c>
      <c r="E901" t="s">
        <v>6</v>
      </c>
      <c r="F901" s="3" t="s">
        <v>1549</v>
      </c>
      <c r="G901" s="3" t="s">
        <v>6</v>
      </c>
      <c r="H901" s="4" t="s">
        <v>1640</v>
      </c>
      <c r="I901" s="4" t="s">
        <v>6</v>
      </c>
      <c r="J901" s="3" t="s">
        <v>6</v>
      </c>
    </row>
    <row r="902" spans="1:10" x14ac:dyDescent="0.25">
      <c r="A902" t="s">
        <v>277</v>
      </c>
      <c r="B902" s="10">
        <v>15.918231</v>
      </c>
      <c r="C902" s="10">
        <v>-87.718885999999998</v>
      </c>
      <c r="D902" t="s">
        <v>6</v>
      </c>
      <c r="E902" t="s">
        <v>145</v>
      </c>
      <c r="F902" s="3" t="s">
        <v>904</v>
      </c>
      <c r="G902" s="3" t="s">
        <v>6</v>
      </c>
      <c r="H902" t="s">
        <v>657</v>
      </c>
      <c r="I902" t="s">
        <v>6</v>
      </c>
      <c r="J902" s="3" t="s">
        <v>6</v>
      </c>
    </row>
    <row r="903" spans="1:10" x14ac:dyDescent="0.25">
      <c r="A903" t="s">
        <v>2177</v>
      </c>
      <c r="B903" s="10">
        <v>-3.4943360000000001</v>
      </c>
      <c r="C903" s="10">
        <v>-80.390092999999993</v>
      </c>
      <c r="D903" t="s">
        <v>6</v>
      </c>
      <c r="E903" t="s">
        <v>6</v>
      </c>
      <c r="F903" s="3" t="s">
        <v>2114</v>
      </c>
      <c r="G903" s="3" t="s">
        <v>6</v>
      </c>
      <c r="H903" t="s">
        <v>2176</v>
      </c>
      <c r="I903" t="s">
        <v>6</v>
      </c>
      <c r="J903" s="3" t="s">
        <v>6</v>
      </c>
    </row>
    <row r="904" spans="1:10" x14ac:dyDescent="0.25">
      <c r="A904" t="s">
        <v>2178</v>
      </c>
      <c r="B904" s="10">
        <v>-3.4843989999999998</v>
      </c>
      <c r="C904" s="10">
        <v>-80.457250000000002</v>
      </c>
      <c r="D904" t="s">
        <v>6</v>
      </c>
      <c r="E904" t="s">
        <v>6</v>
      </c>
      <c r="F904" s="3" t="s">
        <v>2116</v>
      </c>
      <c r="G904" s="3" t="s">
        <v>6</v>
      </c>
      <c r="H904" t="s">
        <v>2176</v>
      </c>
      <c r="I904" t="s">
        <v>6</v>
      </c>
      <c r="J904" s="3" t="s">
        <v>6</v>
      </c>
    </row>
    <row r="905" spans="1:10" x14ac:dyDescent="0.25">
      <c r="A905" t="s">
        <v>1917</v>
      </c>
      <c r="B905" s="10">
        <v>18.007925</v>
      </c>
      <c r="C905" s="10">
        <v>-67.165149999999997</v>
      </c>
      <c r="D905" t="s">
        <v>6</v>
      </c>
      <c r="E905" t="s">
        <v>6</v>
      </c>
      <c r="F905" t="s">
        <v>1918</v>
      </c>
      <c r="G905" s="3" t="s">
        <v>6</v>
      </c>
      <c r="H905" t="s">
        <v>298</v>
      </c>
      <c r="I905" t="s">
        <v>6</v>
      </c>
      <c r="J905" s="3" t="s">
        <v>6</v>
      </c>
    </row>
    <row r="906" spans="1:10" x14ac:dyDescent="0.25">
      <c r="A906" t="s">
        <v>1531</v>
      </c>
      <c r="B906" s="10">
        <v>18.124458000000001</v>
      </c>
      <c r="C906" s="10">
        <v>-65.448869999999999</v>
      </c>
      <c r="D906" t="s">
        <v>6</v>
      </c>
      <c r="E906" t="s">
        <v>6</v>
      </c>
      <c r="F906" t="s">
        <v>1532</v>
      </c>
      <c r="G906" s="3" t="s">
        <v>6</v>
      </c>
      <c r="H906" t="s">
        <v>298</v>
      </c>
      <c r="I906" t="s">
        <v>6</v>
      </c>
      <c r="J906" s="3" t="s">
        <v>6</v>
      </c>
    </row>
    <row r="907" spans="1:10" x14ac:dyDescent="0.25">
      <c r="A907" t="s">
        <v>1925</v>
      </c>
      <c r="B907" s="10">
        <v>8.5639900000000004</v>
      </c>
      <c r="C907" s="10">
        <v>-83.249920000000003</v>
      </c>
      <c r="D907" t="s">
        <v>6</v>
      </c>
      <c r="E907" t="s">
        <v>152</v>
      </c>
      <c r="F907" s="3" t="s">
        <v>799</v>
      </c>
      <c r="G907" s="3" t="s">
        <v>6</v>
      </c>
      <c r="H907" t="s">
        <v>149</v>
      </c>
      <c r="I907" t="s">
        <v>6</v>
      </c>
      <c r="J907" s="3" t="s">
        <v>6</v>
      </c>
    </row>
    <row r="908" spans="1:10" x14ac:dyDescent="0.25">
      <c r="A908" t="s">
        <v>1926</v>
      </c>
      <c r="B908" s="10">
        <v>9.1024709999999995</v>
      </c>
      <c r="C908" s="10">
        <v>-83.696889999999996</v>
      </c>
      <c r="D908" t="s">
        <v>6</v>
      </c>
      <c r="E908" t="s">
        <v>150</v>
      </c>
      <c r="F908" s="3" t="s">
        <v>789</v>
      </c>
      <c r="G908" s="3" t="s">
        <v>6</v>
      </c>
      <c r="H908" s="3" t="s">
        <v>149</v>
      </c>
      <c r="I908" s="3" t="s">
        <v>6</v>
      </c>
      <c r="J908" s="3" t="s">
        <v>6</v>
      </c>
    </row>
    <row r="909" spans="1:10" x14ac:dyDescent="0.25">
      <c r="A909" t="s">
        <v>1945</v>
      </c>
      <c r="B909" s="10">
        <v>8.7020900000000001</v>
      </c>
      <c r="C909" s="10">
        <v>-83.881052999999994</v>
      </c>
      <c r="D909" t="s">
        <v>6</v>
      </c>
      <c r="E909" t="s">
        <v>150</v>
      </c>
      <c r="F909" s="3" t="s">
        <v>790</v>
      </c>
      <c r="G909" s="3" t="s">
        <v>6</v>
      </c>
      <c r="H909" s="3" t="s">
        <v>149</v>
      </c>
      <c r="I909" s="3" t="s">
        <v>6</v>
      </c>
      <c r="J909" s="3" t="s">
        <v>6</v>
      </c>
    </row>
    <row r="910" spans="1:10" x14ac:dyDescent="0.25">
      <c r="A910" t="s">
        <v>1946</v>
      </c>
      <c r="B910" s="10">
        <v>5.5188888888888892</v>
      </c>
      <c r="C910" s="10">
        <v>-87.071666666666658</v>
      </c>
      <c r="D910" t="s">
        <v>6</v>
      </c>
      <c r="E910" t="s">
        <v>24</v>
      </c>
      <c r="F910" s="3" t="s">
        <v>679</v>
      </c>
      <c r="G910" s="3" t="s">
        <v>6</v>
      </c>
      <c r="H910" s="3" t="s">
        <v>149</v>
      </c>
      <c r="I910" s="3" t="s">
        <v>6</v>
      </c>
      <c r="J910" s="3" t="s">
        <v>6</v>
      </c>
    </row>
    <row r="911" spans="1:10" x14ac:dyDescent="0.25">
      <c r="A911" t="s">
        <v>1927</v>
      </c>
      <c r="B911" s="10">
        <v>8.6333333333333329</v>
      </c>
      <c r="C911" s="10">
        <v>-83.25</v>
      </c>
      <c r="D911" t="s">
        <v>6</v>
      </c>
      <c r="E911" t="s">
        <v>150</v>
      </c>
      <c r="F911" s="3" t="s">
        <v>786</v>
      </c>
      <c r="G911" s="3" t="s">
        <v>6</v>
      </c>
      <c r="H911" s="3" t="s">
        <v>149</v>
      </c>
      <c r="I911" s="3" t="s">
        <v>6</v>
      </c>
      <c r="J911" s="3" t="s">
        <v>6</v>
      </c>
    </row>
    <row r="912" spans="1:10" x14ac:dyDescent="0.25">
      <c r="A912" t="s">
        <v>1929</v>
      </c>
      <c r="B912" s="10">
        <v>8.5639900000000004</v>
      </c>
      <c r="C912" s="10">
        <v>-83.249920000000003</v>
      </c>
      <c r="D912" t="s">
        <v>6</v>
      </c>
      <c r="E912" t="s">
        <v>150</v>
      </c>
      <c r="F912" s="3" t="s">
        <v>787</v>
      </c>
      <c r="G912" s="3" t="s">
        <v>6</v>
      </c>
      <c r="H912" s="3" t="s">
        <v>149</v>
      </c>
      <c r="I912" s="3" t="s">
        <v>6</v>
      </c>
      <c r="J912" s="3" t="s">
        <v>6</v>
      </c>
    </row>
    <row r="913" spans="1:10" x14ac:dyDescent="0.25">
      <c r="A913" t="s">
        <v>1928</v>
      </c>
      <c r="B913" s="10">
        <v>9.8198469999999993</v>
      </c>
      <c r="C913" s="10">
        <v>-84.861903999999996</v>
      </c>
      <c r="D913" t="s">
        <v>6</v>
      </c>
      <c r="E913" t="s">
        <v>150</v>
      </c>
      <c r="F913" s="3" t="s">
        <v>792</v>
      </c>
      <c r="G913" s="3" t="s">
        <v>6</v>
      </c>
      <c r="H913" s="3" t="s">
        <v>149</v>
      </c>
      <c r="I913" s="3" t="s">
        <v>6</v>
      </c>
      <c r="J913" s="3" t="s">
        <v>6</v>
      </c>
    </row>
    <row r="914" spans="1:10" x14ac:dyDescent="0.25">
      <c r="A914" t="s">
        <v>1930</v>
      </c>
      <c r="B914" s="10">
        <v>8.6559369999999998</v>
      </c>
      <c r="C914" s="10">
        <v>-83.296195999999995</v>
      </c>
      <c r="D914" t="s">
        <v>6</v>
      </c>
      <c r="E914" t="s">
        <v>153</v>
      </c>
      <c r="F914" s="3" t="s">
        <v>797</v>
      </c>
      <c r="G914" s="3" t="s">
        <v>6</v>
      </c>
      <c r="H914" s="3" t="s">
        <v>149</v>
      </c>
      <c r="I914" s="3" t="s">
        <v>6</v>
      </c>
      <c r="J914" s="3" t="s">
        <v>6</v>
      </c>
    </row>
    <row r="915" spans="1:10" x14ac:dyDescent="0.25">
      <c r="A915" t="s">
        <v>1931</v>
      </c>
      <c r="B915" s="10">
        <v>9.7730300000000003</v>
      </c>
      <c r="C915" s="10">
        <v>-84.629514</v>
      </c>
      <c r="D915" t="s">
        <v>6</v>
      </c>
      <c r="E915" t="s">
        <v>150</v>
      </c>
      <c r="F915" s="3" t="s">
        <v>796</v>
      </c>
      <c r="G915" s="3" t="s">
        <v>6</v>
      </c>
      <c r="H915" s="3" t="s">
        <v>149</v>
      </c>
      <c r="I915" s="3" t="s">
        <v>6</v>
      </c>
      <c r="J915" s="3" t="s">
        <v>6</v>
      </c>
    </row>
    <row r="916" spans="1:10" x14ac:dyDescent="0.25">
      <c r="A916" t="s">
        <v>1932</v>
      </c>
      <c r="B916" s="10">
        <v>8.5639900000000004</v>
      </c>
      <c r="C916" s="10">
        <v>-83.249920000000003</v>
      </c>
      <c r="D916" t="s">
        <v>6</v>
      </c>
      <c r="E916" t="s">
        <v>152</v>
      </c>
      <c r="F916" s="3" t="s">
        <v>795</v>
      </c>
      <c r="G916" s="3" t="s">
        <v>6</v>
      </c>
      <c r="H916" s="3" t="s">
        <v>149</v>
      </c>
      <c r="I916" s="3" t="s">
        <v>6</v>
      </c>
      <c r="J916" s="3" t="s">
        <v>6</v>
      </c>
    </row>
    <row r="917" spans="1:10" x14ac:dyDescent="0.25">
      <c r="A917" t="s">
        <v>1933</v>
      </c>
      <c r="B917" s="10">
        <v>9.8639530000000004</v>
      </c>
      <c r="C917" s="10">
        <v>-84.697417999999999</v>
      </c>
      <c r="D917" t="s">
        <v>6</v>
      </c>
      <c r="E917" t="s">
        <v>154</v>
      </c>
      <c r="F917" s="3" t="s">
        <v>798</v>
      </c>
      <c r="G917" s="3" t="s">
        <v>6</v>
      </c>
      <c r="H917" s="3" t="s">
        <v>149</v>
      </c>
      <c r="I917" s="3" t="s">
        <v>6</v>
      </c>
      <c r="J917" s="3" t="s">
        <v>6</v>
      </c>
    </row>
    <row r="918" spans="1:10" x14ac:dyDescent="0.25">
      <c r="A918" t="s">
        <v>1943</v>
      </c>
      <c r="B918" s="10">
        <v>10.056101</v>
      </c>
      <c r="C918" s="10">
        <v>-84.941826000000006</v>
      </c>
      <c r="D918" t="s">
        <v>6</v>
      </c>
      <c r="E918" t="s">
        <v>150</v>
      </c>
      <c r="F918" s="3" t="s">
        <v>1180</v>
      </c>
      <c r="G918" s="3" t="s">
        <v>6</v>
      </c>
      <c r="H918" s="3" t="s">
        <v>149</v>
      </c>
      <c r="I918" s="3" t="s">
        <v>6</v>
      </c>
      <c r="J918" s="3" t="s">
        <v>6</v>
      </c>
    </row>
    <row r="919" spans="1:10" x14ac:dyDescent="0.25">
      <c r="A919" t="s">
        <v>1934</v>
      </c>
      <c r="B919" s="10">
        <v>8.5639900000000004</v>
      </c>
      <c r="C919" s="10">
        <v>-83.249920000000003</v>
      </c>
      <c r="D919" t="s">
        <v>6</v>
      </c>
      <c r="E919" t="s">
        <v>152</v>
      </c>
      <c r="F919" s="3" t="s">
        <v>1364</v>
      </c>
      <c r="G919" s="3" t="s">
        <v>6</v>
      </c>
      <c r="H919" s="3" t="s">
        <v>149</v>
      </c>
      <c r="I919" s="3" t="s">
        <v>6</v>
      </c>
      <c r="J919" s="3" t="s">
        <v>6</v>
      </c>
    </row>
    <row r="920" spans="1:10" x14ac:dyDescent="0.25">
      <c r="A920" t="s">
        <v>1935</v>
      </c>
      <c r="B920" s="10">
        <v>9.1469959999999997</v>
      </c>
      <c r="C920" s="10">
        <v>-83.746910999999997</v>
      </c>
      <c r="D920" t="s">
        <v>6</v>
      </c>
      <c r="E920" t="s">
        <v>150</v>
      </c>
      <c r="F920" s="3" t="s">
        <v>794</v>
      </c>
      <c r="G920" s="3" t="s">
        <v>6</v>
      </c>
      <c r="H920" s="3" t="s">
        <v>149</v>
      </c>
      <c r="I920" s="3" t="s">
        <v>6</v>
      </c>
      <c r="J920" s="3" t="s">
        <v>6</v>
      </c>
    </row>
    <row r="921" spans="1:10" x14ac:dyDescent="0.25">
      <c r="A921" t="s">
        <v>2448</v>
      </c>
      <c r="B921" s="10">
        <v>-2.8833329999999999</v>
      </c>
      <c r="C921" s="10">
        <v>147.08333300000001</v>
      </c>
      <c r="D921" t="s">
        <v>6</v>
      </c>
      <c r="E921" t="s">
        <v>6</v>
      </c>
      <c r="F921" s="3" t="s">
        <v>999</v>
      </c>
      <c r="G921" s="3" t="s">
        <v>6</v>
      </c>
      <c r="H921" t="s">
        <v>2447</v>
      </c>
      <c r="I921" t="s">
        <v>6</v>
      </c>
      <c r="J921" s="3" t="s">
        <v>6</v>
      </c>
    </row>
    <row r="922" spans="1:10" x14ac:dyDescent="0.25">
      <c r="A922" t="s">
        <v>35</v>
      </c>
      <c r="B922" s="10">
        <v>-27.397055000000002</v>
      </c>
      <c r="C922" s="10">
        <v>153.13735600000001</v>
      </c>
      <c r="D922" t="s">
        <v>6</v>
      </c>
      <c r="E922" t="s">
        <v>36</v>
      </c>
      <c r="F922" s="3" t="s">
        <v>697</v>
      </c>
      <c r="G922" s="3" t="s">
        <v>6</v>
      </c>
      <c r="H922" t="s">
        <v>49</v>
      </c>
      <c r="I922" t="s">
        <v>588</v>
      </c>
      <c r="J922" s="3" t="s">
        <v>6</v>
      </c>
    </row>
    <row r="923" spans="1:10" x14ac:dyDescent="0.25">
      <c r="A923" s="4" t="s">
        <v>1595</v>
      </c>
      <c r="B923" s="10">
        <v>-19.404575000000001</v>
      </c>
      <c r="C923" s="10">
        <v>147.19784999999999</v>
      </c>
      <c r="D923" t="s">
        <v>6</v>
      </c>
      <c r="E923" t="s">
        <v>6</v>
      </c>
      <c r="F923" s="3" t="s">
        <v>1596</v>
      </c>
      <c r="G923" s="3" t="s">
        <v>6</v>
      </c>
      <c r="H923" s="3" t="s">
        <v>49</v>
      </c>
      <c r="I923" t="s">
        <v>2473</v>
      </c>
      <c r="J923" s="3" t="s">
        <v>6</v>
      </c>
    </row>
    <row r="924" spans="1:10" x14ac:dyDescent="0.25">
      <c r="A924" t="s">
        <v>37</v>
      </c>
      <c r="B924" s="10">
        <v>-27.4087</v>
      </c>
      <c r="C924" s="10">
        <v>153.147615</v>
      </c>
      <c r="D924" t="s">
        <v>6</v>
      </c>
      <c r="E924" t="s">
        <v>36</v>
      </c>
      <c r="F924" s="3" t="s">
        <v>699</v>
      </c>
      <c r="G924" s="3" t="s">
        <v>6</v>
      </c>
      <c r="H924" t="s">
        <v>49</v>
      </c>
      <c r="I924" t="s">
        <v>588</v>
      </c>
      <c r="J924" s="3" t="s">
        <v>6</v>
      </c>
    </row>
    <row r="925" spans="1:10" x14ac:dyDescent="0.25">
      <c r="A925" t="s">
        <v>616</v>
      </c>
      <c r="B925" s="10">
        <v>-15.461631000000001</v>
      </c>
      <c r="C925" s="10">
        <v>145.23267999999999</v>
      </c>
      <c r="D925" t="s">
        <v>6</v>
      </c>
      <c r="E925" t="s">
        <v>6</v>
      </c>
      <c r="F925" s="3" t="s">
        <v>1243</v>
      </c>
      <c r="G925" s="3" t="s">
        <v>6</v>
      </c>
      <c r="H925" s="3" t="s">
        <v>49</v>
      </c>
      <c r="I925" t="s">
        <v>2473</v>
      </c>
      <c r="J925" s="3" t="s">
        <v>6</v>
      </c>
    </row>
    <row r="926" spans="1:10" x14ac:dyDescent="0.25">
      <c r="A926" t="s">
        <v>41</v>
      </c>
      <c r="B926" s="10">
        <v>-23.850531</v>
      </c>
      <c r="C926" s="10">
        <v>151.26274699999999</v>
      </c>
      <c r="D926" t="s">
        <v>6</v>
      </c>
      <c r="E926" t="s">
        <v>51</v>
      </c>
      <c r="F926" s="3" t="s">
        <v>702</v>
      </c>
      <c r="G926" s="3" t="s">
        <v>6</v>
      </c>
      <c r="H926" s="3" t="s">
        <v>49</v>
      </c>
      <c r="I926" s="3" t="s">
        <v>40</v>
      </c>
      <c r="J926" s="3" t="s">
        <v>6</v>
      </c>
    </row>
    <row r="927" spans="1:10" x14ac:dyDescent="0.25">
      <c r="A927" t="s">
        <v>43</v>
      </c>
      <c r="B927" s="10">
        <v>-25.216666666666665</v>
      </c>
      <c r="C927" s="10">
        <v>153.13333333333333</v>
      </c>
      <c r="D927" t="s">
        <v>6</v>
      </c>
      <c r="E927" t="s">
        <v>6</v>
      </c>
      <c r="F927" s="3" t="s">
        <v>704</v>
      </c>
      <c r="G927" s="3" t="s">
        <v>6</v>
      </c>
      <c r="H927" t="s">
        <v>49</v>
      </c>
      <c r="I927" t="s">
        <v>588</v>
      </c>
      <c r="J927" s="3" t="s">
        <v>6</v>
      </c>
    </row>
    <row r="928" spans="1:10" x14ac:dyDescent="0.25">
      <c r="A928" t="s">
        <v>44</v>
      </c>
      <c r="B928" s="10">
        <v>-23.848888888888887</v>
      </c>
      <c r="C928" s="10">
        <v>151.26249999999999</v>
      </c>
      <c r="D928" t="s">
        <v>6</v>
      </c>
      <c r="E928" t="s">
        <v>6</v>
      </c>
      <c r="F928" s="3" t="s">
        <v>705</v>
      </c>
      <c r="G928" s="3" t="s">
        <v>6</v>
      </c>
      <c r="H928" t="s">
        <v>49</v>
      </c>
      <c r="I928" t="s">
        <v>588</v>
      </c>
      <c r="J928" s="3" t="s">
        <v>6</v>
      </c>
    </row>
    <row r="929" spans="1:10" x14ac:dyDescent="0.25">
      <c r="A929" t="s">
        <v>1789</v>
      </c>
      <c r="B929" s="10">
        <v>-25.263362000000001</v>
      </c>
      <c r="C929" s="10">
        <v>152.804811</v>
      </c>
      <c r="D929" t="s">
        <v>6</v>
      </c>
      <c r="E929" t="s">
        <v>6</v>
      </c>
      <c r="F929" s="3" t="s">
        <v>1790</v>
      </c>
      <c r="G929" s="3" t="s">
        <v>6</v>
      </c>
      <c r="H929" t="s">
        <v>49</v>
      </c>
      <c r="I929" t="s">
        <v>588</v>
      </c>
      <c r="J929" s="3" t="s">
        <v>6</v>
      </c>
    </row>
    <row r="930" spans="1:10" x14ac:dyDescent="0.25">
      <c r="A930" t="s">
        <v>1793</v>
      </c>
      <c r="B930" s="10">
        <v>-19.45</v>
      </c>
      <c r="C930" s="10">
        <v>147.22999999999999</v>
      </c>
      <c r="D930" t="s">
        <v>6</v>
      </c>
      <c r="E930" t="s">
        <v>6</v>
      </c>
      <c r="F930" s="3" t="s">
        <v>1794</v>
      </c>
      <c r="G930" s="3" t="s">
        <v>6</v>
      </c>
      <c r="H930" t="s">
        <v>49</v>
      </c>
      <c r="I930" t="s">
        <v>2473</v>
      </c>
      <c r="J930" s="3" t="s">
        <v>6</v>
      </c>
    </row>
    <row r="931" spans="1:10" x14ac:dyDescent="0.25">
      <c r="A931" t="s">
        <v>557</v>
      </c>
      <c r="B931" s="10">
        <v>-16.386137000000002</v>
      </c>
      <c r="C931" s="10">
        <v>145.565076</v>
      </c>
      <c r="D931" t="s">
        <v>6</v>
      </c>
      <c r="E931" t="s">
        <v>6</v>
      </c>
      <c r="F931" s="3" t="s">
        <v>1201</v>
      </c>
      <c r="G931" s="3" t="s">
        <v>6</v>
      </c>
      <c r="H931" s="3" t="s">
        <v>49</v>
      </c>
      <c r="I931" t="s">
        <v>2473</v>
      </c>
      <c r="J931" s="3" t="s">
        <v>6</v>
      </c>
    </row>
    <row r="932" spans="1:10" x14ac:dyDescent="0.25">
      <c r="A932" t="s">
        <v>1805</v>
      </c>
      <c r="B932" s="10">
        <v>-21.9</v>
      </c>
      <c r="C932" s="10">
        <v>149.468155</v>
      </c>
      <c r="D932" t="s">
        <v>1813</v>
      </c>
      <c r="E932" t="s">
        <v>6</v>
      </c>
      <c r="F932" s="3" t="s">
        <v>2483</v>
      </c>
      <c r="G932" s="3" t="s">
        <v>6</v>
      </c>
      <c r="H932" t="s">
        <v>49</v>
      </c>
      <c r="I932" t="s">
        <v>41</v>
      </c>
      <c r="J932" s="3" t="s">
        <v>6</v>
      </c>
    </row>
    <row r="933" spans="1:10" x14ac:dyDescent="0.25">
      <c r="A933" t="s">
        <v>55</v>
      </c>
      <c r="B933" s="10">
        <v>-27.25</v>
      </c>
      <c r="C933" s="10">
        <v>153.25</v>
      </c>
      <c r="D933" t="s">
        <v>6</v>
      </c>
      <c r="E933" t="s">
        <v>6</v>
      </c>
      <c r="F933" s="3" t="s">
        <v>712</v>
      </c>
      <c r="G933" s="3" t="s">
        <v>6</v>
      </c>
      <c r="H933" s="3" t="s">
        <v>49</v>
      </c>
      <c r="I933" t="s">
        <v>588</v>
      </c>
      <c r="J933" s="3" t="s">
        <v>6</v>
      </c>
    </row>
    <row r="934" spans="1:10" x14ac:dyDescent="0.25">
      <c r="A934" t="s">
        <v>1806</v>
      </c>
      <c r="B934" s="10">
        <v>-16.919616000000001</v>
      </c>
      <c r="C934" s="10">
        <v>145.783006</v>
      </c>
      <c r="D934" t="s">
        <v>1811</v>
      </c>
      <c r="E934" t="s">
        <v>1812</v>
      </c>
      <c r="F934" s="3" t="s">
        <v>1807</v>
      </c>
      <c r="G934" s="3" t="s">
        <v>6</v>
      </c>
      <c r="H934" t="s">
        <v>49</v>
      </c>
      <c r="I934" t="s">
        <v>6</v>
      </c>
      <c r="J934" s="3" t="s">
        <v>6</v>
      </c>
    </row>
    <row r="935" spans="1:10" x14ac:dyDescent="0.25">
      <c r="A935" t="s">
        <v>48</v>
      </c>
      <c r="B935" s="10">
        <v>-23.848888888888887</v>
      </c>
      <c r="C935" s="10">
        <v>151.26249999999999</v>
      </c>
      <c r="D935" t="s">
        <v>6</v>
      </c>
      <c r="E935" t="s">
        <v>6</v>
      </c>
      <c r="F935" s="3" t="s">
        <v>709</v>
      </c>
      <c r="G935" s="3" t="s">
        <v>6</v>
      </c>
      <c r="H935" t="s">
        <v>49</v>
      </c>
      <c r="I935" t="s">
        <v>588</v>
      </c>
      <c r="J935" s="3" t="s">
        <v>6</v>
      </c>
    </row>
    <row r="936" spans="1:10" x14ac:dyDescent="0.25">
      <c r="A936" t="s">
        <v>54</v>
      </c>
      <c r="B936" s="10">
        <v>-16.483611111111113</v>
      </c>
      <c r="C936" s="10">
        <v>145.465277777777</v>
      </c>
      <c r="D936" t="s">
        <v>6</v>
      </c>
      <c r="E936" t="s">
        <v>6</v>
      </c>
      <c r="F936" s="3" t="s">
        <v>711</v>
      </c>
      <c r="G936" s="3" t="s">
        <v>6</v>
      </c>
      <c r="H936" s="3" t="s">
        <v>49</v>
      </c>
      <c r="I936" t="s">
        <v>2473</v>
      </c>
      <c r="J936" s="3" t="s">
        <v>6</v>
      </c>
    </row>
    <row r="937" spans="1:10" x14ac:dyDescent="0.25">
      <c r="A937" t="s">
        <v>588</v>
      </c>
      <c r="B937" s="10">
        <v>-27.4087</v>
      </c>
      <c r="C937" s="10">
        <v>153.147615</v>
      </c>
      <c r="D937" t="s">
        <v>1814</v>
      </c>
      <c r="E937" t="s">
        <v>589</v>
      </c>
      <c r="F937" s="3" t="s">
        <v>1234</v>
      </c>
      <c r="G937" s="3" t="s">
        <v>6</v>
      </c>
      <c r="H937" s="3" t="s">
        <v>49</v>
      </c>
      <c r="I937" s="3" t="s">
        <v>41</v>
      </c>
      <c r="J937" s="3" t="s">
        <v>6</v>
      </c>
    </row>
    <row r="938" spans="1:10" x14ac:dyDescent="0.25">
      <c r="A938" t="s">
        <v>31</v>
      </c>
      <c r="B938" s="10">
        <v>-19.256388888888889</v>
      </c>
      <c r="C938" s="10">
        <v>146.81833333333333</v>
      </c>
      <c r="D938" t="s">
        <v>6</v>
      </c>
      <c r="E938" t="s">
        <v>6</v>
      </c>
      <c r="F938" s="3" t="s">
        <v>695</v>
      </c>
      <c r="G938" s="3" t="s">
        <v>6</v>
      </c>
      <c r="H938" t="s">
        <v>49</v>
      </c>
      <c r="I938" t="s">
        <v>2473</v>
      </c>
      <c r="J938" s="3" t="s">
        <v>6</v>
      </c>
    </row>
    <row r="939" spans="1:10" x14ac:dyDescent="0.25">
      <c r="A939" t="s">
        <v>1776</v>
      </c>
      <c r="B939" s="10">
        <v>-16.891017000000002</v>
      </c>
      <c r="C939" s="10">
        <v>145.948644</v>
      </c>
      <c r="D939" t="s">
        <v>6</v>
      </c>
      <c r="E939" t="s">
        <v>6</v>
      </c>
      <c r="F939" s="3" t="s">
        <v>1777</v>
      </c>
      <c r="G939" s="3" t="s">
        <v>6</v>
      </c>
      <c r="H939" t="s">
        <v>49</v>
      </c>
      <c r="I939" t="s">
        <v>2473</v>
      </c>
      <c r="J939" s="3" t="s">
        <v>6</v>
      </c>
    </row>
    <row r="940" spans="1:10" x14ac:dyDescent="0.25">
      <c r="A940" s="3" t="s">
        <v>2093</v>
      </c>
      <c r="B940" s="10">
        <f>-(16+1/60)</f>
        <v>-16.016666666666666</v>
      </c>
      <c r="C940" s="10">
        <f>-(142+26/60)</f>
        <v>-142.43333333333334</v>
      </c>
      <c r="D940" t="s">
        <v>6</v>
      </c>
      <c r="E940" t="s">
        <v>6</v>
      </c>
      <c r="F940" s="3" t="s">
        <v>2092</v>
      </c>
      <c r="G940" s="3" t="s">
        <v>6</v>
      </c>
      <c r="H940" s="3" t="s">
        <v>2091</v>
      </c>
      <c r="I940" s="3" t="s">
        <v>6</v>
      </c>
      <c r="J940" s="3" t="s">
        <v>6</v>
      </c>
    </row>
    <row r="941" spans="1:10" x14ac:dyDescent="0.25">
      <c r="A941" t="s">
        <v>1554</v>
      </c>
      <c r="B941" s="10">
        <v>9.8969009999999997</v>
      </c>
      <c r="C941" s="10">
        <v>98.567268999999996</v>
      </c>
      <c r="D941" t="s">
        <v>6</v>
      </c>
      <c r="E941" t="s">
        <v>6</v>
      </c>
      <c r="F941" s="3" t="s">
        <v>1557</v>
      </c>
      <c r="G941" s="3" t="s">
        <v>6</v>
      </c>
      <c r="H941" t="s">
        <v>1555</v>
      </c>
      <c r="I941" t="s">
        <v>6</v>
      </c>
      <c r="J941" s="3" t="s">
        <v>6</v>
      </c>
    </row>
    <row r="942" spans="1:10" x14ac:dyDescent="0.25">
      <c r="A942" t="s">
        <v>545</v>
      </c>
      <c r="B942" s="10">
        <v>28.75</v>
      </c>
      <c r="C942" s="10">
        <v>34.75</v>
      </c>
      <c r="D942" t="s">
        <v>6</v>
      </c>
      <c r="E942" t="s">
        <v>6</v>
      </c>
      <c r="F942" s="3" t="s">
        <v>1176</v>
      </c>
      <c r="G942" s="3" t="s">
        <v>6</v>
      </c>
      <c r="H942" s="3" t="s">
        <v>28</v>
      </c>
      <c r="I942" s="3" t="s">
        <v>6</v>
      </c>
      <c r="J942" s="3" t="s">
        <v>6</v>
      </c>
    </row>
    <row r="943" spans="1:10" x14ac:dyDescent="0.25">
      <c r="A943" t="s">
        <v>1398</v>
      </c>
      <c r="B943" s="10">
        <v>-4.7694960000000002</v>
      </c>
      <c r="C943" s="10">
        <v>11.86223</v>
      </c>
      <c r="D943" t="s">
        <v>6</v>
      </c>
      <c r="E943" t="s">
        <v>6</v>
      </c>
      <c r="F943" t="s">
        <v>1399</v>
      </c>
      <c r="G943" s="3" t="s">
        <v>6</v>
      </c>
      <c r="H943" t="s">
        <v>136</v>
      </c>
      <c r="I943" t="s">
        <v>6</v>
      </c>
      <c r="J943" s="3" t="s">
        <v>6</v>
      </c>
    </row>
    <row r="944" spans="1:10" x14ac:dyDescent="0.25">
      <c r="A944" t="s">
        <v>2061</v>
      </c>
      <c r="B944" s="10">
        <v>18.474682999999999</v>
      </c>
      <c r="C944" s="10">
        <v>-77.454958000000005</v>
      </c>
      <c r="D944" t="s">
        <v>2062</v>
      </c>
      <c r="E944" t="s">
        <v>6</v>
      </c>
      <c r="F944" s="3" t="s">
        <v>2060</v>
      </c>
      <c r="G944" s="3" t="s">
        <v>6</v>
      </c>
      <c r="H944" t="s">
        <v>2058</v>
      </c>
      <c r="I944" t="s">
        <v>6</v>
      </c>
      <c r="J944" s="3" t="s">
        <v>2911</v>
      </c>
    </row>
    <row r="945" spans="1:10" x14ac:dyDescent="0.25">
      <c r="A945" t="s">
        <v>346</v>
      </c>
      <c r="B945" s="10">
        <v>-22.802088000000001</v>
      </c>
      <c r="C945" s="10">
        <v>-43.155256000000001</v>
      </c>
      <c r="D945" t="s">
        <v>6</v>
      </c>
      <c r="E945" t="s">
        <v>6</v>
      </c>
      <c r="F945" s="3" t="s">
        <v>978</v>
      </c>
      <c r="G945" s="3" t="s">
        <v>6</v>
      </c>
      <c r="H945" t="s">
        <v>335</v>
      </c>
      <c r="I945" t="s">
        <v>6</v>
      </c>
      <c r="J945" s="3" t="s">
        <v>6</v>
      </c>
    </row>
    <row r="946" spans="1:10" x14ac:dyDescent="0.25">
      <c r="A946" t="s">
        <v>345</v>
      </c>
      <c r="B946" s="10">
        <v>-21.297103</v>
      </c>
      <c r="C946" s="10">
        <v>-40.969437999999997</v>
      </c>
      <c r="D946" t="s">
        <v>6</v>
      </c>
      <c r="E946" t="s">
        <v>6</v>
      </c>
      <c r="F946" s="3" t="s">
        <v>977</v>
      </c>
      <c r="G946" s="3" t="s">
        <v>6</v>
      </c>
      <c r="H946" t="s">
        <v>335</v>
      </c>
      <c r="I946" t="s">
        <v>6</v>
      </c>
      <c r="J946" s="3" t="s">
        <v>6</v>
      </c>
    </row>
    <row r="947" spans="1:10" x14ac:dyDescent="0.25">
      <c r="A947" t="s">
        <v>330</v>
      </c>
      <c r="B947" s="10">
        <v>-5.7739390000000004</v>
      </c>
      <c r="C947" s="10">
        <v>-35.205500000000001</v>
      </c>
      <c r="D947" t="s">
        <v>6</v>
      </c>
      <c r="E947" t="s">
        <v>6</v>
      </c>
      <c r="F947" s="3" t="s">
        <v>979</v>
      </c>
      <c r="G947" s="3" t="s">
        <v>6</v>
      </c>
      <c r="H947" t="s">
        <v>620</v>
      </c>
      <c r="I947" t="s">
        <v>6</v>
      </c>
      <c r="J947" s="3" t="s">
        <v>6</v>
      </c>
    </row>
    <row r="948" spans="1:10" x14ac:dyDescent="0.25">
      <c r="A948" s="4" t="s">
        <v>2795</v>
      </c>
      <c r="B948" s="10">
        <f>42+44/60+37/3600</f>
        <v>42.743611111111115</v>
      </c>
      <c r="C948" s="10">
        <f>-(70+50/60+13/3600)</f>
        <v>-70.836944444444441</v>
      </c>
      <c r="D948" t="s">
        <v>6</v>
      </c>
      <c r="E948" t="s">
        <v>6</v>
      </c>
      <c r="F948" s="4" t="s">
        <v>1684</v>
      </c>
      <c r="G948" s="3" t="s">
        <v>6</v>
      </c>
      <c r="H948" s="4" t="s">
        <v>2794</v>
      </c>
      <c r="I948" s="4" t="s">
        <v>6</v>
      </c>
      <c r="J948" s="3" t="s">
        <v>6</v>
      </c>
    </row>
    <row r="949" spans="1:10" x14ac:dyDescent="0.25">
      <c r="A949" t="s">
        <v>1902</v>
      </c>
      <c r="B949" s="10">
        <v>26.5</v>
      </c>
      <c r="C949" s="10">
        <v>127.93333333333334</v>
      </c>
      <c r="D949" t="s">
        <v>1878</v>
      </c>
      <c r="E949" t="s">
        <v>6</v>
      </c>
      <c r="F949" s="3" t="s">
        <v>883</v>
      </c>
      <c r="G949" s="3" t="s">
        <v>6</v>
      </c>
      <c r="H949" t="s">
        <v>244</v>
      </c>
      <c r="I949" t="s">
        <v>6</v>
      </c>
      <c r="J949" s="3" t="s">
        <v>6</v>
      </c>
    </row>
    <row r="950" spans="1:10" x14ac:dyDescent="0.25">
      <c r="A950" t="s">
        <v>1901</v>
      </c>
      <c r="B950" s="10">
        <v>24.467390999999999</v>
      </c>
      <c r="C950" s="10">
        <v>124.16176400000001</v>
      </c>
      <c r="D950" t="s">
        <v>6</v>
      </c>
      <c r="E950" t="s">
        <v>6</v>
      </c>
      <c r="F950" s="3" t="s">
        <v>882</v>
      </c>
      <c r="G950" s="3" t="s">
        <v>6</v>
      </c>
      <c r="H950" t="s">
        <v>244</v>
      </c>
      <c r="I950" t="s">
        <v>6</v>
      </c>
      <c r="J950" s="3" t="s">
        <v>6</v>
      </c>
    </row>
    <row r="951" spans="1:10" x14ac:dyDescent="0.25">
      <c r="A951" t="s">
        <v>1785</v>
      </c>
      <c r="B951" s="10">
        <v>5.7312000000000003</v>
      </c>
      <c r="C951" s="10">
        <v>118.13120000000001</v>
      </c>
      <c r="D951" t="s">
        <v>6</v>
      </c>
      <c r="E951" t="s">
        <v>6</v>
      </c>
      <c r="F951" s="3" t="s">
        <v>1784</v>
      </c>
      <c r="G951" s="3" t="s">
        <v>6</v>
      </c>
      <c r="H951" t="s">
        <v>632</v>
      </c>
      <c r="I951" t="s">
        <v>6</v>
      </c>
      <c r="J951" s="3" t="s">
        <v>6</v>
      </c>
    </row>
    <row r="952" spans="1:10" x14ac:dyDescent="0.25">
      <c r="A952" t="s">
        <v>631</v>
      </c>
      <c r="B952" s="10">
        <v>5.7333860000000003</v>
      </c>
      <c r="C952" s="10">
        <v>118.05115600000001</v>
      </c>
      <c r="D952" t="s">
        <v>6</v>
      </c>
      <c r="E952" t="s">
        <v>6</v>
      </c>
      <c r="F952" s="3" t="s">
        <v>1274</v>
      </c>
      <c r="G952" s="3" t="s">
        <v>6</v>
      </c>
      <c r="H952" t="s">
        <v>632</v>
      </c>
      <c r="I952" t="s">
        <v>6</v>
      </c>
      <c r="J952" s="3" t="s">
        <v>6</v>
      </c>
    </row>
    <row r="953" spans="1:10" x14ac:dyDescent="0.25">
      <c r="A953" t="s">
        <v>211</v>
      </c>
      <c r="B953" s="10">
        <v>4.2583333333333337</v>
      </c>
      <c r="C953" s="10">
        <v>117.89444444444445</v>
      </c>
      <c r="D953" t="s">
        <v>6</v>
      </c>
      <c r="E953" t="s">
        <v>6</v>
      </c>
      <c r="F953" s="3" t="s">
        <v>857</v>
      </c>
      <c r="G953" s="3" t="s">
        <v>1305</v>
      </c>
      <c r="H953" t="s">
        <v>632</v>
      </c>
      <c r="I953" t="s">
        <v>6</v>
      </c>
      <c r="J953" s="3" t="s">
        <v>6</v>
      </c>
    </row>
    <row r="954" spans="1:10" x14ac:dyDescent="0.25">
      <c r="A954" t="s">
        <v>170</v>
      </c>
      <c r="B954" s="10">
        <v>-5.416666666666667</v>
      </c>
      <c r="C954" s="10">
        <v>53.333333333333336</v>
      </c>
      <c r="D954" t="s">
        <v>6</v>
      </c>
      <c r="E954" t="s">
        <v>6</v>
      </c>
      <c r="F954" s="3" t="s">
        <v>806</v>
      </c>
      <c r="G954" s="3" t="s">
        <v>6</v>
      </c>
      <c r="H954" t="s">
        <v>637</v>
      </c>
      <c r="I954" t="s">
        <v>6</v>
      </c>
      <c r="J954" s="3" t="s">
        <v>6</v>
      </c>
    </row>
    <row r="955" spans="1:10" x14ac:dyDescent="0.25">
      <c r="A955" s="4" t="s">
        <v>2793</v>
      </c>
      <c r="B955" s="10">
        <f>42+49/60+57/3600</f>
        <v>42.832500000000003</v>
      </c>
      <c r="C955" s="10">
        <f>-(70+49/60+6/3600)</f>
        <v>-70.818333333333328</v>
      </c>
      <c r="D955" t="s">
        <v>6</v>
      </c>
      <c r="E955" t="s">
        <v>1562</v>
      </c>
      <c r="F955" s="4" t="s">
        <v>1680</v>
      </c>
      <c r="G955" s="3" t="s">
        <v>6</v>
      </c>
      <c r="H955" s="4" t="s">
        <v>2792</v>
      </c>
      <c r="I955" s="4" t="s">
        <v>6</v>
      </c>
      <c r="J955" s="3" t="s">
        <v>6</v>
      </c>
    </row>
    <row r="956" spans="1:10" x14ac:dyDescent="0.25">
      <c r="A956" t="s">
        <v>251</v>
      </c>
      <c r="B956" s="10">
        <v>-13.916666666666666</v>
      </c>
      <c r="C956" s="10">
        <v>-171.75</v>
      </c>
      <c r="D956" t="s">
        <v>6</v>
      </c>
      <c r="E956" t="s">
        <v>6</v>
      </c>
      <c r="F956" s="3" t="s">
        <v>886</v>
      </c>
      <c r="G956" s="3" t="s">
        <v>6</v>
      </c>
      <c r="H956" t="s">
        <v>249</v>
      </c>
      <c r="I956" t="s">
        <v>6</v>
      </c>
      <c r="J956" s="3" t="s">
        <v>6</v>
      </c>
    </row>
    <row r="957" spans="1:10" x14ac:dyDescent="0.25">
      <c r="A957" t="s">
        <v>1647</v>
      </c>
      <c r="B957" s="10">
        <v>13.541382</v>
      </c>
      <c r="C957" s="10">
        <v>100.27443100000001</v>
      </c>
      <c r="D957" t="s">
        <v>6</v>
      </c>
      <c r="E957" t="s">
        <v>6</v>
      </c>
      <c r="F957" s="3" t="s">
        <v>1455</v>
      </c>
      <c r="G957" s="3" t="s">
        <v>1456</v>
      </c>
      <c r="H957" s="4" t="s">
        <v>1645</v>
      </c>
      <c r="I957" s="4" t="s">
        <v>6</v>
      </c>
      <c r="J957" s="3" t="s">
        <v>6</v>
      </c>
    </row>
    <row r="958" spans="1:10" x14ac:dyDescent="0.25">
      <c r="A958" t="s">
        <v>1648</v>
      </c>
      <c r="B958" s="10">
        <v>13.530984999999999</v>
      </c>
      <c r="C958" s="10">
        <v>100.266775</v>
      </c>
      <c r="D958" t="s">
        <v>6</v>
      </c>
      <c r="E958" t="s">
        <v>6</v>
      </c>
      <c r="F958" s="3" t="s">
        <v>1453</v>
      </c>
      <c r="G958" s="3" t="s">
        <v>1459</v>
      </c>
      <c r="H958" s="4" t="s">
        <v>1645</v>
      </c>
      <c r="I958" s="4" t="s">
        <v>6</v>
      </c>
      <c r="J958" s="3" t="s">
        <v>6</v>
      </c>
    </row>
    <row r="959" spans="1:10" x14ac:dyDescent="0.25">
      <c r="A959" t="s">
        <v>2524</v>
      </c>
      <c r="B959" s="10">
        <v>33.376955000000002</v>
      </c>
      <c r="C959" s="10">
        <v>-118.41046</v>
      </c>
      <c r="D959" t="s">
        <v>6</v>
      </c>
      <c r="E959" t="s">
        <v>6</v>
      </c>
      <c r="F959" s="3" t="s">
        <v>1510</v>
      </c>
      <c r="G959" s="3" t="s">
        <v>6</v>
      </c>
      <c r="H959" t="s">
        <v>2525</v>
      </c>
      <c r="I959" t="s">
        <v>6</v>
      </c>
      <c r="J959" s="3" t="s">
        <v>6</v>
      </c>
    </row>
    <row r="960" spans="1:10" x14ac:dyDescent="0.25">
      <c r="A960" t="s">
        <v>2528</v>
      </c>
      <c r="B960" s="10">
        <v>32.777141</v>
      </c>
      <c r="C960" s="10">
        <v>-117.230051</v>
      </c>
      <c r="D960" t="s">
        <v>6</v>
      </c>
      <c r="E960" t="s">
        <v>6</v>
      </c>
      <c r="F960" s="3" t="s">
        <v>1045</v>
      </c>
      <c r="G960" s="3" t="s">
        <v>6</v>
      </c>
      <c r="H960" t="s">
        <v>2523</v>
      </c>
      <c r="I960" t="s">
        <v>6</v>
      </c>
      <c r="J960" s="3" t="s">
        <v>6</v>
      </c>
    </row>
    <row r="961" spans="1:10" x14ac:dyDescent="0.25">
      <c r="A961" t="s">
        <v>1740</v>
      </c>
      <c r="B961" s="10">
        <v>23.973965</v>
      </c>
      <c r="C961" s="10">
        <v>-74.483986000000002</v>
      </c>
      <c r="D961" t="s">
        <v>6</v>
      </c>
      <c r="E961" t="s">
        <v>6</v>
      </c>
      <c r="F961" s="3" t="s">
        <v>1741</v>
      </c>
      <c r="G961" s="3" t="s">
        <v>6</v>
      </c>
      <c r="H961" t="s">
        <v>1738</v>
      </c>
      <c r="I961" t="s">
        <v>6</v>
      </c>
      <c r="J961" s="3" t="s">
        <v>6</v>
      </c>
    </row>
    <row r="962" spans="1:10" x14ac:dyDescent="0.25">
      <c r="A962" t="s">
        <v>210</v>
      </c>
      <c r="B962" s="10">
        <v>5.8076930000000004</v>
      </c>
      <c r="C962" s="10">
        <v>117.959817</v>
      </c>
      <c r="D962" t="s">
        <v>6</v>
      </c>
      <c r="E962" t="s">
        <v>6</v>
      </c>
      <c r="F962" s="3" t="s">
        <v>856</v>
      </c>
      <c r="G962" s="3" t="s">
        <v>6</v>
      </c>
      <c r="H962" t="s">
        <v>631</v>
      </c>
      <c r="I962" t="s">
        <v>6</v>
      </c>
      <c r="J962" s="3" t="s">
        <v>6</v>
      </c>
    </row>
    <row r="963" spans="1:10" x14ac:dyDescent="0.25">
      <c r="A963" s="4" t="s">
        <v>2534</v>
      </c>
      <c r="B963" s="10">
        <f>34+25/60</f>
        <v>34.416666666666664</v>
      </c>
      <c r="C963" s="10">
        <f>-(119+50/60)</f>
        <v>-119.83333333333333</v>
      </c>
      <c r="D963" t="s">
        <v>6</v>
      </c>
      <c r="E963" t="s">
        <v>1562</v>
      </c>
      <c r="F963" t="s">
        <v>1703</v>
      </c>
      <c r="G963" s="3" t="s">
        <v>6</v>
      </c>
      <c r="H963" s="4" t="s">
        <v>2533</v>
      </c>
      <c r="I963" s="4" t="s">
        <v>6</v>
      </c>
      <c r="J963" s="3" t="s">
        <v>6</v>
      </c>
    </row>
    <row r="964" spans="1:10" x14ac:dyDescent="0.25">
      <c r="A964" t="s">
        <v>1841</v>
      </c>
      <c r="B964" s="10">
        <v>-0.74693100000000001</v>
      </c>
      <c r="C964" s="10">
        <v>-90.308261000000002</v>
      </c>
      <c r="D964" t="s">
        <v>6</v>
      </c>
      <c r="E964" t="s">
        <v>6</v>
      </c>
      <c r="F964" t="s">
        <v>1840</v>
      </c>
      <c r="G964" s="3" t="s">
        <v>6</v>
      </c>
      <c r="H964" t="s">
        <v>21</v>
      </c>
      <c r="I964" t="s">
        <v>6</v>
      </c>
      <c r="J964" s="3" t="s">
        <v>6</v>
      </c>
    </row>
    <row r="965" spans="1:10" x14ac:dyDescent="0.25">
      <c r="A965" t="s">
        <v>1860</v>
      </c>
      <c r="B965" s="10">
        <v>-0.21699299999999999</v>
      </c>
      <c r="C965" s="10">
        <v>-90.844719999999995</v>
      </c>
      <c r="D965" t="s">
        <v>6</v>
      </c>
      <c r="E965" t="s">
        <v>6</v>
      </c>
      <c r="F965" s="3" t="s">
        <v>1858</v>
      </c>
      <c r="G965" s="3" t="s">
        <v>1859</v>
      </c>
      <c r="H965" t="s">
        <v>20</v>
      </c>
      <c r="I965" t="s">
        <v>6</v>
      </c>
      <c r="J965" s="3" t="s">
        <v>6</v>
      </c>
    </row>
    <row r="966" spans="1:10" x14ac:dyDescent="0.25">
      <c r="A966" t="s">
        <v>2037</v>
      </c>
      <c r="B966" s="10">
        <v>-2.5581149999999999</v>
      </c>
      <c r="C966" s="10">
        <v>-44.039893999999997</v>
      </c>
      <c r="D966" t="s">
        <v>6</v>
      </c>
      <c r="E966" t="s">
        <v>6</v>
      </c>
      <c r="F966" t="s">
        <v>2036</v>
      </c>
      <c r="G966" s="3" t="s">
        <v>6</v>
      </c>
      <c r="H966" t="s">
        <v>2035</v>
      </c>
      <c r="I966" t="s">
        <v>6</v>
      </c>
      <c r="J966" s="3" t="s">
        <v>6</v>
      </c>
    </row>
    <row r="967" spans="1:10" x14ac:dyDescent="0.25">
      <c r="A967" s="3" t="s">
        <v>2055</v>
      </c>
      <c r="B967" s="10">
        <v>-2.5549059999999999</v>
      </c>
      <c r="C967" s="10">
        <v>-44.052638000000002</v>
      </c>
      <c r="D967" t="s">
        <v>6</v>
      </c>
      <c r="E967" t="s">
        <v>6</v>
      </c>
      <c r="F967" s="3" t="s">
        <v>2054</v>
      </c>
      <c r="G967" s="3" t="s">
        <v>6</v>
      </c>
      <c r="H967" t="s">
        <v>2035</v>
      </c>
      <c r="I967" t="s">
        <v>6</v>
      </c>
      <c r="J967" s="3" t="s">
        <v>6</v>
      </c>
    </row>
    <row r="968" spans="1:10" x14ac:dyDescent="0.25">
      <c r="A968" s="3" t="s">
        <v>2041</v>
      </c>
      <c r="B968" s="10">
        <v>-2.467686</v>
      </c>
      <c r="C968" s="10">
        <v>-44.076633000000001</v>
      </c>
      <c r="D968" t="s">
        <v>6</v>
      </c>
      <c r="E968" t="s">
        <v>6</v>
      </c>
      <c r="F968" s="3" t="s">
        <v>2040</v>
      </c>
      <c r="G968" s="3" t="s">
        <v>6</v>
      </c>
      <c r="H968" t="s">
        <v>2032</v>
      </c>
      <c r="I968" t="s">
        <v>6</v>
      </c>
      <c r="J968" s="3" t="s">
        <v>6</v>
      </c>
    </row>
    <row r="969" spans="1:10" x14ac:dyDescent="0.25">
      <c r="A969" s="3" t="s">
        <v>2052</v>
      </c>
      <c r="B969" s="10">
        <v>-2.6383000000000001</v>
      </c>
      <c r="C969" s="10">
        <v>-44.262644000000002</v>
      </c>
      <c r="D969" t="s">
        <v>6</v>
      </c>
      <c r="E969" t="s">
        <v>6</v>
      </c>
      <c r="F969" s="3" t="s">
        <v>2053</v>
      </c>
      <c r="G969" s="3" t="s">
        <v>6</v>
      </c>
      <c r="H969" t="s">
        <v>2032</v>
      </c>
      <c r="I969" t="s">
        <v>6</v>
      </c>
      <c r="J969" s="3" t="s">
        <v>6</v>
      </c>
    </row>
    <row r="970" spans="1:10" x14ac:dyDescent="0.25">
      <c r="A970" t="s">
        <v>2038</v>
      </c>
      <c r="B970" s="10">
        <v>-2.553426</v>
      </c>
      <c r="C970" s="10">
        <v>-44.296022999999998</v>
      </c>
      <c r="D970" t="s">
        <v>6</v>
      </c>
      <c r="E970" t="s">
        <v>6</v>
      </c>
      <c r="F970" t="s">
        <v>2039</v>
      </c>
      <c r="G970" s="3" t="s">
        <v>6</v>
      </c>
      <c r="H970" t="s">
        <v>2032</v>
      </c>
      <c r="I970" t="s">
        <v>6</v>
      </c>
      <c r="J970" s="3" t="s">
        <v>6</v>
      </c>
    </row>
    <row r="971" spans="1:10" x14ac:dyDescent="0.25">
      <c r="A971" t="s">
        <v>2035</v>
      </c>
      <c r="B971" s="10">
        <v>-2.5592489999999999</v>
      </c>
      <c r="C971" s="10">
        <v>-44.064632000000003</v>
      </c>
      <c r="D971" t="s">
        <v>6</v>
      </c>
      <c r="E971" t="s">
        <v>6</v>
      </c>
      <c r="F971" s="3" t="s">
        <v>2034</v>
      </c>
      <c r="G971" s="3" t="s">
        <v>6</v>
      </c>
      <c r="H971" t="s">
        <v>2032</v>
      </c>
      <c r="I971" t="s">
        <v>6</v>
      </c>
      <c r="J971" s="3" t="s">
        <v>6</v>
      </c>
    </row>
    <row r="972" spans="1:10" x14ac:dyDescent="0.25">
      <c r="A972" t="s">
        <v>2048</v>
      </c>
      <c r="B972" s="10">
        <v>-2.5450919999999999</v>
      </c>
      <c r="C972" s="10">
        <v>-44.324134999999998</v>
      </c>
      <c r="D972" t="s">
        <v>6</v>
      </c>
      <c r="E972" t="s">
        <v>6</v>
      </c>
      <c r="F972" s="3" t="s">
        <v>2049</v>
      </c>
      <c r="G972" s="3" t="s">
        <v>6</v>
      </c>
      <c r="H972" t="s">
        <v>2032</v>
      </c>
      <c r="I972" t="s">
        <v>6</v>
      </c>
      <c r="J972" s="3" t="s">
        <v>6</v>
      </c>
    </row>
    <row r="973" spans="1:10" x14ac:dyDescent="0.25">
      <c r="A973" t="s">
        <v>2051</v>
      </c>
      <c r="B973" s="10">
        <v>-2.514993</v>
      </c>
      <c r="C973" s="10">
        <v>-44.271397999999998</v>
      </c>
      <c r="D973" t="s">
        <v>6</v>
      </c>
      <c r="E973" t="s">
        <v>6</v>
      </c>
      <c r="F973" s="3" t="s">
        <v>2050</v>
      </c>
      <c r="G973" s="3" t="s">
        <v>6</v>
      </c>
      <c r="H973" t="s">
        <v>2032</v>
      </c>
      <c r="I973" t="s">
        <v>6</v>
      </c>
      <c r="J973" s="3" t="s">
        <v>6</v>
      </c>
    </row>
    <row r="974" spans="1:10" x14ac:dyDescent="0.25">
      <c r="A974" t="s">
        <v>521</v>
      </c>
      <c r="B974" s="10">
        <v>-23.895277777777778</v>
      </c>
      <c r="C974" s="10">
        <v>-46.425555555555555</v>
      </c>
      <c r="D974" t="s">
        <v>6</v>
      </c>
      <c r="E974" t="s">
        <v>6</v>
      </c>
      <c r="F974" s="3" t="s">
        <v>1149</v>
      </c>
      <c r="G974" s="3" t="s">
        <v>6</v>
      </c>
      <c r="H974" t="s">
        <v>342</v>
      </c>
      <c r="I974" t="s">
        <v>6</v>
      </c>
      <c r="J974" s="3" t="s">
        <v>6</v>
      </c>
    </row>
    <row r="975" spans="1:10" x14ac:dyDescent="0.25">
      <c r="A975" s="4" t="s">
        <v>1667</v>
      </c>
      <c r="B975" s="10">
        <f>-(23+24/60+57/3600)</f>
        <v>-23.415833333333332</v>
      </c>
      <c r="C975" s="10">
        <f>-(45+3/60+12/3600)</f>
        <v>-45.053333333333327</v>
      </c>
      <c r="D975" t="s">
        <v>6</v>
      </c>
      <c r="E975" t="s">
        <v>1562</v>
      </c>
      <c r="F975" s="4" t="s">
        <v>1668</v>
      </c>
      <c r="G975" s="3" t="s">
        <v>6</v>
      </c>
      <c r="H975" t="s">
        <v>342</v>
      </c>
      <c r="I975" t="s">
        <v>6</v>
      </c>
      <c r="J975" s="3" t="s">
        <v>6</v>
      </c>
    </row>
    <row r="976" spans="1:10" x14ac:dyDescent="0.25">
      <c r="A976" s="4" t="s">
        <v>1669</v>
      </c>
      <c r="B976" s="10">
        <f>-(23+20/60+17/3600)</f>
        <v>-23.338055555555556</v>
      </c>
      <c r="C976" s="10">
        <f>-(44+53/60+2/3600)</f>
        <v>-44.88388888888889</v>
      </c>
      <c r="D976" t="s">
        <v>6</v>
      </c>
      <c r="E976" t="s">
        <v>1562</v>
      </c>
      <c r="F976" s="4" t="s">
        <v>1670</v>
      </c>
      <c r="G976" s="3" t="s">
        <v>6</v>
      </c>
      <c r="H976" t="s">
        <v>342</v>
      </c>
      <c r="I976" t="s">
        <v>6</v>
      </c>
      <c r="J976" s="3" t="s">
        <v>6</v>
      </c>
    </row>
    <row r="977" spans="1:10" x14ac:dyDescent="0.25">
      <c r="A977" t="s">
        <v>341</v>
      </c>
      <c r="B977" s="10">
        <v>-23.968119000000002</v>
      </c>
      <c r="C977" s="10">
        <v>-46.345005</v>
      </c>
      <c r="D977" t="s">
        <v>6</v>
      </c>
      <c r="E977" t="s">
        <v>6</v>
      </c>
      <c r="F977" s="3" t="s">
        <v>974</v>
      </c>
      <c r="G977" s="3" t="s">
        <v>6</v>
      </c>
      <c r="H977" t="s">
        <v>342</v>
      </c>
      <c r="I977" t="s">
        <v>6</v>
      </c>
      <c r="J977" s="3" t="s">
        <v>6</v>
      </c>
    </row>
    <row r="978" spans="1:10" x14ac:dyDescent="0.25">
      <c r="A978" t="s">
        <v>353</v>
      </c>
      <c r="B978" s="10">
        <v>-23.819683999999999</v>
      </c>
      <c r="C978" s="10">
        <v>-45.416443999999998</v>
      </c>
      <c r="D978" t="s">
        <v>6</v>
      </c>
      <c r="E978" t="s">
        <v>6</v>
      </c>
      <c r="F978" s="3" t="s">
        <v>986</v>
      </c>
      <c r="G978" s="3" t="s">
        <v>6</v>
      </c>
      <c r="H978" t="s">
        <v>342</v>
      </c>
      <c r="I978" t="s">
        <v>6</v>
      </c>
      <c r="J978" s="3" t="s">
        <v>6</v>
      </c>
    </row>
    <row r="979" spans="1:10" x14ac:dyDescent="0.25">
      <c r="A979" t="s">
        <v>207</v>
      </c>
      <c r="B979" s="10">
        <v>1.7159770000000001</v>
      </c>
      <c r="C979" s="10">
        <v>110.354123</v>
      </c>
      <c r="D979" t="s">
        <v>6</v>
      </c>
      <c r="E979" t="s">
        <v>6</v>
      </c>
      <c r="F979" s="3" t="s">
        <v>852</v>
      </c>
      <c r="G979" s="3" t="s">
        <v>6</v>
      </c>
      <c r="H979" t="s">
        <v>205</v>
      </c>
      <c r="I979" t="s">
        <v>6</v>
      </c>
      <c r="J979" s="3" t="s">
        <v>6</v>
      </c>
    </row>
    <row r="980" spans="1:10" x14ac:dyDescent="0.25">
      <c r="A980" t="s">
        <v>206</v>
      </c>
      <c r="B980" s="10">
        <v>1.707179</v>
      </c>
      <c r="C980" s="10">
        <v>110.234973</v>
      </c>
      <c r="D980" t="s">
        <v>6</v>
      </c>
      <c r="E980" t="s">
        <v>6</v>
      </c>
      <c r="F980" s="3" t="s">
        <v>851</v>
      </c>
      <c r="G980" s="3" t="s">
        <v>6</v>
      </c>
      <c r="H980" t="s">
        <v>205</v>
      </c>
      <c r="I980" t="s">
        <v>6</v>
      </c>
      <c r="J980" s="3" t="s">
        <v>6</v>
      </c>
    </row>
    <row r="981" spans="1:10" x14ac:dyDescent="0.25">
      <c r="A981" t="s">
        <v>209</v>
      </c>
      <c r="B981" s="10">
        <v>1.6800649999999999</v>
      </c>
      <c r="C981" s="10">
        <v>110.33730300000001</v>
      </c>
      <c r="D981" t="s">
        <v>6</v>
      </c>
      <c r="E981" t="s">
        <v>6</v>
      </c>
      <c r="F981" s="3" t="s">
        <v>859</v>
      </c>
      <c r="G981" s="3" t="s">
        <v>6</v>
      </c>
      <c r="H981" t="s">
        <v>205</v>
      </c>
      <c r="I981" t="s">
        <v>6</v>
      </c>
      <c r="J981" s="3" t="s">
        <v>6</v>
      </c>
    </row>
    <row r="982" spans="1:10" x14ac:dyDescent="0.25">
      <c r="A982" t="s">
        <v>1580</v>
      </c>
      <c r="B982" s="10">
        <f>16+40/60+13/3600</f>
        <v>16.67027777777778</v>
      </c>
      <c r="C982" s="10">
        <f>42+43/60+41/3600</f>
        <v>42.728055555555557</v>
      </c>
      <c r="D982" t="s">
        <v>6</v>
      </c>
      <c r="E982" t="s">
        <v>1562</v>
      </c>
      <c r="F982" t="s">
        <v>1574</v>
      </c>
      <c r="G982" s="3" t="s">
        <v>6</v>
      </c>
      <c r="H982" t="s">
        <v>1579</v>
      </c>
      <c r="I982" s="4" t="s">
        <v>3681</v>
      </c>
      <c r="J982" s="3" t="s">
        <v>6</v>
      </c>
    </row>
    <row r="983" spans="1:10" x14ac:dyDescent="0.25">
      <c r="A983" t="s">
        <v>1578</v>
      </c>
      <c r="B983" s="10">
        <f>17+27/60+8/3600</f>
        <v>17.452222222222222</v>
      </c>
      <c r="C983" s="10">
        <f>42+17/60+16/3600</f>
        <v>42.287777777777777</v>
      </c>
      <c r="D983" t="s">
        <v>6</v>
      </c>
      <c r="E983" t="s">
        <v>1562</v>
      </c>
      <c r="F983" t="s">
        <v>1577</v>
      </c>
      <c r="G983" s="3" t="s">
        <v>6</v>
      </c>
      <c r="H983" t="s">
        <v>1579</v>
      </c>
      <c r="I983" s="4" t="s">
        <v>3681</v>
      </c>
      <c r="J983" s="3" t="s">
        <v>6</v>
      </c>
    </row>
    <row r="984" spans="1:10" x14ac:dyDescent="0.25">
      <c r="A984" t="s">
        <v>213</v>
      </c>
      <c r="B984" s="10">
        <v>3.0044900000000001</v>
      </c>
      <c r="C984" s="10">
        <v>101.37972600000001</v>
      </c>
      <c r="D984" t="s">
        <v>6</v>
      </c>
      <c r="E984" t="s">
        <v>6</v>
      </c>
      <c r="F984" s="3" t="s">
        <v>861</v>
      </c>
      <c r="G984" t="s">
        <v>1306</v>
      </c>
      <c r="H984" t="s">
        <v>644</v>
      </c>
      <c r="I984" t="s">
        <v>6</v>
      </c>
      <c r="J984" s="3" t="s">
        <v>6</v>
      </c>
    </row>
    <row r="985" spans="1:10" x14ac:dyDescent="0.25">
      <c r="A985" t="s">
        <v>365</v>
      </c>
      <c r="B985" s="10">
        <v>14.692777777777778</v>
      </c>
      <c r="C985" s="10">
        <v>-17.446666666666665</v>
      </c>
      <c r="D985" t="s">
        <v>6</v>
      </c>
      <c r="E985" t="s">
        <v>6</v>
      </c>
      <c r="F985" s="3" t="s">
        <v>993</v>
      </c>
      <c r="G985" s="3" t="s">
        <v>6</v>
      </c>
      <c r="H985" s="3" t="s">
        <v>108</v>
      </c>
      <c r="I985" s="3" t="s">
        <v>6</v>
      </c>
      <c r="J985" s="3" t="s">
        <v>6</v>
      </c>
    </row>
    <row r="986" spans="1:10" x14ac:dyDescent="0.25">
      <c r="A986" t="s">
        <v>2231</v>
      </c>
      <c r="B986" s="10">
        <v>14.666944444444443</v>
      </c>
      <c r="C986" s="10">
        <v>-17.398333333333333</v>
      </c>
      <c r="D986" t="s">
        <v>6</v>
      </c>
      <c r="E986" t="s">
        <v>6</v>
      </c>
      <c r="F986" s="3" t="s">
        <v>762</v>
      </c>
      <c r="G986" s="3" t="s">
        <v>6</v>
      </c>
      <c r="H986" t="s">
        <v>365</v>
      </c>
      <c r="I986" t="s">
        <v>6</v>
      </c>
      <c r="J986" s="3" t="s">
        <v>6</v>
      </c>
    </row>
    <row r="987" spans="1:10" x14ac:dyDescent="0.25">
      <c r="A987" t="s">
        <v>2230</v>
      </c>
      <c r="B987" s="10">
        <v>14.716666666666667</v>
      </c>
      <c r="C987" s="10">
        <v>-17.266666666666666</v>
      </c>
      <c r="D987" t="s">
        <v>6</v>
      </c>
      <c r="E987" t="s">
        <v>6</v>
      </c>
      <c r="F987" s="3" t="s">
        <v>765</v>
      </c>
      <c r="G987" s="3" t="s">
        <v>6</v>
      </c>
      <c r="H987" t="s">
        <v>365</v>
      </c>
      <c r="I987" t="s">
        <v>6</v>
      </c>
      <c r="J987" s="3" t="s">
        <v>6</v>
      </c>
    </row>
    <row r="988" spans="1:10" x14ac:dyDescent="0.25">
      <c r="A988" t="s">
        <v>1833</v>
      </c>
      <c r="B988" s="10">
        <v>13.970395</v>
      </c>
      <c r="C988" s="10">
        <v>-16.740738</v>
      </c>
      <c r="D988" t="s">
        <v>6</v>
      </c>
      <c r="E988" t="s">
        <v>6</v>
      </c>
      <c r="F988" s="3" t="s">
        <v>1834</v>
      </c>
      <c r="G988" s="3" t="s">
        <v>6</v>
      </c>
      <c r="H988" s="3" t="s">
        <v>108</v>
      </c>
      <c r="I988" s="3" t="s">
        <v>6</v>
      </c>
      <c r="J988" s="3" t="s">
        <v>6</v>
      </c>
    </row>
    <row r="989" spans="1:10" x14ac:dyDescent="0.25">
      <c r="A989" t="s">
        <v>350</v>
      </c>
      <c r="B989" s="10">
        <v>-10.772650000000001</v>
      </c>
      <c r="C989" s="10">
        <v>-37.089497000000001</v>
      </c>
      <c r="D989" t="s">
        <v>6</v>
      </c>
      <c r="E989" t="s">
        <v>6</v>
      </c>
      <c r="F989" s="3" t="s">
        <v>983</v>
      </c>
      <c r="G989" s="3" t="s">
        <v>6</v>
      </c>
      <c r="H989" t="s">
        <v>618</v>
      </c>
      <c r="I989" t="s">
        <v>6</v>
      </c>
      <c r="J989" s="3" t="s">
        <v>6</v>
      </c>
    </row>
    <row r="990" spans="1:10" x14ac:dyDescent="0.25">
      <c r="A990" t="s">
        <v>1618</v>
      </c>
      <c r="B990" s="10">
        <v>-9.4168055555555554</v>
      </c>
      <c r="C990" s="10">
        <v>46.416649999999997</v>
      </c>
      <c r="D990" t="s">
        <v>6</v>
      </c>
      <c r="E990" t="s">
        <v>6</v>
      </c>
      <c r="F990" t="s">
        <v>359</v>
      </c>
      <c r="G990" s="3" t="s">
        <v>6</v>
      </c>
      <c r="H990" t="s">
        <v>167</v>
      </c>
      <c r="I990" t="s">
        <v>6</v>
      </c>
      <c r="J990" s="3" t="s">
        <v>6</v>
      </c>
    </row>
    <row r="991" spans="1:10" x14ac:dyDescent="0.25">
      <c r="A991" t="s">
        <v>169</v>
      </c>
      <c r="B991" s="10">
        <v>-4.666666666666667</v>
      </c>
      <c r="C991" s="10">
        <v>55.43333333333333</v>
      </c>
      <c r="D991" t="s">
        <v>6</v>
      </c>
      <c r="E991" t="s">
        <v>6</v>
      </c>
      <c r="F991" s="3" t="s">
        <v>1358</v>
      </c>
      <c r="G991" s="3" t="s">
        <v>6</v>
      </c>
      <c r="H991" t="s">
        <v>167</v>
      </c>
      <c r="I991" t="s">
        <v>6</v>
      </c>
      <c r="J991" s="3" t="s">
        <v>6</v>
      </c>
    </row>
    <row r="992" spans="1:10" x14ac:dyDescent="0.25">
      <c r="A992" t="s">
        <v>482</v>
      </c>
      <c r="B992" s="10">
        <v>-4.3166666666666664</v>
      </c>
      <c r="C992" s="10">
        <v>55.733333333333334</v>
      </c>
      <c r="D992" t="s">
        <v>6</v>
      </c>
      <c r="E992" t="s">
        <v>6</v>
      </c>
      <c r="F992" s="3" t="s">
        <v>1102</v>
      </c>
      <c r="G992" s="3" t="s">
        <v>6</v>
      </c>
      <c r="H992" s="3" t="s">
        <v>167</v>
      </c>
      <c r="I992" s="3" t="s">
        <v>6</v>
      </c>
      <c r="J992" s="3" t="s">
        <v>6</v>
      </c>
    </row>
    <row r="993" spans="1:10" x14ac:dyDescent="0.25">
      <c r="A993" t="s">
        <v>637</v>
      </c>
      <c r="B993" s="10">
        <v>-5.4366430000000001</v>
      </c>
      <c r="C993" s="10">
        <v>53.359608999999999</v>
      </c>
      <c r="D993" t="s">
        <v>6</v>
      </c>
      <c r="E993" t="s">
        <v>6</v>
      </c>
      <c r="F993" s="3" t="s">
        <v>1273</v>
      </c>
      <c r="G993" s="3" t="s">
        <v>6</v>
      </c>
      <c r="H993" s="3" t="s">
        <v>167</v>
      </c>
      <c r="I993" s="3" t="s">
        <v>6</v>
      </c>
      <c r="J993" s="3" t="s">
        <v>6</v>
      </c>
    </row>
    <row r="994" spans="1:10" x14ac:dyDescent="0.25">
      <c r="A994" t="s">
        <v>242</v>
      </c>
      <c r="B994" s="10">
        <v>36.693707000000003</v>
      </c>
      <c r="C994" s="10">
        <v>121.203856</v>
      </c>
      <c r="D994" t="s">
        <v>6</v>
      </c>
      <c r="E994" t="s">
        <v>6</v>
      </c>
      <c r="F994" s="3" t="s">
        <v>879</v>
      </c>
      <c r="G994" s="3" t="s">
        <v>1312</v>
      </c>
      <c r="H994" t="s">
        <v>1623</v>
      </c>
      <c r="I994" t="s">
        <v>6</v>
      </c>
      <c r="J994" s="3" t="s">
        <v>6</v>
      </c>
    </row>
    <row r="995" spans="1:10" x14ac:dyDescent="0.25">
      <c r="A995" t="s">
        <v>1623</v>
      </c>
      <c r="B995" s="10">
        <v>36.693707000000003</v>
      </c>
      <c r="C995" s="10">
        <v>121.203856</v>
      </c>
      <c r="D995" t="s">
        <v>6</v>
      </c>
      <c r="E995" t="s">
        <v>6</v>
      </c>
      <c r="F995" s="3" t="s">
        <v>1626</v>
      </c>
      <c r="G995" t="s">
        <v>6</v>
      </c>
      <c r="H995" t="s">
        <v>1624</v>
      </c>
      <c r="I995" t="s">
        <v>6</v>
      </c>
      <c r="J995" s="3" t="s">
        <v>6</v>
      </c>
    </row>
    <row r="996" spans="1:10" x14ac:dyDescent="0.25">
      <c r="A996" t="s">
        <v>1899</v>
      </c>
      <c r="B996" s="10">
        <v>33.460037999999997</v>
      </c>
      <c r="C996" s="10">
        <v>133.478262</v>
      </c>
      <c r="D996" t="s">
        <v>6</v>
      </c>
      <c r="E996" t="s">
        <v>6</v>
      </c>
      <c r="F996" s="3" t="s">
        <v>1452</v>
      </c>
      <c r="G996" s="3" t="s">
        <v>6</v>
      </c>
      <c r="H996" s="3" t="s">
        <v>1897</v>
      </c>
      <c r="I996" s="3" t="s">
        <v>6</v>
      </c>
      <c r="J996" s="3" t="s">
        <v>6</v>
      </c>
    </row>
    <row r="997" spans="1:10" x14ac:dyDescent="0.25">
      <c r="A997" s="4" t="s">
        <v>2281</v>
      </c>
      <c r="B997" s="10">
        <v>28.041312000000001</v>
      </c>
      <c r="C997" s="10">
        <v>34.436759000000002</v>
      </c>
      <c r="D997" t="s">
        <v>6</v>
      </c>
      <c r="E997" t="s">
        <v>6</v>
      </c>
      <c r="F997" s="3" t="s">
        <v>1722</v>
      </c>
      <c r="G997" s="3" t="s">
        <v>6</v>
      </c>
      <c r="H997" s="4" t="s">
        <v>2279</v>
      </c>
      <c r="I997" t="s">
        <v>545</v>
      </c>
      <c r="J997" s="3" t="s">
        <v>6</v>
      </c>
    </row>
    <row r="998" spans="1:10" x14ac:dyDescent="0.25">
      <c r="A998" t="s">
        <v>1541</v>
      </c>
      <c r="B998" s="10">
        <v>24.627679000000001</v>
      </c>
      <c r="C998" s="10">
        <v>-107.93797499999999</v>
      </c>
      <c r="D998" t="s">
        <v>6</v>
      </c>
      <c r="E998" t="s">
        <v>6</v>
      </c>
      <c r="F998" s="3" t="s">
        <v>1542</v>
      </c>
      <c r="G998" s="3" t="s">
        <v>6</v>
      </c>
      <c r="H998" t="s">
        <v>649</v>
      </c>
      <c r="I998" t="s">
        <v>6</v>
      </c>
      <c r="J998" s="3" t="s">
        <v>6</v>
      </c>
    </row>
    <row r="999" spans="1:10" x14ac:dyDescent="0.25">
      <c r="A999" t="s">
        <v>2507</v>
      </c>
      <c r="B999" s="10">
        <v>22.951715</v>
      </c>
      <c r="C999" s="10">
        <v>-106.06355600000001</v>
      </c>
      <c r="D999" t="s">
        <v>6</v>
      </c>
      <c r="E999" t="s">
        <v>6</v>
      </c>
      <c r="F999" t="s">
        <v>2508</v>
      </c>
      <c r="G999" s="3" t="s">
        <v>6</v>
      </c>
      <c r="H999" t="s">
        <v>649</v>
      </c>
      <c r="I999" t="s">
        <v>6</v>
      </c>
      <c r="J999" s="3" t="s">
        <v>6</v>
      </c>
    </row>
    <row r="1000" spans="1:10" x14ac:dyDescent="0.25">
      <c r="A1000" t="s">
        <v>1525</v>
      </c>
      <c r="B1000" s="10">
        <v>23.419602000000001</v>
      </c>
      <c r="C1000" s="10">
        <v>-106.55627</v>
      </c>
      <c r="D1000" t="s">
        <v>6</v>
      </c>
      <c r="E1000" t="s">
        <v>6</v>
      </c>
      <c r="F1000" s="3" t="s">
        <v>1526</v>
      </c>
      <c r="G1000" s="3" t="s">
        <v>6</v>
      </c>
      <c r="H1000" t="s">
        <v>649</v>
      </c>
      <c r="I1000" t="s">
        <v>6</v>
      </c>
      <c r="J1000" s="3" t="s">
        <v>6</v>
      </c>
    </row>
    <row r="1001" spans="1:10" x14ac:dyDescent="0.25">
      <c r="A1001" t="s">
        <v>458</v>
      </c>
      <c r="B1001" s="10">
        <v>23.212717000000001</v>
      </c>
      <c r="C1001" s="10">
        <v>-106.405832</v>
      </c>
      <c r="D1001" t="s">
        <v>6</v>
      </c>
      <c r="E1001" t="s">
        <v>150</v>
      </c>
      <c r="F1001" s="3" t="s">
        <v>1079</v>
      </c>
      <c r="G1001" s="3" t="s">
        <v>6</v>
      </c>
      <c r="H1001" t="s">
        <v>649</v>
      </c>
      <c r="I1001" t="s">
        <v>6</v>
      </c>
      <c r="J1001" s="3" t="s">
        <v>6</v>
      </c>
    </row>
    <row r="1002" spans="1:10" x14ac:dyDescent="0.25">
      <c r="A1002" t="s">
        <v>1528</v>
      </c>
      <c r="B1002" s="10">
        <v>23.093249</v>
      </c>
      <c r="C1002" s="10">
        <v>-106.291253</v>
      </c>
      <c r="D1002" t="s">
        <v>6</v>
      </c>
      <c r="E1002" t="s">
        <v>6</v>
      </c>
      <c r="F1002" s="3" t="s">
        <v>1529</v>
      </c>
      <c r="G1002" s="3" t="s">
        <v>6</v>
      </c>
      <c r="H1002" t="s">
        <v>649</v>
      </c>
      <c r="I1002" t="s">
        <v>6</v>
      </c>
      <c r="J1002" s="3" t="s">
        <v>6</v>
      </c>
    </row>
    <row r="1003" spans="1:10" x14ac:dyDescent="0.25">
      <c r="A1003" s="3" t="s">
        <v>2098</v>
      </c>
      <c r="B1003" s="10">
        <v>-16.513539999999999</v>
      </c>
      <c r="C1003" s="10">
        <v>-152.50376900000001</v>
      </c>
      <c r="D1003" t="s">
        <v>6</v>
      </c>
      <c r="E1003" t="s">
        <v>6</v>
      </c>
      <c r="F1003" s="3" t="s">
        <v>2996</v>
      </c>
      <c r="G1003" s="3" t="s">
        <v>2068</v>
      </c>
      <c r="H1003" s="3" t="s">
        <v>2065</v>
      </c>
      <c r="I1003" s="3" t="s">
        <v>6</v>
      </c>
      <c r="J1003" s="3" t="s">
        <v>6</v>
      </c>
    </row>
    <row r="1004" spans="1:10" x14ac:dyDescent="0.25">
      <c r="A1004" s="3" t="s">
        <v>2097</v>
      </c>
      <c r="B1004" s="10">
        <v>-17.628889999999998</v>
      </c>
      <c r="C1004" s="10">
        <v>-149.63064199999999</v>
      </c>
      <c r="D1004" t="s">
        <v>6</v>
      </c>
      <c r="E1004" t="s">
        <v>6</v>
      </c>
      <c r="F1004" s="3" t="s">
        <v>2994</v>
      </c>
      <c r="G1004" s="3" t="s">
        <v>2067</v>
      </c>
      <c r="H1004" s="3" t="s">
        <v>2065</v>
      </c>
      <c r="I1004" s="3" t="s">
        <v>6</v>
      </c>
      <c r="J1004" s="3" t="s">
        <v>6</v>
      </c>
    </row>
    <row r="1005" spans="1:10" x14ac:dyDescent="0.25">
      <c r="A1005" t="s">
        <v>2</v>
      </c>
      <c r="B1005" s="10">
        <v>12.185805555555556</v>
      </c>
      <c r="C1005" s="10">
        <v>52.238333333333337</v>
      </c>
      <c r="D1005" t="s">
        <v>6</v>
      </c>
      <c r="E1005" t="s">
        <v>3</v>
      </c>
      <c r="F1005" s="3" t="s">
        <v>664</v>
      </c>
      <c r="G1005" s="3" t="s">
        <v>6</v>
      </c>
      <c r="H1005" t="s">
        <v>4</v>
      </c>
      <c r="I1005" t="s">
        <v>6</v>
      </c>
      <c r="J1005" s="3" t="s">
        <v>6</v>
      </c>
    </row>
    <row r="1006" spans="1:10" x14ac:dyDescent="0.25">
      <c r="A1006" t="s">
        <v>507</v>
      </c>
      <c r="B1006" s="10">
        <v>-11.65</v>
      </c>
      <c r="C1006" s="10">
        <v>166.9</v>
      </c>
      <c r="D1006" t="s">
        <v>6</v>
      </c>
      <c r="E1006" t="s">
        <v>6</v>
      </c>
      <c r="F1006" s="3" t="s">
        <v>1132</v>
      </c>
      <c r="G1006" t="s">
        <v>6</v>
      </c>
      <c r="H1006" t="s">
        <v>469</v>
      </c>
      <c r="I1006" t="s">
        <v>6</v>
      </c>
      <c r="J1006" s="3" t="s">
        <v>6</v>
      </c>
    </row>
    <row r="1007" spans="1:10" x14ac:dyDescent="0.25">
      <c r="A1007" t="s">
        <v>517</v>
      </c>
      <c r="B1007" s="10">
        <v>-0.2462</v>
      </c>
      <c r="C1007" s="10">
        <v>42.626300000000001</v>
      </c>
      <c r="D1007" t="s">
        <v>6</v>
      </c>
      <c r="E1007" t="s">
        <v>6</v>
      </c>
      <c r="F1007" s="3" t="s">
        <v>1144</v>
      </c>
      <c r="G1007" s="3" t="s">
        <v>6</v>
      </c>
      <c r="H1007" s="3" t="s">
        <v>111</v>
      </c>
      <c r="I1007" s="3" t="s">
        <v>6</v>
      </c>
      <c r="J1007" s="3" t="s">
        <v>6</v>
      </c>
    </row>
    <row r="1008" spans="1:10" x14ac:dyDescent="0.25">
      <c r="A1008" t="s">
        <v>1650</v>
      </c>
      <c r="B1008" s="10">
        <v>7.6021840000000003</v>
      </c>
      <c r="C1008" s="10">
        <v>100.182385</v>
      </c>
      <c r="D1008" t="s">
        <v>6</v>
      </c>
      <c r="E1008" t="s">
        <v>6</v>
      </c>
      <c r="F1008" s="3" t="s">
        <v>1649</v>
      </c>
      <c r="G1008" s="3" t="s">
        <v>880</v>
      </c>
      <c r="H1008" t="s">
        <v>468</v>
      </c>
      <c r="I1008" t="s">
        <v>6</v>
      </c>
      <c r="J1008" s="3" t="s">
        <v>6</v>
      </c>
    </row>
    <row r="1009" spans="1:10" x14ac:dyDescent="0.25">
      <c r="A1009" t="s">
        <v>426</v>
      </c>
      <c r="B1009" s="10">
        <v>30.25</v>
      </c>
      <c r="C1009" s="10">
        <v>-112.83333333333333</v>
      </c>
      <c r="D1009" t="s">
        <v>6</v>
      </c>
      <c r="E1009" t="s">
        <v>409</v>
      </c>
      <c r="F1009" s="3" t="s">
        <v>1036</v>
      </c>
      <c r="G1009" s="3" t="s">
        <v>6</v>
      </c>
      <c r="H1009" t="s">
        <v>646</v>
      </c>
      <c r="I1009" t="s">
        <v>6</v>
      </c>
      <c r="J1009" s="3" t="s">
        <v>6</v>
      </c>
    </row>
    <row r="1010" spans="1:10" x14ac:dyDescent="0.25">
      <c r="A1010" t="s">
        <v>446</v>
      </c>
      <c r="B1010" s="10">
        <v>27.907820000000001</v>
      </c>
      <c r="C1010" s="10">
        <v>-110.897187</v>
      </c>
      <c r="D1010" t="s">
        <v>6</v>
      </c>
      <c r="E1010" t="s">
        <v>409</v>
      </c>
      <c r="F1010" s="3" t="s">
        <v>1078</v>
      </c>
      <c r="G1010" s="3" t="s">
        <v>6</v>
      </c>
      <c r="H1010" t="s">
        <v>646</v>
      </c>
      <c r="I1010" t="s">
        <v>6</v>
      </c>
      <c r="J1010" s="3" t="s">
        <v>6</v>
      </c>
    </row>
    <row r="1011" spans="1:10" x14ac:dyDescent="0.25">
      <c r="A1011" t="s">
        <v>2016</v>
      </c>
      <c r="B1011" s="10">
        <v>29.002832999999999</v>
      </c>
      <c r="C1011" s="10">
        <v>-112.391428</v>
      </c>
      <c r="D1011" t="s">
        <v>6</v>
      </c>
      <c r="E1011" t="s">
        <v>409</v>
      </c>
      <c r="F1011" t="s">
        <v>2017</v>
      </c>
      <c r="G1011" t="s">
        <v>2015</v>
      </c>
      <c r="H1011" t="s">
        <v>646</v>
      </c>
      <c r="I1011" t="s">
        <v>6</v>
      </c>
      <c r="J1011" s="3" t="s">
        <v>6</v>
      </c>
    </row>
    <row r="1012" spans="1:10" x14ac:dyDescent="0.25">
      <c r="A1012" t="s">
        <v>413</v>
      </c>
      <c r="B1012" s="10">
        <v>31.311682999999999</v>
      </c>
      <c r="C1012" s="10">
        <v>-113.549139</v>
      </c>
      <c r="D1012" t="s">
        <v>6</v>
      </c>
      <c r="E1012" t="s">
        <v>409</v>
      </c>
      <c r="F1012" s="3" t="s">
        <v>1026</v>
      </c>
      <c r="G1012" s="3" t="s">
        <v>6</v>
      </c>
      <c r="H1012" t="s">
        <v>646</v>
      </c>
      <c r="I1012" t="s">
        <v>6</v>
      </c>
      <c r="J1012" s="3" t="s">
        <v>6</v>
      </c>
    </row>
    <row r="1013" spans="1:10" x14ac:dyDescent="0.25">
      <c r="A1013" t="s">
        <v>2235</v>
      </c>
      <c r="B1013" s="10">
        <v>-29.876944999999999</v>
      </c>
      <c r="C1013" s="10">
        <v>31.039842</v>
      </c>
      <c r="D1013" t="s">
        <v>6</v>
      </c>
      <c r="E1013" t="s">
        <v>369</v>
      </c>
      <c r="F1013" s="3" t="s">
        <v>994</v>
      </c>
      <c r="G1013" s="3" t="s">
        <v>6</v>
      </c>
      <c r="H1013" s="3" t="s">
        <v>2232</v>
      </c>
      <c r="I1013" s="3" t="s">
        <v>6</v>
      </c>
      <c r="J1013" s="3" t="s">
        <v>6</v>
      </c>
    </row>
    <row r="1014" spans="1:10" x14ac:dyDescent="0.25">
      <c r="A1014" t="s">
        <v>2233</v>
      </c>
      <c r="B1014" s="10">
        <v>-29.873280000000001</v>
      </c>
      <c r="C1014" s="10">
        <v>31.022328999999999</v>
      </c>
      <c r="D1014" t="s">
        <v>6</v>
      </c>
      <c r="E1014" t="s">
        <v>6</v>
      </c>
      <c r="F1014" s="3" t="s">
        <v>1507</v>
      </c>
      <c r="G1014" s="3" t="s">
        <v>6</v>
      </c>
      <c r="H1014" s="3" t="s">
        <v>2232</v>
      </c>
      <c r="I1014" s="3" t="s">
        <v>6</v>
      </c>
      <c r="J1014" s="3" t="s">
        <v>6</v>
      </c>
    </row>
    <row r="1015" spans="1:10" x14ac:dyDescent="0.25">
      <c r="A1015" t="s">
        <v>2232</v>
      </c>
      <c r="B1015" s="10">
        <v>-29.867417</v>
      </c>
      <c r="C1015" s="10">
        <v>31.014330000000001</v>
      </c>
      <c r="D1015" t="s">
        <v>6</v>
      </c>
      <c r="E1015" t="s">
        <v>6</v>
      </c>
      <c r="F1015" s="3" t="s">
        <v>1245</v>
      </c>
      <c r="G1015" s="3" t="s">
        <v>6</v>
      </c>
      <c r="H1015" s="3" t="s">
        <v>367</v>
      </c>
      <c r="I1015" s="3" t="s">
        <v>6</v>
      </c>
      <c r="J1015" s="3" t="s">
        <v>6</v>
      </c>
    </row>
    <row r="1016" spans="1:10" x14ac:dyDescent="0.25">
      <c r="A1016" t="s">
        <v>367</v>
      </c>
      <c r="B1016" s="10">
        <v>-29.876944999999999</v>
      </c>
      <c r="C1016" s="10">
        <v>31.039842</v>
      </c>
      <c r="D1016" t="s">
        <v>6</v>
      </c>
      <c r="E1016" t="s">
        <v>368</v>
      </c>
      <c r="F1016" s="3" t="s">
        <v>995</v>
      </c>
      <c r="G1016" s="3" t="s">
        <v>6</v>
      </c>
      <c r="H1016" s="3" t="s">
        <v>366</v>
      </c>
      <c r="I1016" s="3" t="s">
        <v>6</v>
      </c>
      <c r="J1016" s="3" t="s">
        <v>6</v>
      </c>
    </row>
    <row r="1017" spans="1:10" x14ac:dyDescent="0.25">
      <c r="A1017" t="s">
        <v>536</v>
      </c>
      <c r="B1017" s="10">
        <v>4.9372222222222222</v>
      </c>
      <c r="C1017" s="10">
        <v>-52.492777777777782</v>
      </c>
      <c r="D1017" t="s">
        <v>6</v>
      </c>
      <c r="E1017" t="s">
        <v>6</v>
      </c>
      <c r="F1017" t="s">
        <v>536</v>
      </c>
      <c r="G1017" s="3" t="s">
        <v>6</v>
      </c>
      <c r="H1017" t="s">
        <v>2128</v>
      </c>
      <c r="I1017" t="s">
        <v>2152</v>
      </c>
      <c r="J1017" s="3" t="s">
        <v>6</v>
      </c>
    </row>
    <row r="1018" spans="1:10" x14ac:dyDescent="0.25">
      <c r="A1018" t="s">
        <v>2131</v>
      </c>
      <c r="B1018" s="10">
        <v>-12.065965</v>
      </c>
      <c r="C1018" s="10">
        <v>-77.160179999999997</v>
      </c>
      <c r="D1018" t="s">
        <v>6</v>
      </c>
      <c r="E1018" t="s">
        <v>6</v>
      </c>
      <c r="F1018" t="s">
        <v>2131</v>
      </c>
      <c r="G1018" s="3" t="s">
        <v>6</v>
      </c>
      <c r="H1018" s="3" t="s">
        <v>2128</v>
      </c>
      <c r="I1018" t="s">
        <v>2132</v>
      </c>
      <c r="J1018" s="3" t="s">
        <v>6</v>
      </c>
    </row>
    <row r="1019" spans="1:10" x14ac:dyDescent="0.25">
      <c r="A1019" t="s">
        <v>2622</v>
      </c>
      <c r="B1019" s="10">
        <v>32.424719000000003</v>
      </c>
      <c r="C1019" s="10">
        <v>-80.673514999999995</v>
      </c>
      <c r="D1019" t="s">
        <v>6</v>
      </c>
      <c r="E1019" t="s">
        <v>6</v>
      </c>
      <c r="F1019" s="3" t="s">
        <v>1368</v>
      </c>
      <c r="G1019" s="3" t="s">
        <v>6</v>
      </c>
      <c r="H1019" s="3" t="s">
        <v>2620</v>
      </c>
      <c r="I1019" s="3" t="s">
        <v>6</v>
      </c>
      <c r="J1019" s="3" t="s">
        <v>6</v>
      </c>
    </row>
    <row r="1020" spans="1:10" x14ac:dyDescent="0.25">
      <c r="A1020" t="s">
        <v>2625</v>
      </c>
      <c r="B1020" s="10">
        <v>33.040275999999999</v>
      </c>
      <c r="C1020" s="10">
        <v>-79.348291000000003</v>
      </c>
      <c r="D1020" t="s">
        <v>6</v>
      </c>
      <c r="E1020" t="s">
        <v>6</v>
      </c>
      <c r="F1020" s="3" t="s">
        <v>719</v>
      </c>
      <c r="G1020" s="3" t="s">
        <v>6</v>
      </c>
      <c r="H1020" t="s">
        <v>2614</v>
      </c>
      <c r="I1020" t="s">
        <v>6</v>
      </c>
      <c r="J1020" s="3" t="s">
        <v>6</v>
      </c>
    </row>
    <row r="1021" spans="1:10" x14ac:dyDescent="0.25">
      <c r="A1021" t="s">
        <v>2615</v>
      </c>
      <c r="B1021" s="10">
        <v>32.750033000000002</v>
      </c>
      <c r="C1021" s="10">
        <v>-79.913939999999997</v>
      </c>
      <c r="D1021" t="s">
        <v>6</v>
      </c>
      <c r="E1021" t="s">
        <v>6</v>
      </c>
      <c r="F1021" s="3" t="s">
        <v>1126</v>
      </c>
      <c r="G1021" s="3" t="s">
        <v>6</v>
      </c>
      <c r="H1021" s="3" t="s">
        <v>2614</v>
      </c>
      <c r="I1021" s="3" t="s">
        <v>6</v>
      </c>
      <c r="J1021" s="3" t="s">
        <v>6</v>
      </c>
    </row>
    <row r="1022" spans="1:10" x14ac:dyDescent="0.25">
      <c r="A1022" t="s">
        <v>2619</v>
      </c>
      <c r="B1022" s="10">
        <v>33.3675</v>
      </c>
      <c r="C1022" s="10">
        <v>-79.293888888888887</v>
      </c>
      <c r="D1022" t="s">
        <v>6</v>
      </c>
      <c r="E1022" t="s">
        <v>6</v>
      </c>
      <c r="F1022" s="3" t="s">
        <v>720</v>
      </c>
      <c r="G1022" s="3" t="s">
        <v>6</v>
      </c>
      <c r="H1022" t="s">
        <v>2617</v>
      </c>
      <c r="I1022" t="s">
        <v>6</v>
      </c>
      <c r="J1022" s="3" t="s">
        <v>6</v>
      </c>
    </row>
    <row r="1023" spans="1:10" x14ac:dyDescent="0.25">
      <c r="A1023" t="s">
        <v>2623</v>
      </c>
      <c r="B1023" s="10">
        <v>32.358665999999999</v>
      </c>
      <c r="C1023" s="10">
        <v>-80.454390000000004</v>
      </c>
      <c r="D1023" t="s">
        <v>6</v>
      </c>
      <c r="E1023" t="s">
        <v>6</v>
      </c>
      <c r="F1023" s="3" t="s">
        <v>721</v>
      </c>
      <c r="G1023" s="3" t="s">
        <v>6</v>
      </c>
      <c r="H1023" t="s">
        <v>2620</v>
      </c>
      <c r="I1023" t="s">
        <v>6</v>
      </c>
      <c r="J1023" s="3" t="s">
        <v>6</v>
      </c>
    </row>
    <row r="1024" spans="1:10" x14ac:dyDescent="0.25">
      <c r="A1024" s="4" t="s">
        <v>2624</v>
      </c>
      <c r="B1024" s="10">
        <v>32.604813</v>
      </c>
      <c r="C1024" s="10">
        <v>-80.069920999999994</v>
      </c>
      <c r="D1024" t="s">
        <v>6</v>
      </c>
      <c r="E1024" t="s">
        <v>6</v>
      </c>
      <c r="F1024" s="3" t="s">
        <v>1498</v>
      </c>
      <c r="G1024" s="3" t="s">
        <v>6</v>
      </c>
      <c r="H1024" s="3" t="s">
        <v>2614</v>
      </c>
      <c r="I1024" s="3" t="s">
        <v>6</v>
      </c>
      <c r="J1024" s="3" t="s">
        <v>6</v>
      </c>
    </row>
    <row r="1025" spans="1:10" x14ac:dyDescent="0.25">
      <c r="A1025" t="s">
        <v>2627</v>
      </c>
      <c r="B1025" s="10">
        <v>33.328004999999997</v>
      </c>
      <c r="C1025" s="10">
        <v>-79.166359999999997</v>
      </c>
      <c r="D1025" t="s">
        <v>6</v>
      </c>
      <c r="E1025" t="s">
        <v>6</v>
      </c>
      <c r="F1025" s="3" t="s">
        <v>722</v>
      </c>
      <c r="G1025" s="3" t="s">
        <v>6</v>
      </c>
      <c r="H1025" t="s">
        <v>2617</v>
      </c>
      <c r="I1025" t="s">
        <v>6</v>
      </c>
      <c r="J1025" s="3" t="s">
        <v>6</v>
      </c>
    </row>
    <row r="1026" spans="1:10" x14ac:dyDescent="0.25">
      <c r="A1026" t="s">
        <v>2630</v>
      </c>
      <c r="B1026" s="10">
        <v>32.689658999999999</v>
      </c>
      <c r="C1026" s="10">
        <v>-79.892799999999994</v>
      </c>
      <c r="D1026" t="s">
        <v>6</v>
      </c>
      <c r="E1026" t="s">
        <v>6</v>
      </c>
      <c r="F1026" s="3" t="s">
        <v>723</v>
      </c>
      <c r="G1026" s="3" t="s">
        <v>6</v>
      </c>
      <c r="H1026" t="s">
        <v>2614</v>
      </c>
      <c r="I1026" t="s">
        <v>6</v>
      </c>
      <c r="J1026" s="3" t="s">
        <v>6</v>
      </c>
    </row>
    <row r="1027" spans="1:10" x14ac:dyDescent="0.25">
      <c r="A1027" t="s">
        <v>2626</v>
      </c>
      <c r="B1027" s="10">
        <v>33.272542000000001</v>
      </c>
      <c r="C1027" s="10">
        <v>-79.245461000000006</v>
      </c>
      <c r="D1027" t="s">
        <v>6</v>
      </c>
      <c r="E1027" t="s">
        <v>6</v>
      </c>
      <c r="F1027" s="3" t="s">
        <v>1182</v>
      </c>
      <c r="G1027" s="3" t="s">
        <v>6</v>
      </c>
      <c r="H1027" s="3" t="s">
        <v>2617</v>
      </c>
      <c r="I1027" s="3" t="s">
        <v>6</v>
      </c>
      <c r="J1027" s="3" t="s">
        <v>6</v>
      </c>
    </row>
    <row r="1028" spans="1:10" x14ac:dyDescent="0.25">
      <c r="A1028" t="s">
        <v>1773</v>
      </c>
      <c r="B1028" s="10">
        <v>37.386279000000002</v>
      </c>
      <c r="C1028" s="10">
        <v>126.702844</v>
      </c>
      <c r="D1028" t="s">
        <v>6</v>
      </c>
      <c r="E1028" t="s">
        <v>6</v>
      </c>
      <c r="F1028" t="s">
        <v>1772</v>
      </c>
      <c r="G1028" s="3" t="s">
        <v>6</v>
      </c>
      <c r="H1028" t="s">
        <v>1396</v>
      </c>
      <c r="I1028" t="s">
        <v>6</v>
      </c>
      <c r="J1028" s="3" t="s">
        <v>6</v>
      </c>
    </row>
    <row r="1029" spans="1:10" x14ac:dyDescent="0.25">
      <c r="A1029" t="s">
        <v>1987</v>
      </c>
      <c r="B1029" s="10">
        <v>34.378949900000002</v>
      </c>
      <c r="C1029" s="10">
        <v>126.294408</v>
      </c>
      <c r="D1029" t="s">
        <v>6</v>
      </c>
      <c r="E1029" t="s">
        <v>6</v>
      </c>
      <c r="F1029" t="s">
        <v>1988</v>
      </c>
      <c r="G1029" s="3" t="s">
        <v>6</v>
      </c>
      <c r="H1029" t="s">
        <v>1396</v>
      </c>
      <c r="I1029" t="s">
        <v>6</v>
      </c>
      <c r="J1029" s="3" t="s">
        <v>6</v>
      </c>
    </row>
    <row r="1030" spans="1:10" x14ac:dyDescent="0.25">
      <c r="A1030" t="s">
        <v>1989</v>
      </c>
      <c r="B1030" s="10">
        <v>34.378949900000002</v>
      </c>
      <c r="C1030" s="10">
        <v>126.294408</v>
      </c>
      <c r="D1030" t="s">
        <v>6</v>
      </c>
      <c r="E1030" t="s">
        <v>6</v>
      </c>
      <c r="F1030" t="s">
        <v>1990</v>
      </c>
      <c r="G1030" s="3" t="s">
        <v>1991</v>
      </c>
      <c r="H1030" t="s">
        <v>1396</v>
      </c>
      <c r="I1030" t="s">
        <v>6</v>
      </c>
      <c r="J1030" s="3" t="s">
        <v>6</v>
      </c>
    </row>
    <row r="1031" spans="1:10" x14ac:dyDescent="0.25">
      <c r="A1031" s="4" t="s">
        <v>1996</v>
      </c>
      <c r="B1031" s="10">
        <v>35.992916999999998</v>
      </c>
      <c r="C1031" s="10">
        <v>126.60229200000001</v>
      </c>
      <c r="D1031" t="s">
        <v>6</v>
      </c>
      <c r="E1031" t="s">
        <v>6</v>
      </c>
      <c r="F1031" t="s">
        <v>1997</v>
      </c>
      <c r="G1031" s="3" t="s">
        <v>6</v>
      </c>
      <c r="H1031" t="s">
        <v>1396</v>
      </c>
      <c r="I1031" t="s">
        <v>6</v>
      </c>
      <c r="J1031" s="3" t="s">
        <v>6</v>
      </c>
    </row>
    <row r="1032" spans="1:10" x14ac:dyDescent="0.25">
      <c r="A1032" t="s">
        <v>501</v>
      </c>
      <c r="B1032" s="10">
        <v>36.022658999999997</v>
      </c>
      <c r="C1032" s="10">
        <v>-5.6071960000000001</v>
      </c>
      <c r="D1032" t="s">
        <v>2218</v>
      </c>
      <c r="E1032" t="s">
        <v>6</v>
      </c>
      <c r="F1032" s="3" t="s">
        <v>1127</v>
      </c>
      <c r="G1032" s="3" t="s">
        <v>94</v>
      </c>
      <c r="H1032" t="s">
        <v>93</v>
      </c>
      <c r="I1032" t="s">
        <v>6</v>
      </c>
      <c r="J1032" s="3" t="s">
        <v>6</v>
      </c>
    </row>
    <row r="1033" spans="1:10" x14ac:dyDescent="0.25">
      <c r="A1033" t="s">
        <v>2220</v>
      </c>
      <c r="B1033" s="10">
        <v>36.559615000000001</v>
      </c>
      <c r="C1033" s="10">
        <v>-6.2593009999999998</v>
      </c>
      <c r="D1033" t="s">
        <v>6</v>
      </c>
      <c r="E1033" t="s">
        <v>6</v>
      </c>
      <c r="F1033" t="s">
        <v>1481</v>
      </c>
      <c r="G1033" s="3" t="s">
        <v>6</v>
      </c>
      <c r="H1033" s="4" t="s">
        <v>2219</v>
      </c>
      <c r="I1033" s="3" t="s">
        <v>6</v>
      </c>
      <c r="J1033" s="3" t="s">
        <v>6</v>
      </c>
    </row>
    <row r="1034" spans="1:10" x14ac:dyDescent="0.25">
      <c r="A1034" s="4" t="s">
        <v>2219</v>
      </c>
      <c r="B1034" s="10">
        <v>36.537478</v>
      </c>
      <c r="C1034" s="10">
        <v>-6.2988679999999997</v>
      </c>
      <c r="D1034" t="s">
        <v>1947</v>
      </c>
      <c r="E1034" t="s">
        <v>6</v>
      </c>
      <c r="F1034" s="4" t="s">
        <v>1721</v>
      </c>
      <c r="G1034" s="3" t="s">
        <v>6</v>
      </c>
      <c r="H1034" t="s">
        <v>501</v>
      </c>
      <c r="I1034" s="4" t="s">
        <v>6</v>
      </c>
      <c r="J1034" s="3" t="s">
        <v>6</v>
      </c>
    </row>
    <row r="1035" spans="1:10" x14ac:dyDescent="0.25">
      <c r="A1035" t="s">
        <v>2224</v>
      </c>
      <c r="B1035" s="10">
        <v>36.844169999999998</v>
      </c>
      <c r="C1035" s="10">
        <v>-6.3540770000000002</v>
      </c>
      <c r="D1035" t="s">
        <v>2225</v>
      </c>
      <c r="E1035" t="s">
        <v>96</v>
      </c>
      <c r="F1035" s="3" t="s">
        <v>755</v>
      </c>
      <c r="G1035" s="3" t="s">
        <v>6</v>
      </c>
      <c r="H1035" t="s">
        <v>501</v>
      </c>
      <c r="I1035" t="s">
        <v>6</v>
      </c>
      <c r="J1035" s="3" t="s">
        <v>6</v>
      </c>
    </row>
    <row r="1036" spans="1:10" x14ac:dyDescent="0.25">
      <c r="A1036" t="s">
        <v>2228</v>
      </c>
      <c r="B1036" s="10">
        <v>37.205536000000002</v>
      </c>
      <c r="C1036" s="10">
        <v>-7.3294069999999998</v>
      </c>
      <c r="D1036" t="s">
        <v>6</v>
      </c>
      <c r="E1036" t="s">
        <v>6</v>
      </c>
      <c r="F1036" s="3" t="s">
        <v>1236</v>
      </c>
      <c r="G1036" s="3" t="s">
        <v>6</v>
      </c>
      <c r="H1036" s="4" t="s">
        <v>2226</v>
      </c>
      <c r="I1036" t="s">
        <v>6</v>
      </c>
      <c r="J1036" s="3" t="s">
        <v>6</v>
      </c>
    </row>
    <row r="1037" spans="1:10" x14ac:dyDescent="0.25">
      <c r="A1037" t="s">
        <v>2223</v>
      </c>
      <c r="B1037" s="10">
        <v>36.529166666666669</v>
      </c>
      <c r="C1037" s="10">
        <v>-6.1919444444444443</v>
      </c>
      <c r="D1037" t="s">
        <v>6</v>
      </c>
      <c r="E1037" t="s">
        <v>6</v>
      </c>
      <c r="F1037" s="3" t="s">
        <v>756</v>
      </c>
      <c r="G1037" s="3" t="s">
        <v>6</v>
      </c>
      <c r="H1037" t="s">
        <v>2219</v>
      </c>
      <c r="I1037" t="s">
        <v>6</v>
      </c>
      <c r="J1037" s="3" t="s">
        <v>6</v>
      </c>
    </row>
    <row r="1038" spans="1:10" x14ac:dyDescent="0.25">
      <c r="A1038" t="s">
        <v>638</v>
      </c>
      <c r="B1038" s="10">
        <v>8.5840560000000004</v>
      </c>
      <c r="C1038" s="10">
        <v>81.217850999999996</v>
      </c>
      <c r="D1038" t="s">
        <v>6</v>
      </c>
      <c r="E1038" t="s">
        <v>6</v>
      </c>
      <c r="F1038" s="3" t="s">
        <v>1282</v>
      </c>
      <c r="G1038" s="3" t="s">
        <v>6</v>
      </c>
      <c r="H1038" s="3" t="s">
        <v>175</v>
      </c>
      <c r="I1038" s="3" t="s">
        <v>6</v>
      </c>
      <c r="J1038" s="3" t="s">
        <v>6</v>
      </c>
    </row>
    <row r="1039" spans="1:10" x14ac:dyDescent="0.25">
      <c r="A1039" s="4" t="s">
        <v>1710</v>
      </c>
      <c r="B1039" s="10">
        <v>10.610061</v>
      </c>
      <c r="C1039" s="10">
        <v>-64.001876999999993</v>
      </c>
      <c r="D1039" t="s">
        <v>6</v>
      </c>
      <c r="E1039" t="s">
        <v>6</v>
      </c>
      <c r="F1039" s="3" t="s">
        <v>1712</v>
      </c>
      <c r="G1039" s="3" t="s">
        <v>6</v>
      </c>
      <c r="H1039" s="4" t="s">
        <v>1709</v>
      </c>
      <c r="I1039" s="4" t="s">
        <v>6</v>
      </c>
      <c r="J1039" s="3" t="s">
        <v>6</v>
      </c>
    </row>
    <row r="1040" spans="1:10" x14ac:dyDescent="0.25">
      <c r="A1040" t="s">
        <v>2409</v>
      </c>
      <c r="B1040" s="10">
        <v>-0.66691800000000001</v>
      </c>
      <c r="C1040" s="10">
        <v>119.745847</v>
      </c>
      <c r="D1040" t="s">
        <v>6</v>
      </c>
      <c r="E1040" t="s">
        <v>6</v>
      </c>
      <c r="F1040" s="3" t="s">
        <v>828</v>
      </c>
      <c r="G1040" s="3" t="s">
        <v>6</v>
      </c>
      <c r="H1040" t="s">
        <v>2407</v>
      </c>
      <c r="I1040" t="s">
        <v>6</v>
      </c>
      <c r="J1040" s="3" t="s">
        <v>6</v>
      </c>
    </row>
    <row r="1041" spans="1:10" x14ac:dyDescent="0.25">
      <c r="A1041" s="4" t="s">
        <v>2406</v>
      </c>
      <c r="B1041" s="10">
        <v>-5.5378249999999998</v>
      </c>
      <c r="C1041" s="10">
        <v>123.77018200000001</v>
      </c>
      <c r="D1041" t="s">
        <v>6</v>
      </c>
      <c r="E1041" t="s">
        <v>6</v>
      </c>
      <c r="F1041" s="3" t="s">
        <v>1617</v>
      </c>
      <c r="G1041" s="3" t="s">
        <v>6</v>
      </c>
      <c r="H1041" t="s">
        <v>2404</v>
      </c>
      <c r="I1041" t="s">
        <v>6</v>
      </c>
      <c r="J1041" s="3" t="s">
        <v>6</v>
      </c>
    </row>
    <row r="1042" spans="1:10" x14ac:dyDescent="0.25">
      <c r="A1042" t="s">
        <v>2400</v>
      </c>
      <c r="B1042" s="10">
        <v>1.3339099999999999</v>
      </c>
      <c r="C1042" s="10">
        <v>125.072943</v>
      </c>
      <c r="D1042" t="s">
        <v>6</v>
      </c>
      <c r="E1042" t="s">
        <v>6</v>
      </c>
      <c r="F1042" s="3" t="s">
        <v>827</v>
      </c>
      <c r="G1042" s="3" t="s">
        <v>6</v>
      </c>
      <c r="H1042" t="s">
        <v>2398</v>
      </c>
      <c r="I1042" t="s">
        <v>6</v>
      </c>
      <c r="J1042" s="3" t="s">
        <v>6</v>
      </c>
    </row>
    <row r="1043" spans="1:10" x14ac:dyDescent="0.25">
      <c r="A1043" t="s">
        <v>2397</v>
      </c>
      <c r="B1043" s="10">
        <v>-5.1159179999999997</v>
      </c>
      <c r="C1043" s="10">
        <v>119.41079999999999</v>
      </c>
      <c r="D1043" t="s">
        <v>6</v>
      </c>
      <c r="E1043" t="s">
        <v>6</v>
      </c>
      <c r="F1043" s="3" t="s">
        <v>823</v>
      </c>
      <c r="G1043" s="3" t="s">
        <v>6</v>
      </c>
      <c r="H1043" t="s">
        <v>2395</v>
      </c>
      <c r="I1043" t="s">
        <v>6</v>
      </c>
      <c r="J1043" s="3" t="s">
        <v>6</v>
      </c>
    </row>
    <row r="1044" spans="1:10" x14ac:dyDescent="0.25">
      <c r="A1044" t="s">
        <v>2401</v>
      </c>
      <c r="B1044" s="10">
        <v>1.4767699999999999</v>
      </c>
      <c r="C1044" s="10">
        <v>124.833602</v>
      </c>
      <c r="D1044" t="s">
        <v>6</v>
      </c>
      <c r="E1044" t="s">
        <v>6</v>
      </c>
      <c r="F1044" s="3" t="s">
        <v>829</v>
      </c>
      <c r="G1044" s="3" t="s">
        <v>6</v>
      </c>
      <c r="H1044" t="s">
        <v>2398</v>
      </c>
      <c r="I1044" t="s">
        <v>6</v>
      </c>
      <c r="J1044" s="3" t="s">
        <v>6</v>
      </c>
    </row>
    <row r="1045" spans="1:10" x14ac:dyDescent="0.25">
      <c r="A1045" t="s">
        <v>2402</v>
      </c>
      <c r="B1045" s="10">
        <v>-4.3429710000000004</v>
      </c>
      <c r="C1045" s="10">
        <v>120.352293</v>
      </c>
      <c r="D1045" t="s">
        <v>6</v>
      </c>
      <c r="E1045" t="s">
        <v>6</v>
      </c>
      <c r="F1045" s="3" t="s">
        <v>825</v>
      </c>
      <c r="G1045" s="3" t="s">
        <v>6</v>
      </c>
      <c r="H1045" t="s">
        <v>2395</v>
      </c>
      <c r="I1045" t="s">
        <v>6</v>
      </c>
      <c r="J1045" s="3" t="s">
        <v>6</v>
      </c>
    </row>
    <row r="1046" spans="1:10" x14ac:dyDescent="0.25">
      <c r="A1046" t="s">
        <v>2403</v>
      </c>
      <c r="B1046" s="10">
        <v>-4.0030089999999996</v>
      </c>
      <c r="C1046" s="10">
        <v>119.62194700000001</v>
      </c>
      <c r="D1046" t="s">
        <v>6</v>
      </c>
      <c r="E1046" t="s">
        <v>6</v>
      </c>
      <c r="F1046" s="3" t="s">
        <v>824</v>
      </c>
      <c r="G1046" s="3" t="s">
        <v>6</v>
      </c>
      <c r="H1046" t="s">
        <v>2395</v>
      </c>
      <c r="I1046" t="s">
        <v>6</v>
      </c>
      <c r="J1046" s="3" t="s">
        <v>6</v>
      </c>
    </row>
    <row r="1047" spans="1:10" x14ac:dyDescent="0.25">
      <c r="A1047" t="s">
        <v>567</v>
      </c>
      <c r="B1047" s="10">
        <v>6.0554899999999998</v>
      </c>
      <c r="C1047" s="10">
        <v>121.000702</v>
      </c>
      <c r="D1047" t="s">
        <v>6</v>
      </c>
      <c r="E1047" t="s">
        <v>6</v>
      </c>
      <c r="F1047" s="3" t="s">
        <v>1213</v>
      </c>
      <c r="G1047" s="3" t="s">
        <v>6</v>
      </c>
      <c r="H1047" t="s">
        <v>642</v>
      </c>
      <c r="I1047" t="s">
        <v>6</v>
      </c>
      <c r="J1047" s="3" t="s">
        <v>6</v>
      </c>
    </row>
    <row r="1048" spans="1:10" x14ac:dyDescent="0.25">
      <c r="A1048" t="s">
        <v>10</v>
      </c>
      <c r="B1048" s="10">
        <v>5.55</v>
      </c>
      <c r="C1048" s="10">
        <v>95.316666666666663</v>
      </c>
      <c r="D1048" t="s">
        <v>6</v>
      </c>
      <c r="E1048" t="s">
        <v>11</v>
      </c>
      <c r="F1048" s="3" t="s">
        <v>669</v>
      </c>
      <c r="G1048" s="3" t="s">
        <v>6</v>
      </c>
      <c r="H1048" t="s">
        <v>192</v>
      </c>
      <c r="I1048" t="s">
        <v>6</v>
      </c>
      <c r="J1048" s="3" t="s">
        <v>6</v>
      </c>
    </row>
    <row r="1049" spans="1:10" x14ac:dyDescent="0.25">
      <c r="A1049" t="s">
        <v>193</v>
      </c>
      <c r="B1049" s="10">
        <v>-4.1520419999999998</v>
      </c>
      <c r="C1049" s="10">
        <v>105.84249199999999</v>
      </c>
      <c r="D1049" t="s">
        <v>6</v>
      </c>
      <c r="E1049" t="s">
        <v>194</v>
      </c>
      <c r="F1049" s="3" t="s">
        <v>836</v>
      </c>
      <c r="G1049" s="3" t="s">
        <v>6</v>
      </c>
      <c r="H1049" t="s">
        <v>192</v>
      </c>
      <c r="I1049" t="s">
        <v>6</v>
      </c>
      <c r="J1049" s="3" t="s">
        <v>6</v>
      </c>
    </row>
    <row r="1050" spans="1:10" x14ac:dyDescent="0.25">
      <c r="A1050" t="s">
        <v>1484</v>
      </c>
      <c r="B1050" s="10">
        <v>-5.4493239999999998</v>
      </c>
      <c r="C1050" s="10">
        <v>105.276349</v>
      </c>
      <c r="D1050" t="s">
        <v>6</v>
      </c>
      <c r="E1050" t="s">
        <v>6</v>
      </c>
      <c r="F1050" s="3" t="s">
        <v>1483</v>
      </c>
      <c r="G1050" s="3" t="s">
        <v>6</v>
      </c>
      <c r="H1050" t="s">
        <v>192</v>
      </c>
      <c r="I1050" t="s">
        <v>6</v>
      </c>
      <c r="J1050" s="3" t="s">
        <v>6</v>
      </c>
    </row>
    <row r="1051" spans="1:10" x14ac:dyDescent="0.25">
      <c r="A1051" t="s">
        <v>2388</v>
      </c>
      <c r="B1051" s="10">
        <v>1.7349399999999999</v>
      </c>
      <c r="C1051" s="10">
        <v>98.780197999999999</v>
      </c>
      <c r="D1051" t="s">
        <v>6</v>
      </c>
      <c r="E1051" t="s">
        <v>6</v>
      </c>
      <c r="F1051" s="3" t="s">
        <v>1091</v>
      </c>
      <c r="G1051" t="s">
        <v>1329</v>
      </c>
      <c r="H1051" t="s">
        <v>2386</v>
      </c>
      <c r="I1051" t="s">
        <v>6</v>
      </c>
      <c r="J1051" s="3" t="s">
        <v>6</v>
      </c>
    </row>
    <row r="1052" spans="1:10" x14ac:dyDescent="0.25">
      <c r="A1052" t="s">
        <v>195</v>
      </c>
      <c r="B1052" s="10">
        <v>2.625788</v>
      </c>
      <c r="C1052" s="10">
        <v>96.079053999999999</v>
      </c>
      <c r="D1052" t="s">
        <v>6</v>
      </c>
      <c r="E1052" t="s">
        <v>196</v>
      </c>
      <c r="F1052" s="3" t="s">
        <v>837</v>
      </c>
      <c r="G1052" s="3" t="s">
        <v>6</v>
      </c>
      <c r="H1052" t="s">
        <v>192</v>
      </c>
      <c r="I1052" t="s">
        <v>6</v>
      </c>
      <c r="J1052" s="3" t="s">
        <v>6</v>
      </c>
    </row>
    <row r="1053" spans="1:10" x14ac:dyDescent="0.25">
      <c r="A1053" t="s">
        <v>3620</v>
      </c>
      <c r="B1053" s="10">
        <v>-9.6075210000000002</v>
      </c>
      <c r="C1053" s="10">
        <v>118.985381</v>
      </c>
      <c r="D1053" t="s">
        <v>6</v>
      </c>
      <c r="E1053" t="s">
        <v>6</v>
      </c>
      <c r="F1053" s="3" t="s">
        <v>1967</v>
      </c>
      <c r="G1053" s="3" t="s">
        <v>6</v>
      </c>
      <c r="H1053" t="s">
        <v>3619</v>
      </c>
      <c r="I1053" t="s">
        <v>6</v>
      </c>
      <c r="J1053" s="3" t="s">
        <v>6</v>
      </c>
    </row>
    <row r="1054" spans="1:10" x14ac:dyDescent="0.25">
      <c r="A1054" t="s">
        <v>3614</v>
      </c>
      <c r="B1054" s="10">
        <v>-8.4604879999999998</v>
      </c>
      <c r="C1054" s="10">
        <v>118.69582800000001</v>
      </c>
      <c r="D1054" t="s">
        <v>6</v>
      </c>
      <c r="E1054" t="s">
        <v>6</v>
      </c>
      <c r="F1054" s="3" t="s">
        <v>1004</v>
      </c>
      <c r="G1054" s="3" t="s">
        <v>6</v>
      </c>
      <c r="H1054" t="s">
        <v>3613</v>
      </c>
      <c r="I1054" t="s">
        <v>6</v>
      </c>
      <c r="J1054" s="3" t="s">
        <v>6</v>
      </c>
    </row>
    <row r="1055" spans="1:10" x14ac:dyDescent="0.25">
      <c r="A1055" t="s">
        <v>1638</v>
      </c>
      <c r="B1055" s="10">
        <v>9.5333330000000007</v>
      </c>
      <c r="C1055" s="10">
        <v>99.683333000000005</v>
      </c>
      <c r="D1055" t="s">
        <v>6</v>
      </c>
      <c r="E1055" t="s">
        <v>6</v>
      </c>
      <c r="F1055" s="3" t="s">
        <v>1460</v>
      </c>
      <c r="G1055" s="3" t="s">
        <v>1461</v>
      </c>
      <c r="H1055" s="3" t="s">
        <v>1636</v>
      </c>
      <c r="I1055" s="3" t="s">
        <v>6</v>
      </c>
      <c r="J1055" s="3" t="s">
        <v>6</v>
      </c>
    </row>
    <row r="1056" spans="1:10" x14ac:dyDescent="0.25">
      <c r="A1056" t="s">
        <v>479</v>
      </c>
      <c r="B1056" s="10">
        <v>5.8998340000000002</v>
      </c>
      <c r="C1056" s="10">
        <v>-55.203947999999997</v>
      </c>
      <c r="D1056" t="s">
        <v>6</v>
      </c>
      <c r="E1056" t="s">
        <v>6</v>
      </c>
      <c r="F1056" s="3" t="s">
        <v>1099</v>
      </c>
      <c r="G1056" s="3" t="s">
        <v>6</v>
      </c>
      <c r="H1056" s="3" t="s">
        <v>219</v>
      </c>
      <c r="I1056" s="3" t="s">
        <v>6</v>
      </c>
      <c r="J1056" s="3" t="s">
        <v>6</v>
      </c>
    </row>
    <row r="1057" spans="1:10" x14ac:dyDescent="0.25">
      <c r="A1057" t="s">
        <v>76</v>
      </c>
      <c r="B1057" s="10">
        <v>38.720402999999997</v>
      </c>
      <c r="C1057" s="10">
        <v>-75.075686000000005</v>
      </c>
      <c r="D1057" t="s">
        <v>6</v>
      </c>
      <c r="E1057" t="s">
        <v>6</v>
      </c>
      <c r="F1057" s="3" t="s">
        <v>738</v>
      </c>
      <c r="G1057" s="3" t="s">
        <v>6</v>
      </c>
      <c r="H1057" t="s">
        <v>633</v>
      </c>
      <c r="I1057" t="s">
        <v>6</v>
      </c>
      <c r="J1057" s="3" t="s">
        <v>2911</v>
      </c>
    </row>
    <row r="1058" spans="1:10" x14ac:dyDescent="0.25">
      <c r="A1058" t="s">
        <v>2108</v>
      </c>
      <c r="B1058" s="10">
        <v>-17.737818999999998</v>
      </c>
      <c r="C1058" s="10">
        <v>-149.32896099999999</v>
      </c>
      <c r="D1058" t="s">
        <v>6</v>
      </c>
      <c r="E1058" t="s">
        <v>6</v>
      </c>
      <c r="F1058" t="s">
        <v>2109</v>
      </c>
      <c r="G1058" s="3" t="s">
        <v>6</v>
      </c>
      <c r="H1058" s="3" t="s">
        <v>2099</v>
      </c>
      <c r="I1058" s="3" t="s">
        <v>6</v>
      </c>
      <c r="J1058" s="3" t="s">
        <v>6</v>
      </c>
    </row>
    <row r="1059" spans="1:10" x14ac:dyDescent="0.25">
      <c r="A1059" t="s">
        <v>1800</v>
      </c>
      <c r="B1059" s="10">
        <v>23.124517999999998</v>
      </c>
      <c r="C1059" s="10">
        <v>120.085431</v>
      </c>
      <c r="D1059" t="s">
        <v>6</v>
      </c>
      <c r="E1059" t="s">
        <v>6</v>
      </c>
      <c r="F1059" s="3" t="s">
        <v>1799</v>
      </c>
      <c r="G1059" s="3" t="s">
        <v>1801</v>
      </c>
      <c r="H1059" t="s">
        <v>1422</v>
      </c>
      <c r="I1059" t="s">
        <v>6</v>
      </c>
      <c r="J1059" s="3" t="s">
        <v>6</v>
      </c>
    </row>
    <row r="1060" spans="1:10" x14ac:dyDescent="0.25">
      <c r="A1060" t="s">
        <v>1725</v>
      </c>
      <c r="B1060" s="10">
        <v>22.852709999999998</v>
      </c>
      <c r="C1060" s="10">
        <v>121.19376099999999</v>
      </c>
      <c r="D1060" t="s">
        <v>6</v>
      </c>
      <c r="E1060" t="s">
        <v>6</v>
      </c>
      <c r="F1060" s="3" t="s">
        <v>1726</v>
      </c>
      <c r="G1060" s="3" t="s">
        <v>6</v>
      </c>
      <c r="H1060" t="s">
        <v>1426</v>
      </c>
      <c r="I1060" t="s">
        <v>6</v>
      </c>
      <c r="J1060" s="3" t="s">
        <v>6</v>
      </c>
    </row>
    <row r="1061" spans="1:10" x14ac:dyDescent="0.25">
      <c r="A1061" t="s">
        <v>1802</v>
      </c>
      <c r="B1061" s="10">
        <v>23.324971000000001</v>
      </c>
      <c r="C1061" s="10">
        <v>120.120868</v>
      </c>
      <c r="D1061" t="s">
        <v>2456</v>
      </c>
      <c r="E1061" t="s">
        <v>6</v>
      </c>
      <c r="F1061" s="3" t="s">
        <v>1803</v>
      </c>
      <c r="G1061" s="3" t="s">
        <v>6</v>
      </c>
      <c r="H1061" s="3" t="s">
        <v>229</v>
      </c>
      <c r="I1061" s="3" t="s">
        <v>6</v>
      </c>
      <c r="J1061" s="3" t="s">
        <v>6</v>
      </c>
    </row>
    <row r="1062" spans="1:10" x14ac:dyDescent="0.25">
      <c r="A1062" t="s">
        <v>1432</v>
      </c>
      <c r="B1062" s="10">
        <v>20.701582999999999</v>
      </c>
      <c r="C1062" s="10">
        <v>116.724918</v>
      </c>
      <c r="D1062" t="s">
        <v>6</v>
      </c>
      <c r="E1062" t="s">
        <v>6</v>
      </c>
      <c r="F1062" s="3" t="s">
        <v>1431</v>
      </c>
      <c r="G1062" s="3" t="s">
        <v>1430</v>
      </c>
      <c r="H1062" s="3" t="s">
        <v>229</v>
      </c>
      <c r="I1062" s="3" t="s">
        <v>6</v>
      </c>
      <c r="J1062" s="3" t="s">
        <v>6</v>
      </c>
    </row>
    <row r="1063" spans="1:10" x14ac:dyDescent="0.25">
      <c r="A1063" t="s">
        <v>231</v>
      </c>
      <c r="B1063" s="10">
        <v>22.607187</v>
      </c>
      <c r="C1063" s="10">
        <v>120.287631</v>
      </c>
      <c r="D1063" t="s">
        <v>6</v>
      </c>
      <c r="E1063" t="s">
        <v>6</v>
      </c>
      <c r="F1063" s="3" t="s">
        <v>871</v>
      </c>
      <c r="G1063" s="3" t="s">
        <v>1310</v>
      </c>
      <c r="H1063" t="s">
        <v>229</v>
      </c>
      <c r="I1063" t="s">
        <v>6</v>
      </c>
      <c r="J1063" s="3" t="s">
        <v>6</v>
      </c>
    </row>
    <row r="1064" spans="1:10" x14ac:dyDescent="0.25">
      <c r="A1064" t="s">
        <v>1732</v>
      </c>
      <c r="B1064" s="10">
        <v>24.454169</v>
      </c>
      <c r="C1064" s="10">
        <v>118.38207</v>
      </c>
      <c r="D1064" t="s">
        <v>6</v>
      </c>
      <c r="E1064" t="s">
        <v>6</v>
      </c>
      <c r="F1064" s="3" t="s">
        <v>1733</v>
      </c>
      <c r="G1064" s="3" t="s">
        <v>6</v>
      </c>
      <c r="H1064" s="3" t="s">
        <v>229</v>
      </c>
      <c r="I1064" s="3" t="s">
        <v>6</v>
      </c>
      <c r="J1064" s="3" t="s">
        <v>6</v>
      </c>
    </row>
    <row r="1065" spans="1:10" x14ac:dyDescent="0.25">
      <c r="A1065" t="s">
        <v>1408</v>
      </c>
      <c r="B1065" s="10">
        <v>25.173145999999999</v>
      </c>
      <c r="C1065" s="10">
        <v>121.42026199999999</v>
      </c>
      <c r="D1065" t="s">
        <v>6</v>
      </c>
      <c r="E1065" t="s">
        <v>6</v>
      </c>
      <c r="F1065" s="3" t="s">
        <v>1409</v>
      </c>
      <c r="G1065" s="3" t="s">
        <v>6</v>
      </c>
      <c r="H1065" s="3" t="s">
        <v>229</v>
      </c>
      <c r="I1065" s="3" t="s">
        <v>6</v>
      </c>
      <c r="J1065" s="3" t="s">
        <v>6</v>
      </c>
    </row>
    <row r="1066" spans="1:10" x14ac:dyDescent="0.25">
      <c r="A1066" t="s">
        <v>1414</v>
      </c>
      <c r="B1066" s="10">
        <v>23.568995000000001</v>
      </c>
      <c r="C1066" s="10">
        <v>119.619246</v>
      </c>
      <c r="D1066" t="s">
        <v>6</v>
      </c>
      <c r="E1066" t="s">
        <v>6</v>
      </c>
      <c r="F1066" s="3" t="s">
        <v>1415</v>
      </c>
      <c r="G1066" s="3" t="s">
        <v>6</v>
      </c>
      <c r="H1066" s="3" t="s">
        <v>229</v>
      </c>
      <c r="I1066" s="3" t="s">
        <v>6</v>
      </c>
      <c r="J1066" s="3" t="s">
        <v>6</v>
      </c>
    </row>
    <row r="1067" spans="1:10" x14ac:dyDescent="0.25">
      <c r="A1067" t="s">
        <v>1411</v>
      </c>
      <c r="B1067" s="10">
        <v>22.425270999999999</v>
      </c>
      <c r="C1067" s="10">
        <v>120.503968</v>
      </c>
      <c r="D1067" t="s">
        <v>6</v>
      </c>
      <c r="E1067" t="s">
        <v>6</v>
      </c>
      <c r="F1067" s="3" t="s">
        <v>1413</v>
      </c>
      <c r="G1067" s="3" t="s">
        <v>6</v>
      </c>
      <c r="H1067" s="3" t="s">
        <v>229</v>
      </c>
      <c r="I1067" s="3" t="s">
        <v>6</v>
      </c>
      <c r="J1067" s="3" t="s">
        <v>6</v>
      </c>
    </row>
    <row r="1068" spans="1:10" x14ac:dyDescent="0.25">
      <c r="A1068" t="s">
        <v>230</v>
      </c>
      <c r="B1068" s="10">
        <v>21.973132</v>
      </c>
      <c r="C1068" s="10">
        <v>120.74354700000001</v>
      </c>
      <c r="D1068" t="s">
        <v>6</v>
      </c>
      <c r="E1068" t="s">
        <v>6</v>
      </c>
      <c r="F1068" t="s">
        <v>230</v>
      </c>
      <c r="G1068" s="3" t="s">
        <v>6</v>
      </c>
      <c r="H1068" t="s">
        <v>229</v>
      </c>
      <c r="I1068" t="s">
        <v>6</v>
      </c>
      <c r="J1068" s="3" t="s">
        <v>6</v>
      </c>
    </row>
    <row r="1069" spans="1:10" x14ac:dyDescent="0.25">
      <c r="A1069" t="s">
        <v>1422</v>
      </c>
      <c r="B1069" s="10">
        <v>23.133963999999999</v>
      </c>
      <c r="C1069" s="10">
        <v>120.075295</v>
      </c>
      <c r="D1069" t="s">
        <v>6</v>
      </c>
      <c r="E1069" t="s">
        <v>6</v>
      </c>
      <c r="F1069" s="3" t="s">
        <v>1423</v>
      </c>
      <c r="G1069" s="3" t="s">
        <v>6</v>
      </c>
      <c r="H1069" s="3" t="s">
        <v>229</v>
      </c>
      <c r="I1069" s="3" t="s">
        <v>6</v>
      </c>
      <c r="J1069" s="3" t="s">
        <v>6</v>
      </c>
    </row>
    <row r="1070" spans="1:10" x14ac:dyDescent="0.25">
      <c r="A1070" t="s">
        <v>1426</v>
      </c>
      <c r="B1070" s="10">
        <v>22.766970000000001</v>
      </c>
      <c r="C1070" s="10">
        <v>121.17277</v>
      </c>
      <c r="D1070" t="s">
        <v>6</v>
      </c>
      <c r="E1070" t="s">
        <v>6</v>
      </c>
      <c r="F1070" s="3" t="s">
        <v>1427</v>
      </c>
      <c r="G1070" s="3" t="s">
        <v>6</v>
      </c>
      <c r="H1070" s="3" t="s">
        <v>229</v>
      </c>
      <c r="I1070" s="3" t="s">
        <v>6</v>
      </c>
      <c r="J1070" s="3" t="s">
        <v>6</v>
      </c>
    </row>
    <row r="1071" spans="1:10" x14ac:dyDescent="0.25">
      <c r="A1071" t="s">
        <v>2455</v>
      </c>
      <c r="B1071" s="10">
        <v>25.172922</v>
      </c>
      <c r="C1071" s="10">
        <v>121.437792</v>
      </c>
      <c r="D1071" t="s">
        <v>6</v>
      </c>
      <c r="E1071" t="s">
        <v>6</v>
      </c>
      <c r="F1071" s="3" t="s">
        <v>872</v>
      </c>
      <c r="G1071" s="3" t="s">
        <v>3639</v>
      </c>
      <c r="H1071" t="s">
        <v>1408</v>
      </c>
      <c r="I1071" t="s">
        <v>6</v>
      </c>
      <c r="J1071" s="3" t="s">
        <v>6</v>
      </c>
    </row>
    <row r="1072" spans="1:10" x14ac:dyDescent="0.25">
      <c r="A1072" t="s">
        <v>1404</v>
      </c>
      <c r="B1072" s="10">
        <v>24.714859000000001</v>
      </c>
      <c r="C1072" s="10">
        <v>121.775952</v>
      </c>
      <c r="D1072" t="s">
        <v>6</v>
      </c>
      <c r="E1072" t="s">
        <v>6</v>
      </c>
      <c r="F1072" s="3" t="s">
        <v>1406</v>
      </c>
      <c r="G1072" s="3" t="s">
        <v>6</v>
      </c>
      <c r="H1072" s="3" t="s">
        <v>229</v>
      </c>
      <c r="I1072" s="3" t="s">
        <v>6</v>
      </c>
      <c r="J1072" s="3" t="s">
        <v>6</v>
      </c>
    </row>
    <row r="1073" spans="1:10" x14ac:dyDescent="0.25">
      <c r="A1073" t="s">
        <v>442</v>
      </c>
      <c r="B1073" s="10">
        <v>25.956996</v>
      </c>
      <c r="C1073" s="10">
        <v>-97.146196000000003</v>
      </c>
      <c r="D1073" t="s">
        <v>6</v>
      </c>
      <c r="E1073" t="s">
        <v>6</v>
      </c>
      <c r="F1073" s="3" t="s">
        <v>1068</v>
      </c>
      <c r="G1073" s="3" t="s">
        <v>6</v>
      </c>
      <c r="H1073" t="s">
        <v>648</v>
      </c>
      <c r="I1073" t="s">
        <v>6</v>
      </c>
      <c r="J1073" s="3" t="s">
        <v>6</v>
      </c>
    </row>
    <row r="1074" spans="1:10" x14ac:dyDescent="0.25">
      <c r="A1074" t="s">
        <v>456</v>
      </c>
      <c r="B1074" s="10">
        <v>22.232510999999999</v>
      </c>
      <c r="C1074" s="10">
        <v>-97.837843000000007</v>
      </c>
      <c r="D1074" t="s">
        <v>6</v>
      </c>
      <c r="E1074" t="s">
        <v>6</v>
      </c>
      <c r="F1074" s="3" t="s">
        <v>1076</v>
      </c>
      <c r="G1074" s="3" t="s">
        <v>6</v>
      </c>
      <c r="H1074" t="s">
        <v>648</v>
      </c>
      <c r="I1074" t="s">
        <v>6</v>
      </c>
      <c r="J1074" s="3" t="s">
        <v>6</v>
      </c>
    </row>
    <row r="1075" spans="1:10" x14ac:dyDescent="0.25">
      <c r="A1075" t="s">
        <v>2356</v>
      </c>
      <c r="B1075" s="10">
        <v>8.0805559999999996</v>
      </c>
      <c r="C1075" s="10">
        <v>77.551722999999996</v>
      </c>
      <c r="D1075" t="s">
        <v>6</v>
      </c>
      <c r="E1075" t="s">
        <v>6</v>
      </c>
      <c r="F1075" s="3" t="s">
        <v>1615</v>
      </c>
      <c r="G1075" s="3" t="s">
        <v>1614</v>
      </c>
      <c r="H1075" t="s">
        <v>2355</v>
      </c>
      <c r="I1075" t="s">
        <v>6</v>
      </c>
      <c r="J1075" s="3" t="s">
        <v>6</v>
      </c>
    </row>
    <row r="1076" spans="1:10" x14ac:dyDescent="0.25">
      <c r="A1076" t="s">
        <v>2357</v>
      </c>
      <c r="B1076" s="10">
        <v>11.432632</v>
      </c>
      <c r="C1076" s="10">
        <v>79.787082999999996</v>
      </c>
      <c r="D1076" t="s">
        <v>6</v>
      </c>
      <c r="E1076" t="s">
        <v>6</v>
      </c>
      <c r="F1076" t="s">
        <v>1495</v>
      </c>
      <c r="G1076" s="3" t="s">
        <v>6</v>
      </c>
      <c r="H1076" s="3" t="s">
        <v>2321</v>
      </c>
      <c r="I1076" s="3" t="s">
        <v>6</v>
      </c>
      <c r="J1076" s="3" t="s">
        <v>6</v>
      </c>
    </row>
    <row r="1077" spans="1:10" x14ac:dyDescent="0.25">
      <c r="A1077" t="s">
        <v>101</v>
      </c>
      <c r="B1077" s="10">
        <v>-6.8</v>
      </c>
      <c r="C1077" s="10">
        <v>39.283333333333331</v>
      </c>
      <c r="D1077" t="s">
        <v>6</v>
      </c>
      <c r="E1077" t="s">
        <v>6</v>
      </c>
      <c r="F1077" s="3" t="s">
        <v>759</v>
      </c>
      <c r="G1077" s="3" t="s">
        <v>6</v>
      </c>
      <c r="H1077" t="s">
        <v>102</v>
      </c>
      <c r="I1077" t="s">
        <v>6</v>
      </c>
      <c r="J1077" s="3" t="s">
        <v>6</v>
      </c>
    </row>
    <row r="1078" spans="1:10" x14ac:dyDescent="0.25">
      <c r="A1078" t="s">
        <v>2250</v>
      </c>
      <c r="B1078" s="10">
        <v>-8.75</v>
      </c>
      <c r="C1078" s="10">
        <v>39.4</v>
      </c>
      <c r="D1078" t="s">
        <v>6</v>
      </c>
      <c r="E1078" t="s">
        <v>6</v>
      </c>
      <c r="F1078" s="3" t="s">
        <v>1167</v>
      </c>
      <c r="G1078" s="3" t="s">
        <v>6</v>
      </c>
      <c r="H1078" t="s">
        <v>2244</v>
      </c>
      <c r="I1078" t="s">
        <v>6</v>
      </c>
      <c r="J1078" s="3" t="s">
        <v>6</v>
      </c>
    </row>
    <row r="1079" spans="1:10" x14ac:dyDescent="0.25">
      <c r="A1079" t="s">
        <v>2245</v>
      </c>
      <c r="B1079" s="10">
        <v>-9.9877610000000008</v>
      </c>
      <c r="C1079" s="10">
        <v>39.710622000000001</v>
      </c>
      <c r="D1079" t="s">
        <v>6</v>
      </c>
      <c r="E1079" t="s">
        <v>6</v>
      </c>
      <c r="F1079" s="3" t="s">
        <v>1070</v>
      </c>
      <c r="G1079" s="3" t="s">
        <v>6</v>
      </c>
      <c r="H1079" t="s">
        <v>2244</v>
      </c>
      <c r="I1079" t="s">
        <v>6</v>
      </c>
      <c r="J1079" s="3" t="s">
        <v>6</v>
      </c>
    </row>
    <row r="1080" spans="1:10" x14ac:dyDescent="0.25">
      <c r="A1080" t="s">
        <v>2249</v>
      </c>
      <c r="B1080" s="10">
        <v>-5.4292740000000004</v>
      </c>
      <c r="C1080" s="10">
        <v>38.974643</v>
      </c>
      <c r="D1080" t="s">
        <v>6</v>
      </c>
      <c r="E1080" t="s">
        <v>6</v>
      </c>
      <c r="F1080" s="3" t="s">
        <v>1563</v>
      </c>
      <c r="G1080" s="3" t="s">
        <v>6</v>
      </c>
      <c r="H1080" t="s">
        <v>2247</v>
      </c>
      <c r="I1080" t="s">
        <v>6</v>
      </c>
      <c r="J1080" s="3" t="s">
        <v>6</v>
      </c>
    </row>
    <row r="1081" spans="1:10" x14ac:dyDescent="0.25">
      <c r="A1081" t="s">
        <v>103</v>
      </c>
      <c r="B1081" s="10">
        <v>-5.166666666666667</v>
      </c>
      <c r="C1081" s="10">
        <v>39.783333333333331</v>
      </c>
      <c r="D1081" t="s">
        <v>6</v>
      </c>
      <c r="E1081" t="s">
        <v>6</v>
      </c>
      <c r="F1081" s="3" t="s">
        <v>760</v>
      </c>
      <c r="G1081" s="3" t="s">
        <v>6</v>
      </c>
      <c r="H1081" t="s">
        <v>102</v>
      </c>
      <c r="I1081" t="s">
        <v>6</v>
      </c>
      <c r="J1081" s="3" t="s">
        <v>6</v>
      </c>
    </row>
    <row r="1082" spans="1:10" x14ac:dyDescent="0.25">
      <c r="A1082" t="s">
        <v>3636</v>
      </c>
      <c r="B1082" s="10">
        <v>-6.1636240000000004</v>
      </c>
      <c r="C1082" s="10">
        <v>39.185732999999999</v>
      </c>
      <c r="D1082" t="s">
        <v>1911</v>
      </c>
      <c r="E1082" t="s">
        <v>6</v>
      </c>
      <c r="F1082" s="3" t="s">
        <v>2014</v>
      </c>
      <c r="G1082" s="3" t="s">
        <v>6</v>
      </c>
      <c r="H1082" t="s">
        <v>3634</v>
      </c>
      <c r="I1082" t="s">
        <v>6</v>
      </c>
      <c r="J1082" s="3" t="s">
        <v>6</v>
      </c>
    </row>
    <row r="1083" spans="1:10" x14ac:dyDescent="0.25">
      <c r="A1083" s="4" t="s">
        <v>1705</v>
      </c>
      <c r="B1083" s="10">
        <v>28.066286000000002</v>
      </c>
      <c r="C1083" s="10">
        <v>-96.990616000000003</v>
      </c>
      <c r="D1083" t="s">
        <v>6</v>
      </c>
      <c r="E1083" t="s">
        <v>6</v>
      </c>
      <c r="F1083" s="4" t="s">
        <v>1706</v>
      </c>
      <c r="G1083" s="3" t="s">
        <v>6</v>
      </c>
      <c r="H1083" t="s">
        <v>435</v>
      </c>
      <c r="I1083" t="s">
        <v>6</v>
      </c>
      <c r="J1083" s="3" t="s">
        <v>6</v>
      </c>
    </row>
    <row r="1084" spans="1:10" x14ac:dyDescent="0.25">
      <c r="A1084" t="s">
        <v>2676</v>
      </c>
      <c r="B1084" s="10">
        <v>28.187086000000001</v>
      </c>
      <c r="C1084" s="10">
        <v>-96.856677000000005</v>
      </c>
      <c r="D1084" t="s">
        <v>6</v>
      </c>
      <c r="E1084" t="s">
        <v>6</v>
      </c>
      <c r="F1084" s="3" t="s">
        <v>1061</v>
      </c>
      <c r="G1084" s="3" t="s">
        <v>6</v>
      </c>
      <c r="H1084" t="s">
        <v>1705</v>
      </c>
      <c r="I1084" t="s">
        <v>6</v>
      </c>
      <c r="J1084" s="3" t="s">
        <v>6</v>
      </c>
    </row>
    <row r="1085" spans="1:10" x14ac:dyDescent="0.25">
      <c r="A1085" t="s">
        <v>2669</v>
      </c>
      <c r="B1085" s="10">
        <v>30.071397000000001</v>
      </c>
      <c r="C1085" s="10">
        <v>-94.058072999999993</v>
      </c>
      <c r="D1085" t="s">
        <v>6</v>
      </c>
      <c r="E1085" t="s">
        <v>6</v>
      </c>
      <c r="F1085" s="3" t="s">
        <v>1238</v>
      </c>
      <c r="G1085" s="3" t="s">
        <v>6</v>
      </c>
      <c r="H1085" s="3" t="s">
        <v>2667</v>
      </c>
      <c r="I1085" s="3" t="s">
        <v>6</v>
      </c>
      <c r="J1085" s="3" t="s">
        <v>6</v>
      </c>
    </row>
    <row r="1086" spans="1:10" x14ac:dyDescent="0.25">
      <c r="A1086" t="s">
        <v>2695</v>
      </c>
      <c r="B1086" s="10">
        <v>29.452794000000001</v>
      </c>
      <c r="C1086" s="10">
        <v>-94.649293</v>
      </c>
      <c r="D1086" s="3" t="s">
        <v>6</v>
      </c>
      <c r="E1086" s="3" t="s">
        <v>6</v>
      </c>
      <c r="F1086" s="3" t="s">
        <v>1752</v>
      </c>
      <c r="G1086" s="3" t="s">
        <v>6</v>
      </c>
      <c r="H1086" s="3" t="s">
        <v>2678</v>
      </c>
      <c r="I1086" s="3" t="s">
        <v>6</v>
      </c>
      <c r="J1086" s="3" t="s">
        <v>6</v>
      </c>
    </row>
    <row r="1087" spans="1:10" x14ac:dyDescent="0.25">
      <c r="A1087" t="s">
        <v>1584</v>
      </c>
      <c r="B1087" s="10">
        <v>27.201198999999999</v>
      </c>
      <c r="C1087" s="10">
        <v>-98.055706000000001</v>
      </c>
      <c r="D1087" t="s">
        <v>6</v>
      </c>
      <c r="E1087" t="s">
        <v>6</v>
      </c>
      <c r="F1087" s="3" t="s">
        <v>1585</v>
      </c>
      <c r="G1087" s="3" t="s">
        <v>6</v>
      </c>
      <c r="H1087" s="3" t="s">
        <v>435</v>
      </c>
      <c r="I1087" s="3" t="s">
        <v>439</v>
      </c>
      <c r="J1087" s="3" t="s">
        <v>6</v>
      </c>
    </row>
    <row r="1088" spans="1:10" x14ac:dyDescent="0.25">
      <c r="A1088" t="s">
        <v>1586</v>
      </c>
      <c r="B1088" s="10">
        <v>26.201933</v>
      </c>
      <c r="C1088" s="10">
        <v>-97.298822999999999</v>
      </c>
      <c r="D1088" t="s">
        <v>6</v>
      </c>
      <c r="E1088" t="s">
        <v>6</v>
      </c>
      <c r="F1088" s="3" t="s">
        <v>1588</v>
      </c>
      <c r="G1088" s="3" t="s">
        <v>6</v>
      </c>
      <c r="H1088" s="3" t="s">
        <v>435</v>
      </c>
      <c r="I1088" s="3" t="s">
        <v>439</v>
      </c>
      <c r="J1088" s="3" t="s">
        <v>6</v>
      </c>
    </row>
    <row r="1089" spans="1:10" x14ac:dyDescent="0.25">
      <c r="A1089" t="s">
        <v>2692</v>
      </c>
      <c r="B1089" s="10">
        <v>29.185521999999999</v>
      </c>
      <c r="C1089" s="10">
        <v>-95.123650999999995</v>
      </c>
      <c r="D1089" t="s">
        <v>6</v>
      </c>
      <c r="E1089" t="s">
        <v>6</v>
      </c>
      <c r="F1089" t="s">
        <v>1502</v>
      </c>
      <c r="G1089" s="3" t="s">
        <v>6</v>
      </c>
      <c r="H1089" t="s">
        <v>2690</v>
      </c>
      <c r="I1089" t="s">
        <v>6</v>
      </c>
      <c r="J1089" s="3" t="s">
        <v>6</v>
      </c>
    </row>
    <row r="1090" spans="1:10" x14ac:dyDescent="0.25">
      <c r="A1090" t="s">
        <v>2672</v>
      </c>
      <c r="B1090" s="10">
        <v>27.813063</v>
      </c>
      <c r="C1090" s="10">
        <v>-97.393186999999998</v>
      </c>
      <c r="D1090" t="s">
        <v>6</v>
      </c>
      <c r="E1090" t="s">
        <v>6</v>
      </c>
      <c r="F1090" s="3" t="s">
        <v>1057</v>
      </c>
      <c r="G1090" s="3" t="s">
        <v>6</v>
      </c>
      <c r="H1090" t="s">
        <v>2670</v>
      </c>
      <c r="I1090" t="s">
        <v>6</v>
      </c>
      <c r="J1090" s="3" t="s">
        <v>6</v>
      </c>
    </row>
    <row r="1091" spans="1:10" x14ac:dyDescent="0.25">
      <c r="A1091" t="s">
        <v>2680</v>
      </c>
      <c r="B1091" s="10">
        <v>29.287693999999998</v>
      </c>
      <c r="C1091" s="10">
        <v>-94.809340000000006</v>
      </c>
      <c r="D1091" t="s">
        <v>6</v>
      </c>
      <c r="E1091" t="s">
        <v>6</v>
      </c>
      <c r="F1091" s="3" t="s">
        <v>1056</v>
      </c>
      <c r="G1091" s="3" t="s">
        <v>6</v>
      </c>
      <c r="H1091" t="s">
        <v>2678</v>
      </c>
      <c r="I1091" t="s">
        <v>6</v>
      </c>
      <c r="J1091" s="3" t="s">
        <v>6</v>
      </c>
    </row>
    <row r="1092" spans="1:10" x14ac:dyDescent="0.25">
      <c r="A1092" t="s">
        <v>2688</v>
      </c>
      <c r="B1092" s="10">
        <v>27.420902999999999</v>
      </c>
      <c r="C1092" s="10">
        <v>-97.742397999999994</v>
      </c>
      <c r="D1092" t="s">
        <v>6</v>
      </c>
      <c r="E1092" t="s">
        <v>6</v>
      </c>
      <c r="F1092" t="s">
        <v>1517</v>
      </c>
      <c r="G1092" s="3" t="s">
        <v>6</v>
      </c>
      <c r="H1092" t="s">
        <v>2686</v>
      </c>
      <c r="I1092" t="s">
        <v>6</v>
      </c>
      <c r="J1092" s="3" t="s">
        <v>6</v>
      </c>
    </row>
    <row r="1093" spans="1:10" x14ac:dyDescent="0.25">
      <c r="A1093" t="s">
        <v>437</v>
      </c>
      <c r="B1093" s="10">
        <v>26.668911999999999</v>
      </c>
      <c r="C1093" s="10">
        <v>-97.414224000000004</v>
      </c>
      <c r="D1093" t="s">
        <v>6</v>
      </c>
      <c r="E1093" t="s">
        <v>6</v>
      </c>
      <c r="F1093" s="3" t="s">
        <v>1059</v>
      </c>
      <c r="G1093" s="3" t="s">
        <v>6</v>
      </c>
      <c r="H1093" t="s">
        <v>435</v>
      </c>
      <c r="I1093" t="s">
        <v>439</v>
      </c>
      <c r="J1093" s="3" t="s">
        <v>6</v>
      </c>
    </row>
    <row r="1094" spans="1:10" x14ac:dyDescent="0.25">
      <c r="A1094" t="s">
        <v>441</v>
      </c>
      <c r="B1094" s="10">
        <v>28.546855000000001</v>
      </c>
      <c r="C1094" s="10">
        <v>-96.240651999999997</v>
      </c>
      <c r="D1094" t="s">
        <v>6</v>
      </c>
      <c r="E1094" t="s">
        <v>6</v>
      </c>
      <c r="F1094" s="3" t="s">
        <v>1063</v>
      </c>
      <c r="G1094" s="3" t="s">
        <v>6</v>
      </c>
      <c r="H1094" t="s">
        <v>435</v>
      </c>
      <c r="I1094" t="s">
        <v>6</v>
      </c>
      <c r="J1094" s="3" t="s">
        <v>6</v>
      </c>
    </row>
    <row r="1095" spans="1:10" x14ac:dyDescent="0.25">
      <c r="A1095" t="s">
        <v>2674</v>
      </c>
      <c r="B1095" s="10">
        <v>27.710985000000001</v>
      </c>
      <c r="C1095" s="10">
        <v>-97.150114000000002</v>
      </c>
      <c r="D1095" t="s">
        <v>6</v>
      </c>
      <c r="E1095" t="s">
        <v>6</v>
      </c>
      <c r="F1095" s="3" t="s">
        <v>1058</v>
      </c>
      <c r="G1095" s="3" t="s">
        <v>6</v>
      </c>
      <c r="H1095" t="s">
        <v>2670</v>
      </c>
      <c r="I1095" t="s">
        <v>6</v>
      </c>
      <c r="J1095" s="3" t="s">
        <v>6</v>
      </c>
    </row>
    <row r="1096" spans="1:10" x14ac:dyDescent="0.25">
      <c r="A1096" t="s">
        <v>2682</v>
      </c>
      <c r="B1096" s="10">
        <v>30.012462599999999</v>
      </c>
      <c r="C1096" s="10">
        <v>-93.763017000000005</v>
      </c>
      <c r="D1096" t="s">
        <v>6</v>
      </c>
      <c r="E1096" t="s">
        <v>6</v>
      </c>
      <c r="F1096" s="3" t="s">
        <v>1261</v>
      </c>
      <c r="G1096" s="3" t="s">
        <v>6</v>
      </c>
      <c r="H1096" s="3" t="s">
        <v>2681</v>
      </c>
      <c r="I1096" s="3" t="s">
        <v>6</v>
      </c>
      <c r="J1096" s="3" t="s">
        <v>6</v>
      </c>
    </row>
    <row r="1097" spans="1:10" x14ac:dyDescent="0.25">
      <c r="A1097" t="s">
        <v>2675</v>
      </c>
      <c r="B1097" s="10">
        <v>27.839216</v>
      </c>
      <c r="C1097" s="10">
        <v>-97.062428999999995</v>
      </c>
      <c r="D1097" t="s">
        <v>6</v>
      </c>
      <c r="E1097" t="s">
        <v>6</v>
      </c>
      <c r="F1097" s="3" t="s">
        <v>1101</v>
      </c>
      <c r="G1097" s="3" t="s">
        <v>6</v>
      </c>
      <c r="H1097" t="s">
        <v>2674</v>
      </c>
      <c r="I1097" t="s">
        <v>6</v>
      </c>
      <c r="J1097" s="3" t="s">
        <v>6</v>
      </c>
    </row>
    <row r="1098" spans="1:10" x14ac:dyDescent="0.25">
      <c r="A1098" t="s">
        <v>2677</v>
      </c>
      <c r="B1098" s="10">
        <v>29.880381</v>
      </c>
      <c r="C1098" s="10">
        <v>-93.911741000000006</v>
      </c>
      <c r="D1098" t="s">
        <v>6</v>
      </c>
      <c r="E1098" t="s">
        <v>6</v>
      </c>
      <c r="F1098" s="3" t="s">
        <v>1268</v>
      </c>
      <c r="G1098" s="3" t="s">
        <v>6</v>
      </c>
      <c r="H1098" s="3" t="s">
        <v>2667</v>
      </c>
      <c r="I1098" s="3" t="s">
        <v>6</v>
      </c>
      <c r="J1098" s="3" t="s">
        <v>6</v>
      </c>
    </row>
    <row r="1099" spans="1:10" x14ac:dyDescent="0.25">
      <c r="A1099" t="s">
        <v>2689</v>
      </c>
      <c r="B1099" s="10">
        <v>26.242540999999999</v>
      </c>
      <c r="C1099" s="10">
        <v>-97.407709999999994</v>
      </c>
      <c r="D1099" t="s">
        <v>6</v>
      </c>
      <c r="E1099" t="s">
        <v>6</v>
      </c>
      <c r="F1099" s="3" t="s">
        <v>1067</v>
      </c>
      <c r="G1099" s="3" t="s">
        <v>6</v>
      </c>
      <c r="H1099" t="s">
        <v>1586</v>
      </c>
      <c r="I1099" t="s">
        <v>6</v>
      </c>
      <c r="J1099" s="3" t="s">
        <v>6</v>
      </c>
    </row>
    <row r="1100" spans="1:10" x14ac:dyDescent="0.25">
      <c r="A1100" t="s">
        <v>2694</v>
      </c>
      <c r="B1100" s="10">
        <v>29.272089999999999</v>
      </c>
      <c r="C1100" s="10">
        <v>-94.911739999999995</v>
      </c>
      <c r="D1100" t="s">
        <v>6</v>
      </c>
      <c r="E1100" t="s">
        <v>6</v>
      </c>
      <c r="F1100" t="s">
        <v>1870</v>
      </c>
      <c r="G1100" s="3" t="s">
        <v>6</v>
      </c>
      <c r="H1100" t="s">
        <v>2678</v>
      </c>
      <c r="I1100" t="s">
        <v>6</v>
      </c>
      <c r="J1100" s="3" t="s">
        <v>6</v>
      </c>
    </row>
    <row r="1101" spans="1:10" x14ac:dyDescent="0.25">
      <c r="A1101" t="s">
        <v>439</v>
      </c>
      <c r="B1101" s="10">
        <v>27.813063</v>
      </c>
      <c r="C1101" s="10">
        <v>-97.393186999999998</v>
      </c>
      <c r="D1101" t="s">
        <v>6</v>
      </c>
      <c r="E1101" t="s">
        <v>440</v>
      </c>
      <c r="F1101" s="3" t="s">
        <v>1062</v>
      </c>
      <c r="G1101" s="3" t="s">
        <v>6</v>
      </c>
      <c r="H1101" t="s">
        <v>435</v>
      </c>
      <c r="I1101" t="s">
        <v>6</v>
      </c>
      <c r="J1101" s="3" t="s">
        <v>6</v>
      </c>
    </row>
    <row r="1102" spans="1:10" x14ac:dyDescent="0.25">
      <c r="A1102" t="s">
        <v>436</v>
      </c>
      <c r="B1102" s="10">
        <v>26.668911999999999</v>
      </c>
      <c r="C1102" s="10">
        <v>-97.414224000000004</v>
      </c>
      <c r="D1102" t="s">
        <v>6</v>
      </c>
      <c r="E1102" t="s">
        <v>438</v>
      </c>
      <c r="F1102" s="3" t="s">
        <v>1060</v>
      </c>
      <c r="G1102" s="3" t="s">
        <v>6</v>
      </c>
      <c r="H1102" t="s">
        <v>437</v>
      </c>
      <c r="I1102" t="s">
        <v>6</v>
      </c>
      <c r="J1102" s="3" t="s">
        <v>6</v>
      </c>
    </row>
    <row r="1103" spans="1:10" x14ac:dyDescent="0.25">
      <c r="A1103" t="s">
        <v>238</v>
      </c>
      <c r="B1103" s="10">
        <v>13.75</v>
      </c>
      <c r="C1103" s="10">
        <v>100.46666666666667</v>
      </c>
      <c r="D1103" t="s">
        <v>6</v>
      </c>
      <c r="E1103" t="s">
        <v>6</v>
      </c>
      <c r="F1103" s="3" t="s">
        <v>876</v>
      </c>
      <c r="G1103" s="3" t="s">
        <v>6</v>
      </c>
      <c r="H1103" t="s">
        <v>2382</v>
      </c>
      <c r="I1103" t="s">
        <v>6</v>
      </c>
      <c r="J1103" s="3" t="s">
        <v>6</v>
      </c>
    </row>
    <row r="1104" spans="1:10" x14ac:dyDescent="0.25">
      <c r="A1104" s="4" t="s">
        <v>1630</v>
      </c>
      <c r="B1104" s="10">
        <v>13.500923</v>
      </c>
      <c r="C1104" s="10">
        <v>100.980722</v>
      </c>
      <c r="D1104" t="s">
        <v>6</v>
      </c>
      <c r="E1104" t="s">
        <v>6</v>
      </c>
      <c r="F1104" s="4" t="s">
        <v>1629</v>
      </c>
      <c r="G1104" s="3" t="s">
        <v>6</v>
      </c>
      <c r="H1104" t="s">
        <v>2382</v>
      </c>
      <c r="I1104" t="s">
        <v>6</v>
      </c>
      <c r="J1104" s="3" t="s">
        <v>6</v>
      </c>
    </row>
    <row r="1105" spans="1:10" x14ac:dyDescent="0.25">
      <c r="A1105" s="4" t="s">
        <v>1642</v>
      </c>
      <c r="B1105" s="10">
        <v>8.5584100000000003</v>
      </c>
      <c r="C1105" s="10">
        <v>98.216070000000002</v>
      </c>
      <c r="D1105" t="s">
        <v>6</v>
      </c>
      <c r="E1105" t="s">
        <v>6</v>
      </c>
      <c r="F1105" s="4" t="s">
        <v>1643</v>
      </c>
      <c r="G1105" s="3" t="s">
        <v>6</v>
      </c>
      <c r="H1105" s="4" t="s">
        <v>2381</v>
      </c>
      <c r="I1105" t="s">
        <v>6</v>
      </c>
      <c r="J1105" s="3" t="s">
        <v>6</v>
      </c>
    </row>
    <row r="1106" spans="1:10" x14ac:dyDescent="0.25">
      <c r="A1106" t="s">
        <v>218</v>
      </c>
      <c r="B1106" s="10">
        <v>7.89</v>
      </c>
      <c r="C1106" s="10">
        <v>98.398333333333341</v>
      </c>
      <c r="D1106" t="s">
        <v>6</v>
      </c>
      <c r="E1106" t="s">
        <v>6</v>
      </c>
      <c r="F1106" s="3" t="s">
        <v>864</v>
      </c>
      <c r="G1106" t="s">
        <v>1457</v>
      </c>
      <c r="H1106" s="4" t="s">
        <v>2381</v>
      </c>
      <c r="I1106" t="s">
        <v>6</v>
      </c>
      <c r="J1106" s="3" t="s">
        <v>6</v>
      </c>
    </row>
    <row r="1107" spans="1:10" x14ac:dyDescent="0.25">
      <c r="A1107" s="4" t="s">
        <v>1640</v>
      </c>
      <c r="B1107" s="10">
        <v>11.738125</v>
      </c>
      <c r="C1107" s="10">
        <v>99.810907</v>
      </c>
      <c r="D1107" t="s">
        <v>6</v>
      </c>
      <c r="E1107" t="s">
        <v>6</v>
      </c>
      <c r="F1107" s="4" t="s">
        <v>1639</v>
      </c>
      <c r="G1107" s="3" t="s">
        <v>6</v>
      </c>
      <c r="H1107" t="s">
        <v>2382</v>
      </c>
      <c r="I1107" t="s">
        <v>6</v>
      </c>
      <c r="J1107" s="3" t="s">
        <v>6</v>
      </c>
    </row>
    <row r="1108" spans="1:10" x14ac:dyDescent="0.25">
      <c r="A1108" t="s">
        <v>1555</v>
      </c>
      <c r="B1108" s="10">
        <v>9.8969009999999997</v>
      </c>
      <c r="C1108" s="10">
        <v>98.567268999999996</v>
      </c>
      <c r="D1108" t="s">
        <v>6</v>
      </c>
      <c r="E1108" t="s">
        <v>6</v>
      </c>
      <c r="F1108" s="3" t="s">
        <v>1556</v>
      </c>
      <c r="G1108" s="3" t="s">
        <v>6</v>
      </c>
      <c r="H1108" s="4" t="s">
        <v>2381</v>
      </c>
      <c r="I1108" t="s">
        <v>6</v>
      </c>
      <c r="J1108" s="3" t="s">
        <v>6</v>
      </c>
    </row>
    <row r="1109" spans="1:10" x14ac:dyDescent="0.25">
      <c r="A1109" s="4" t="s">
        <v>1645</v>
      </c>
      <c r="B1109" s="10">
        <v>13.541382</v>
      </c>
      <c r="C1109" s="10">
        <v>100.27443100000001</v>
      </c>
      <c r="D1109" t="s">
        <v>6</v>
      </c>
      <c r="E1109" t="s">
        <v>6</v>
      </c>
      <c r="F1109" s="3" t="s">
        <v>1646</v>
      </c>
      <c r="G1109" s="3" t="s">
        <v>6</v>
      </c>
      <c r="H1109" t="s">
        <v>2382</v>
      </c>
      <c r="I1109" t="s">
        <v>6</v>
      </c>
      <c r="J1109" s="3" t="s">
        <v>6</v>
      </c>
    </row>
    <row r="1110" spans="1:10" x14ac:dyDescent="0.25">
      <c r="A1110" s="4" t="s">
        <v>1994</v>
      </c>
      <c r="B1110" s="10">
        <v>13.380160999999999</v>
      </c>
      <c r="C1110" s="10">
        <v>99.986847999999995</v>
      </c>
      <c r="D1110" t="s">
        <v>6</v>
      </c>
      <c r="E1110" t="s">
        <v>6</v>
      </c>
      <c r="F1110" s="4" t="s">
        <v>1995</v>
      </c>
      <c r="G1110" s="3" t="s">
        <v>6</v>
      </c>
      <c r="H1110" t="s">
        <v>2382</v>
      </c>
      <c r="I1110" s="3" t="s">
        <v>6</v>
      </c>
      <c r="J1110" s="3" t="s">
        <v>6</v>
      </c>
    </row>
    <row r="1111" spans="1:10" x14ac:dyDescent="0.25">
      <c r="A1111" t="s">
        <v>468</v>
      </c>
      <c r="B1111" s="10">
        <v>7.2061111111111114</v>
      </c>
      <c r="C1111" s="10">
        <v>100.59666666666666</v>
      </c>
      <c r="D1111" t="s">
        <v>6</v>
      </c>
      <c r="E1111" t="s">
        <v>6</v>
      </c>
      <c r="F1111" s="3" t="s">
        <v>1092</v>
      </c>
      <c r="G1111" t="s">
        <v>1330</v>
      </c>
      <c r="H1111" t="s">
        <v>2382</v>
      </c>
      <c r="I1111" s="3" t="s">
        <v>6</v>
      </c>
      <c r="J1111" s="3" t="s">
        <v>6</v>
      </c>
    </row>
    <row r="1112" spans="1:10" x14ac:dyDescent="0.25">
      <c r="A1112" s="4" t="s">
        <v>1636</v>
      </c>
      <c r="B1112" s="10">
        <v>9.2372270000000007</v>
      </c>
      <c r="C1112" s="10">
        <v>99.246235999999996</v>
      </c>
      <c r="D1112" t="s">
        <v>6</v>
      </c>
      <c r="E1112" t="s">
        <v>6</v>
      </c>
      <c r="F1112" s="4" t="s">
        <v>1637</v>
      </c>
      <c r="G1112" s="3" t="s">
        <v>6</v>
      </c>
      <c r="H1112" t="s">
        <v>2382</v>
      </c>
      <c r="I1112" s="3" t="s">
        <v>6</v>
      </c>
      <c r="J1112" s="3" t="s">
        <v>6</v>
      </c>
    </row>
    <row r="1113" spans="1:10" x14ac:dyDescent="0.25">
      <c r="A1113" t="s">
        <v>1476</v>
      </c>
      <c r="B1113" s="10">
        <v>7.3155919999999997</v>
      </c>
      <c r="C1113" s="10">
        <v>99.505482999999998</v>
      </c>
      <c r="D1113" t="s">
        <v>6</v>
      </c>
      <c r="E1113" t="s">
        <v>6</v>
      </c>
      <c r="F1113" s="3" t="s">
        <v>1477</v>
      </c>
      <c r="G1113" t="s">
        <v>6</v>
      </c>
      <c r="H1113" s="4" t="s">
        <v>2381</v>
      </c>
      <c r="I1113" s="3" t="s">
        <v>6</v>
      </c>
      <c r="J1113" s="3" t="s">
        <v>6</v>
      </c>
    </row>
    <row r="1114" spans="1:10" x14ac:dyDescent="0.25">
      <c r="A1114" s="4" t="s">
        <v>1632</v>
      </c>
      <c r="B1114" s="10">
        <v>12.164811</v>
      </c>
      <c r="C1114" s="10">
        <v>102.470747</v>
      </c>
      <c r="D1114" t="s">
        <v>6</v>
      </c>
      <c r="E1114" t="s">
        <v>6</v>
      </c>
      <c r="F1114" s="4" t="s">
        <v>1633</v>
      </c>
      <c r="G1114" s="3" t="s">
        <v>6</v>
      </c>
      <c r="H1114" t="s">
        <v>2382</v>
      </c>
      <c r="I1114" s="3" t="s">
        <v>6</v>
      </c>
      <c r="J1114" s="3" t="s">
        <v>6</v>
      </c>
    </row>
    <row r="1115" spans="1:10" x14ac:dyDescent="0.25">
      <c r="A1115" s="4" t="s">
        <v>2381</v>
      </c>
      <c r="B1115" s="10">
        <v>7.3367699999999996</v>
      </c>
      <c r="C1115" s="10">
        <v>99.356582000000003</v>
      </c>
      <c r="D1115" t="s">
        <v>6</v>
      </c>
      <c r="E1115" t="s">
        <v>6</v>
      </c>
      <c r="F1115" s="4" t="s">
        <v>2381</v>
      </c>
      <c r="G1115" s="3" t="s">
        <v>6</v>
      </c>
      <c r="H1115" t="s">
        <v>217</v>
      </c>
      <c r="I1115" t="s">
        <v>177</v>
      </c>
      <c r="J1115" s="3" t="s">
        <v>6</v>
      </c>
    </row>
    <row r="1116" spans="1:10" x14ac:dyDescent="0.25">
      <c r="A1116" t="s">
        <v>617</v>
      </c>
      <c r="B1116" s="10">
        <v>24.433333333333334</v>
      </c>
      <c r="C1116" s="10">
        <v>-77.95</v>
      </c>
      <c r="D1116" t="s">
        <v>6</v>
      </c>
      <c r="E1116" t="s">
        <v>6</v>
      </c>
      <c r="F1116" s="3" t="s">
        <v>1136</v>
      </c>
      <c r="G1116" s="3" t="s">
        <v>6</v>
      </c>
      <c r="H1116" t="s">
        <v>308</v>
      </c>
      <c r="I1116" t="s">
        <v>6</v>
      </c>
      <c r="J1116" s="3" t="s">
        <v>6</v>
      </c>
    </row>
    <row r="1117" spans="1:10" x14ac:dyDescent="0.25">
      <c r="A1117" t="s">
        <v>1469</v>
      </c>
      <c r="B1117" s="10">
        <f>25+44/60</f>
        <v>25.733333333333334</v>
      </c>
      <c r="C1117" s="10">
        <f>-(79+15/60)</f>
        <v>-79.25</v>
      </c>
      <c r="D1117" t="s">
        <v>6</v>
      </c>
      <c r="E1117" t="s">
        <v>6</v>
      </c>
      <c r="F1117" s="3" t="s">
        <v>1470</v>
      </c>
      <c r="G1117" s="3" t="s">
        <v>6</v>
      </c>
      <c r="H1117" t="s">
        <v>308</v>
      </c>
      <c r="I1117" t="s">
        <v>6</v>
      </c>
      <c r="J1117" s="3" t="s">
        <v>6</v>
      </c>
    </row>
    <row r="1118" spans="1:10" x14ac:dyDescent="0.25">
      <c r="A1118" t="s">
        <v>309</v>
      </c>
      <c r="B1118" s="10">
        <v>25.033333333333335</v>
      </c>
      <c r="C1118" s="10">
        <v>-77.400000000000006</v>
      </c>
      <c r="D1118" t="s">
        <v>6</v>
      </c>
      <c r="E1118" t="s">
        <v>6</v>
      </c>
      <c r="F1118" s="3" t="s">
        <v>924</v>
      </c>
      <c r="G1118" s="3" t="s">
        <v>6</v>
      </c>
      <c r="H1118" t="s">
        <v>308</v>
      </c>
      <c r="I1118" t="s">
        <v>6</v>
      </c>
      <c r="J1118" s="3" t="s">
        <v>6</v>
      </c>
    </row>
    <row r="1119" spans="1:10" x14ac:dyDescent="0.25">
      <c r="A1119" t="s">
        <v>307</v>
      </c>
      <c r="B1119" s="10">
        <v>23.678379</v>
      </c>
      <c r="C1119" s="10">
        <v>-74.858401999999998</v>
      </c>
      <c r="D1119" t="s">
        <v>6</v>
      </c>
      <c r="E1119" t="s">
        <v>6</v>
      </c>
      <c r="F1119" s="3" t="s">
        <v>925</v>
      </c>
      <c r="G1119" s="3" t="s">
        <v>6</v>
      </c>
      <c r="H1119" t="s">
        <v>308</v>
      </c>
      <c r="I1119" t="s">
        <v>6</v>
      </c>
      <c r="J1119" s="3" t="s">
        <v>6</v>
      </c>
    </row>
    <row r="1120" spans="1:10" x14ac:dyDescent="0.25">
      <c r="A1120" t="s">
        <v>1738</v>
      </c>
      <c r="B1120" s="10">
        <v>24.039268</v>
      </c>
      <c r="C1120" s="10">
        <v>-74.497221999999994</v>
      </c>
      <c r="D1120" t="s">
        <v>6</v>
      </c>
      <c r="E1120" t="s">
        <v>6</v>
      </c>
      <c r="F1120" s="3" t="s">
        <v>1739</v>
      </c>
      <c r="G1120" s="3" t="s">
        <v>6</v>
      </c>
      <c r="H1120" t="s">
        <v>308</v>
      </c>
      <c r="I1120" t="s">
        <v>6</v>
      </c>
      <c r="J1120" s="3" t="s">
        <v>6</v>
      </c>
    </row>
    <row r="1121" spans="1:10" x14ac:dyDescent="0.25">
      <c r="A1121" t="s">
        <v>254</v>
      </c>
      <c r="B1121" s="10">
        <v>-21.211388888888887</v>
      </c>
      <c r="C1121" s="10">
        <v>-175.15305555555557</v>
      </c>
      <c r="D1121" t="s">
        <v>6</v>
      </c>
      <c r="E1121" t="s">
        <v>6</v>
      </c>
      <c r="F1121" s="3" t="s">
        <v>887</v>
      </c>
      <c r="G1121" t="s">
        <v>1317</v>
      </c>
      <c r="H1121" s="3" t="s">
        <v>250</v>
      </c>
      <c r="I1121" s="3" t="s">
        <v>6</v>
      </c>
      <c r="J1121" s="3" t="s">
        <v>6</v>
      </c>
    </row>
    <row r="1122" spans="1:10" x14ac:dyDescent="0.25">
      <c r="A1122" t="s">
        <v>1478</v>
      </c>
      <c r="B1122" s="10">
        <v>7.4869459999999997</v>
      </c>
      <c r="C1122" s="10">
        <v>99.330619999999996</v>
      </c>
      <c r="D1122" t="s">
        <v>6</v>
      </c>
      <c r="E1122" t="s">
        <v>6</v>
      </c>
      <c r="F1122" s="3" t="s">
        <v>1479</v>
      </c>
      <c r="G1122" t="s">
        <v>6</v>
      </c>
      <c r="H1122" t="s">
        <v>1476</v>
      </c>
      <c r="I1122" t="s">
        <v>6</v>
      </c>
      <c r="J1122" s="3" t="s">
        <v>6</v>
      </c>
    </row>
    <row r="1123" spans="1:10" x14ac:dyDescent="0.25">
      <c r="A1123" t="s">
        <v>1553</v>
      </c>
      <c r="B1123" s="10">
        <v>7.540419</v>
      </c>
      <c r="C1123" s="10">
        <v>99.314329000000001</v>
      </c>
      <c r="D1123" t="s">
        <v>6</v>
      </c>
      <c r="E1123" t="s">
        <v>6</v>
      </c>
      <c r="F1123" s="3" t="s">
        <v>1552</v>
      </c>
      <c r="G1123" t="s">
        <v>6</v>
      </c>
      <c r="H1123" t="s">
        <v>1476</v>
      </c>
      <c r="I1123" t="s">
        <v>6</v>
      </c>
      <c r="J1123" s="3" t="s">
        <v>6</v>
      </c>
    </row>
    <row r="1124" spans="1:10" x14ac:dyDescent="0.25">
      <c r="A1124" t="s">
        <v>1635</v>
      </c>
      <c r="B1124" s="10">
        <v>12.052453</v>
      </c>
      <c r="C1124" s="10">
        <v>102.327764</v>
      </c>
      <c r="D1124" t="s">
        <v>6</v>
      </c>
      <c r="E1124" t="s">
        <v>6</v>
      </c>
      <c r="F1124" s="3" t="s">
        <v>1634</v>
      </c>
      <c r="G1124" s="3" t="s">
        <v>6</v>
      </c>
      <c r="H1124" s="4" t="s">
        <v>1632</v>
      </c>
      <c r="I1124" s="4" t="s">
        <v>6</v>
      </c>
      <c r="J1124" s="3" t="s">
        <v>6</v>
      </c>
    </row>
    <row r="1125" spans="1:10" x14ac:dyDescent="0.25">
      <c r="A1125" t="s">
        <v>176</v>
      </c>
      <c r="B1125" s="10">
        <v>8.5069219999999994</v>
      </c>
      <c r="C1125" s="10">
        <v>81.189593000000002</v>
      </c>
      <c r="D1125" t="s">
        <v>6</v>
      </c>
      <c r="E1125" t="s">
        <v>6</v>
      </c>
      <c r="F1125" s="3" t="s">
        <v>808</v>
      </c>
      <c r="G1125" s="3" t="s">
        <v>6</v>
      </c>
      <c r="H1125" t="s">
        <v>638</v>
      </c>
      <c r="I1125" t="s">
        <v>6</v>
      </c>
      <c r="J1125" s="3" t="s">
        <v>6</v>
      </c>
    </row>
    <row r="1126" spans="1:10" x14ac:dyDescent="0.25">
      <c r="A1126" t="s">
        <v>292</v>
      </c>
      <c r="B1126" s="10">
        <v>11.249587</v>
      </c>
      <c r="C1126" s="10">
        <v>-60.663558000000002</v>
      </c>
      <c r="D1126" t="s">
        <v>6</v>
      </c>
      <c r="E1126" t="s">
        <v>6</v>
      </c>
      <c r="F1126" t="s">
        <v>292</v>
      </c>
      <c r="G1126" s="3" t="s">
        <v>6</v>
      </c>
      <c r="H1126" t="s">
        <v>291</v>
      </c>
      <c r="I1126" t="s">
        <v>6</v>
      </c>
      <c r="J1126" s="3" t="s">
        <v>6</v>
      </c>
    </row>
    <row r="1127" spans="1:10" x14ac:dyDescent="0.25">
      <c r="A1127" t="s">
        <v>290</v>
      </c>
      <c r="B1127" s="10">
        <v>10.408617</v>
      </c>
      <c r="C1127" s="10">
        <v>-61.281522000000002</v>
      </c>
      <c r="D1127" t="s">
        <v>6</v>
      </c>
      <c r="E1127" t="s">
        <v>6</v>
      </c>
      <c r="F1127" t="s">
        <v>290</v>
      </c>
      <c r="G1127" s="3" t="s">
        <v>6</v>
      </c>
      <c r="H1127" t="s">
        <v>291</v>
      </c>
      <c r="I1127" t="s">
        <v>6</v>
      </c>
      <c r="J1127" s="3" t="s">
        <v>6</v>
      </c>
    </row>
    <row r="1128" spans="1:10" x14ac:dyDescent="0.25">
      <c r="A1128" s="3" t="s">
        <v>2087</v>
      </c>
      <c r="B1128" s="10">
        <v>-14.495797</v>
      </c>
      <c r="C1128" s="10">
        <v>-140.11879400000001</v>
      </c>
      <c r="D1128" t="s">
        <v>6</v>
      </c>
      <c r="E1128" t="s">
        <v>6</v>
      </c>
      <c r="F1128" s="3" t="s">
        <v>2086</v>
      </c>
      <c r="G1128" s="3" t="s">
        <v>6</v>
      </c>
      <c r="H1128" s="3" t="s">
        <v>2073</v>
      </c>
      <c r="I1128" s="3" t="s">
        <v>6</v>
      </c>
      <c r="J1128" s="3" t="s">
        <v>6</v>
      </c>
    </row>
    <row r="1129" spans="1:10" x14ac:dyDescent="0.25">
      <c r="A1129" s="3" t="s">
        <v>2288</v>
      </c>
      <c r="B1129" s="10">
        <f>-(21+50/60)</f>
        <v>-21.833333333333332</v>
      </c>
      <c r="C1129" s="10">
        <f>-(138+50/60)</f>
        <v>-138.83333333333334</v>
      </c>
      <c r="D1129" t="s">
        <v>6</v>
      </c>
      <c r="E1129" t="s">
        <v>6</v>
      </c>
      <c r="F1129" s="3" t="s">
        <v>2094</v>
      </c>
      <c r="G1129" s="3" t="s">
        <v>6</v>
      </c>
      <c r="H1129" s="3" t="s">
        <v>2289</v>
      </c>
      <c r="I1129" s="3" t="s">
        <v>6</v>
      </c>
      <c r="J1129" s="3" t="s">
        <v>6</v>
      </c>
    </row>
    <row r="1130" spans="1:10" x14ac:dyDescent="0.25">
      <c r="A1130" s="3" t="s">
        <v>2091</v>
      </c>
      <c r="B1130" s="10">
        <f>-(16+45/60)</f>
        <v>-16.75</v>
      </c>
      <c r="C1130" s="10">
        <f>-(144+13/60+60/3600)</f>
        <v>-144.23333333333335</v>
      </c>
      <c r="D1130" t="s">
        <v>6</v>
      </c>
      <c r="E1130" t="s">
        <v>6</v>
      </c>
      <c r="F1130" s="3" t="s">
        <v>2090</v>
      </c>
      <c r="G1130" s="3" t="s">
        <v>6</v>
      </c>
      <c r="H1130" s="3" t="s">
        <v>2073</v>
      </c>
      <c r="I1130" s="3" t="s">
        <v>6</v>
      </c>
      <c r="J1130" s="3" t="s">
        <v>6</v>
      </c>
    </row>
    <row r="1131" spans="1:10" x14ac:dyDescent="0.25">
      <c r="A1131" t="s">
        <v>2705</v>
      </c>
      <c r="B1131" s="10">
        <v>26.358028000000001</v>
      </c>
      <c r="C1131" s="10">
        <v>-80.072241000000005</v>
      </c>
      <c r="D1131" t="s">
        <v>6</v>
      </c>
      <c r="E1131" t="s">
        <v>6</v>
      </c>
      <c r="F1131" s="3" t="s">
        <v>933</v>
      </c>
      <c r="G1131" s="3" t="s">
        <v>6</v>
      </c>
      <c r="H1131" s="3" t="s">
        <v>2703</v>
      </c>
      <c r="I1131" t="s">
        <v>6</v>
      </c>
      <c r="J1131" s="3" t="s">
        <v>6</v>
      </c>
    </row>
    <row r="1132" spans="1:10" x14ac:dyDescent="0.25">
      <c r="A1132" t="s">
        <v>486</v>
      </c>
      <c r="B1132" s="10">
        <v>-8.5</v>
      </c>
      <c r="C1132" s="10">
        <v>179.18333333333334</v>
      </c>
      <c r="D1132" t="s">
        <v>6</v>
      </c>
      <c r="E1132" t="s">
        <v>6</v>
      </c>
      <c r="F1132" s="3" t="s">
        <v>1107</v>
      </c>
      <c r="G1132" s="3" t="s">
        <v>6</v>
      </c>
      <c r="H1132" s="3" t="s">
        <v>608</v>
      </c>
      <c r="I1132" s="3" t="s">
        <v>6</v>
      </c>
      <c r="J1132" s="3" t="s">
        <v>6</v>
      </c>
    </row>
    <row r="1133" spans="1:10" x14ac:dyDescent="0.25">
      <c r="A1133" t="s">
        <v>372</v>
      </c>
      <c r="B1133" s="10">
        <v>17.739722222222223</v>
      </c>
      <c r="C1133" s="10">
        <v>-64.738888888888894</v>
      </c>
      <c r="D1133" t="s">
        <v>6</v>
      </c>
      <c r="E1133" t="s">
        <v>6</v>
      </c>
      <c r="F1133" s="3" t="s">
        <v>996</v>
      </c>
      <c r="G1133" s="3" t="s">
        <v>6</v>
      </c>
      <c r="H1133" t="s">
        <v>602</v>
      </c>
      <c r="I1133" t="s">
        <v>6</v>
      </c>
      <c r="J1133" s="3" t="s">
        <v>6</v>
      </c>
    </row>
    <row r="1134" spans="1:10" x14ac:dyDescent="0.25">
      <c r="A1134" t="s">
        <v>373</v>
      </c>
      <c r="B1134" s="10">
        <v>18.333333333333332</v>
      </c>
      <c r="C1134" s="10">
        <v>-64.916666666666671</v>
      </c>
      <c r="D1134" t="s">
        <v>6</v>
      </c>
      <c r="E1134" t="s">
        <v>6</v>
      </c>
      <c r="F1134" s="3" t="s">
        <v>997</v>
      </c>
      <c r="G1134" s="3" t="s">
        <v>6</v>
      </c>
      <c r="H1134" t="s">
        <v>602</v>
      </c>
      <c r="I1134" t="s">
        <v>6</v>
      </c>
      <c r="J1134" s="3" t="s">
        <v>6</v>
      </c>
    </row>
    <row r="1135" spans="1:10" x14ac:dyDescent="0.25">
      <c r="A1135" s="5" t="s">
        <v>527</v>
      </c>
      <c r="B1135" s="9">
        <v>46.466666666666669</v>
      </c>
      <c r="C1135" s="9">
        <v>30.733333333333334</v>
      </c>
      <c r="D1135" s="5" t="s">
        <v>1820</v>
      </c>
      <c r="E1135" s="5" t="s">
        <v>6</v>
      </c>
      <c r="F1135" s="6" t="s">
        <v>1155</v>
      </c>
      <c r="G1135" s="6" t="s">
        <v>6</v>
      </c>
      <c r="H1135" s="6" t="s">
        <v>612</v>
      </c>
      <c r="I1135" s="6" t="s">
        <v>6</v>
      </c>
      <c r="J1135" s="6" t="s">
        <v>1395</v>
      </c>
    </row>
    <row r="1136" spans="1:10" x14ac:dyDescent="0.25">
      <c r="A1136" s="4" t="s">
        <v>1973</v>
      </c>
      <c r="B1136" s="10">
        <v>25.692997999999999</v>
      </c>
      <c r="C1136" s="10">
        <v>55.781568</v>
      </c>
      <c r="D1136" t="s">
        <v>6</v>
      </c>
      <c r="E1136" t="s">
        <v>6</v>
      </c>
      <c r="F1136" s="3" t="s">
        <v>1974</v>
      </c>
      <c r="G1136" s="3" t="s">
        <v>6</v>
      </c>
      <c r="H1136" t="s">
        <v>596</v>
      </c>
      <c r="I1136" t="s">
        <v>3022</v>
      </c>
      <c r="J1136" s="3" t="s">
        <v>6</v>
      </c>
    </row>
    <row r="1137" spans="1:10" x14ac:dyDescent="0.25">
      <c r="A1137" s="4" t="s">
        <v>1976</v>
      </c>
      <c r="B1137" s="10">
        <v>25.473531000000001</v>
      </c>
      <c r="C1137" s="10">
        <v>55.494216999999999</v>
      </c>
      <c r="D1137" t="s">
        <v>6</v>
      </c>
      <c r="E1137" t="s">
        <v>6</v>
      </c>
      <c r="F1137" s="4" t="s">
        <v>1977</v>
      </c>
      <c r="G1137" s="3" t="s">
        <v>6</v>
      </c>
      <c r="H1137" t="s">
        <v>596</v>
      </c>
      <c r="I1137" t="s">
        <v>3022</v>
      </c>
      <c r="J1137" s="3" t="s">
        <v>6</v>
      </c>
    </row>
    <row r="1138" spans="1:10" x14ac:dyDescent="0.25">
      <c r="A1138" s="4" t="s">
        <v>1982</v>
      </c>
      <c r="B1138" s="10">
        <v>25.865219</v>
      </c>
      <c r="C1138" s="10">
        <v>56.000957999999997</v>
      </c>
      <c r="D1138" t="s">
        <v>1983</v>
      </c>
      <c r="E1138" t="s">
        <v>6</v>
      </c>
      <c r="F1138" s="3" t="s">
        <v>1984</v>
      </c>
      <c r="G1138" s="3" t="s">
        <v>6</v>
      </c>
      <c r="H1138" t="s">
        <v>596</v>
      </c>
      <c r="I1138" t="s">
        <v>3022</v>
      </c>
      <c r="J1138" s="3" t="s">
        <v>6</v>
      </c>
    </row>
    <row r="1139" spans="1:10" x14ac:dyDescent="0.25">
      <c r="A1139" t="s">
        <v>158</v>
      </c>
      <c r="B1139" s="10">
        <v>25.001246999999999</v>
      </c>
      <c r="C1139" s="10">
        <v>56.365631</v>
      </c>
      <c r="D1139" t="s">
        <v>6</v>
      </c>
      <c r="E1139" t="s">
        <v>159</v>
      </c>
      <c r="F1139" s="3" t="s">
        <v>804</v>
      </c>
      <c r="G1139" s="3" t="s">
        <v>6</v>
      </c>
      <c r="H1139" t="s">
        <v>596</v>
      </c>
      <c r="I1139" t="s">
        <v>3023</v>
      </c>
      <c r="J1139" s="3" t="s">
        <v>6</v>
      </c>
    </row>
    <row r="1140" spans="1:10" x14ac:dyDescent="0.25">
      <c r="A1140" s="4" t="s">
        <v>1978</v>
      </c>
      <c r="B1140" s="10">
        <f>25+58/60+2/3600</f>
        <v>25.967222222222219</v>
      </c>
      <c r="C1140" s="10">
        <f>56+0.05+0.00444444444444444</f>
        <v>56.054444444444442</v>
      </c>
      <c r="D1140" t="s">
        <v>6</v>
      </c>
      <c r="E1140" t="s">
        <v>6</v>
      </c>
      <c r="F1140" s="3" t="s">
        <v>1979</v>
      </c>
      <c r="G1140" s="3" t="s">
        <v>6</v>
      </c>
      <c r="H1140" t="s">
        <v>596</v>
      </c>
      <c r="I1140" t="s">
        <v>3022</v>
      </c>
      <c r="J1140" s="3" t="s">
        <v>6</v>
      </c>
    </row>
    <row r="1141" spans="1:10" x14ac:dyDescent="0.25">
      <c r="A1141" s="4" t="s">
        <v>1981</v>
      </c>
      <c r="B1141" s="10">
        <v>25.429658</v>
      </c>
      <c r="C1141" s="10">
        <v>55.471514999999997</v>
      </c>
      <c r="D1141" t="s">
        <v>1985</v>
      </c>
      <c r="E1141" t="s">
        <v>6</v>
      </c>
      <c r="F1141" s="3" t="s">
        <v>1980</v>
      </c>
      <c r="G1141" s="3" t="s">
        <v>6</v>
      </c>
      <c r="H1141" t="s">
        <v>596</v>
      </c>
      <c r="I1141" t="s">
        <v>3022</v>
      </c>
      <c r="J1141" s="3" t="s">
        <v>6</v>
      </c>
    </row>
    <row r="1142" spans="1:10" x14ac:dyDescent="0.25">
      <c r="A1142" t="s">
        <v>1972</v>
      </c>
      <c r="B1142" s="10">
        <v>25.778898999999999</v>
      </c>
      <c r="C1142" s="10">
        <v>55.960399000000002</v>
      </c>
      <c r="D1142" t="s">
        <v>6</v>
      </c>
      <c r="E1142" t="s">
        <v>6</v>
      </c>
      <c r="F1142" s="4" t="s">
        <v>1975</v>
      </c>
      <c r="G1142" s="3" t="s">
        <v>6</v>
      </c>
      <c r="H1142" t="s">
        <v>596</v>
      </c>
      <c r="I1142" t="s">
        <v>3022</v>
      </c>
      <c r="J1142" s="3" t="s">
        <v>6</v>
      </c>
    </row>
    <row r="1143" spans="1:10" x14ac:dyDescent="0.25">
      <c r="A1143" s="4" t="s">
        <v>1496</v>
      </c>
      <c r="B1143" s="10">
        <v>25.552605</v>
      </c>
      <c r="C1143" s="10">
        <v>55.588158</v>
      </c>
      <c r="D1143" t="s">
        <v>6</v>
      </c>
      <c r="E1143" t="s">
        <v>6</v>
      </c>
      <c r="F1143" s="4" t="s">
        <v>1497</v>
      </c>
      <c r="G1143" s="3" t="s">
        <v>6</v>
      </c>
      <c r="H1143" t="s">
        <v>596</v>
      </c>
      <c r="I1143" t="s">
        <v>3022</v>
      </c>
      <c r="J1143" s="3" t="s">
        <v>6</v>
      </c>
    </row>
    <row r="1144" spans="1:10" x14ac:dyDescent="0.25">
      <c r="A1144" t="s">
        <v>12</v>
      </c>
      <c r="B1144" s="10">
        <v>30.459862000000001</v>
      </c>
      <c r="C1144" s="10">
        <v>-87.980753000000007</v>
      </c>
      <c r="D1144" t="s">
        <v>6</v>
      </c>
      <c r="E1144" t="s">
        <v>6</v>
      </c>
      <c r="F1144" s="3" t="s">
        <v>672</v>
      </c>
      <c r="G1144" s="3" t="s">
        <v>6</v>
      </c>
      <c r="H1144" s="3" t="s">
        <v>613</v>
      </c>
      <c r="I1144" t="s">
        <v>2902</v>
      </c>
      <c r="J1144" s="3" t="s">
        <v>6</v>
      </c>
    </row>
    <row r="1145" spans="1:10" x14ac:dyDescent="0.25">
      <c r="A1145" t="s">
        <v>533</v>
      </c>
      <c r="B1145" s="10">
        <v>36.549838999999999</v>
      </c>
      <c r="C1145" s="10">
        <v>-75.915700000000001</v>
      </c>
      <c r="D1145" t="s">
        <v>6</v>
      </c>
      <c r="E1145" t="s">
        <v>488</v>
      </c>
      <c r="F1145" t="s">
        <v>533</v>
      </c>
      <c r="G1145" s="3" t="s">
        <v>6</v>
      </c>
      <c r="H1145" t="s">
        <v>1708</v>
      </c>
      <c r="I1145" t="s">
        <v>6</v>
      </c>
      <c r="J1145" s="3" t="s">
        <v>6</v>
      </c>
    </row>
    <row r="1146" spans="1:10" x14ac:dyDescent="0.25">
      <c r="A1146" t="s">
        <v>410</v>
      </c>
      <c r="B1146" s="10">
        <v>32.704906999999999</v>
      </c>
      <c r="C1146" s="10">
        <v>-117.167232</v>
      </c>
      <c r="D1146" t="s">
        <v>6</v>
      </c>
      <c r="E1146" t="s">
        <v>432</v>
      </c>
      <c r="F1146" s="3" t="s">
        <v>1046</v>
      </c>
      <c r="G1146" s="3" t="s">
        <v>6</v>
      </c>
      <c r="H1146" s="3" t="s">
        <v>613</v>
      </c>
      <c r="I1146" t="s">
        <v>1804</v>
      </c>
      <c r="J1146" s="3" t="s">
        <v>6</v>
      </c>
    </row>
    <row r="1147" spans="1:10" x14ac:dyDescent="0.25">
      <c r="A1147" t="s">
        <v>467</v>
      </c>
      <c r="B1147" s="10">
        <v>41.265838000000002</v>
      </c>
      <c r="C1147" s="10">
        <v>-72.633910999999998</v>
      </c>
      <c r="D1147" t="s">
        <v>6</v>
      </c>
      <c r="E1147" t="s">
        <v>6</v>
      </c>
      <c r="F1147" s="3" t="s">
        <v>1088</v>
      </c>
      <c r="G1147" s="3" t="s">
        <v>6</v>
      </c>
      <c r="H1147" s="3" t="s">
        <v>613</v>
      </c>
      <c r="I1147" t="s">
        <v>2539</v>
      </c>
      <c r="J1147" s="3" t="s">
        <v>6</v>
      </c>
    </row>
    <row r="1148" spans="1:10" x14ac:dyDescent="0.25">
      <c r="A1148" t="s">
        <v>73</v>
      </c>
      <c r="B1148" s="10">
        <v>39.132398000000002</v>
      </c>
      <c r="C1148" s="10">
        <v>-75.255531000000005</v>
      </c>
      <c r="D1148" t="s">
        <v>6</v>
      </c>
      <c r="E1148" t="s">
        <v>6</v>
      </c>
      <c r="F1148" s="3" t="s">
        <v>736</v>
      </c>
      <c r="G1148" s="3" t="s">
        <v>6</v>
      </c>
      <c r="H1148" s="3" t="s">
        <v>613</v>
      </c>
      <c r="I1148" t="s">
        <v>533</v>
      </c>
      <c r="J1148" s="3" t="s">
        <v>6</v>
      </c>
    </row>
    <row r="1149" spans="1:10" x14ac:dyDescent="0.25">
      <c r="A1149" t="s">
        <v>74</v>
      </c>
      <c r="B1149" s="10">
        <v>39.132398000000002</v>
      </c>
      <c r="C1149" s="10">
        <v>-75.255531000000005</v>
      </c>
      <c r="D1149" t="s">
        <v>6</v>
      </c>
      <c r="E1149" t="s">
        <v>75</v>
      </c>
      <c r="F1149" s="3" t="s">
        <v>737</v>
      </c>
      <c r="G1149" s="3" t="s">
        <v>6</v>
      </c>
      <c r="H1149" s="3" t="s">
        <v>613</v>
      </c>
      <c r="I1149" t="s">
        <v>533</v>
      </c>
      <c r="J1149" s="3" t="s">
        <v>6</v>
      </c>
    </row>
    <row r="1150" spans="1:10" x14ac:dyDescent="0.25">
      <c r="A1150" t="s">
        <v>317</v>
      </c>
      <c r="B1150" s="10">
        <v>27.405245000000001</v>
      </c>
      <c r="C1150" s="10">
        <v>-80.308006000000006</v>
      </c>
      <c r="D1150" t="s">
        <v>6</v>
      </c>
      <c r="E1150" t="s">
        <v>6</v>
      </c>
      <c r="F1150" s="3" t="s">
        <v>948</v>
      </c>
      <c r="G1150" s="3" t="s">
        <v>6</v>
      </c>
      <c r="H1150" s="3" t="s">
        <v>312</v>
      </c>
      <c r="I1150" t="s">
        <v>310</v>
      </c>
      <c r="J1150" s="3" t="s">
        <v>6</v>
      </c>
    </row>
    <row r="1151" spans="1:10" x14ac:dyDescent="0.25">
      <c r="A1151" t="s">
        <v>81</v>
      </c>
      <c r="B1151" s="10">
        <v>31.477499999999999</v>
      </c>
      <c r="C1151" s="10">
        <v>-81.241666666666674</v>
      </c>
      <c r="D1151" t="s">
        <v>6</v>
      </c>
      <c r="E1151" t="s">
        <v>82</v>
      </c>
      <c r="F1151" s="3" t="s">
        <v>745</v>
      </c>
      <c r="G1151" s="3" t="s">
        <v>6</v>
      </c>
      <c r="H1151" s="3" t="s">
        <v>613</v>
      </c>
      <c r="I1151" t="s">
        <v>2816</v>
      </c>
      <c r="J1151" s="3" t="s">
        <v>6</v>
      </c>
    </row>
    <row r="1152" spans="1:10" x14ac:dyDescent="0.25">
      <c r="A1152" s="5" t="s">
        <v>543</v>
      </c>
      <c r="B1152" s="9">
        <v>21.466666666666665</v>
      </c>
      <c r="C1152" s="9">
        <v>-157.98333333333332</v>
      </c>
      <c r="D1152" s="5" t="s">
        <v>6</v>
      </c>
      <c r="E1152" s="5" t="s">
        <v>6</v>
      </c>
      <c r="F1152" s="6" t="s">
        <v>1171</v>
      </c>
      <c r="G1152" s="5" t="s">
        <v>1345</v>
      </c>
      <c r="H1152" s="6" t="s">
        <v>613</v>
      </c>
      <c r="I1152" s="6" t="s">
        <v>2303</v>
      </c>
      <c r="J1152" s="6" t="s">
        <v>1395</v>
      </c>
    </row>
    <row r="1153" spans="1:10" x14ac:dyDescent="0.25">
      <c r="A1153" t="s">
        <v>556</v>
      </c>
      <c r="B1153" s="10">
        <v>29.353601000000001</v>
      </c>
      <c r="C1153" s="10">
        <v>-90.485375000000005</v>
      </c>
      <c r="D1153" t="s">
        <v>6</v>
      </c>
      <c r="E1153" t="s">
        <v>6</v>
      </c>
      <c r="F1153" s="3" t="s">
        <v>1195</v>
      </c>
      <c r="G1153" s="3" t="s">
        <v>6</v>
      </c>
      <c r="H1153" s="3" t="s">
        <v>613</v>
      </c>
      <c r="I1153" t="s">
        <v>2902</v>
      </c>
      <c r="J1153" s="3" t="s">
        <v>6</v>
      </c>
    </row>
    <row r="1154" spans="1:10" x14ac:dyDescent="0.25">
      <c r="A1154" t="s">
        <v>71</v>
      </c>
      <c r="B1154" s="10">
        <v>38.321630999999996</v>
      </c>
      <c r="C1154" s="10">
        <v>-76.458462999999995</v>
      </c>
      <c r="D1154" t="s">
        <v>6</v>
      </c>
      <c r="E1154" t="s">
        <v>72</v>
      </c>
      <c r="F1154" s="3" t="s">
        <v>734</v>
      </c>
      <c r="G1154" s="3" t="s">
        <v>6</v>
      </c>
      <c r="H1154" s="3" t="s">
        <v>613</v>
      </c>
      <c r="I1154" t="s">
        <v>533</v>
      </c>
      <c r="J1154" s="3" t="s">
        <v>6</v>
      </c>
    </row>
    <row r="1155" spans="1:10" x14ac:dyDescent="0.25">
      <c r="A1155" t="s">
        <v>433</v>
      </c>
      <c r="B1155" s="10">
        <v>41.719774000000001</v>
      </c>
      <c r="C1155" s="10">
        <v>-70.255236999999994</v>
      </c>
      <c r="D1155" t="s">
        <v>6</v>
      </c>
      <c r="E1155" t="s">
        <v>434</v>
      </c>
      <c r="F1155" s="3" t="s">
        <v>1055</v>
      </c>
      <c r="G1155" s="3" t="s">
        <v>6</v>
      </c>
      <c r="H1155" s="3" t="s">
        <v>613</v>
      </c>
      <c r="I1155" t="s">
        <v>2539</v>
      </c>
      <c r="J1155" s="3" t="s">
        <v>6</v>
      </c>
    </row>
    <row r="1156" spans="1:10" x14ac:dyDescent="0.25">
      <c r="A1156" t="s">
        <v>84</v>
      </c>
      <c r="B1156" s="10">
        <v>30.369367</v>
      </c>
      <c r="C1156" s="10">
        <v>-88.809741000000002</v>
      </c>
      <c r="D1156" t="s">
        <v>6</v>
      </c>
      <c r="E1156" t="s">
        <v>85</v>
      </c>
      <c r="F1156" s="3" t="s">
        <v>751</v>
      </c>
      <c r="G1156" s="3" t="s">
        <v>6</v>
      </c>
      <c r="H1156" s="3" t="s">
        <v>613</v>
      </c>
      <c r="I1156" t="s">
        <v>2902</v>
      </c>
      <c r="J1156" s="3" t="s">
        <v>6</v>
      </c>
    </row>
    <row r="1157" spans="1:10" x14ac:dyDescent="0.25">
      <c r="A1157" t="s">
        <v>509</v>
      </c>
      <c r="B1157" s="10">
        <v>41.524841000000002</v>
      </c>
      <c r="C1157" s="10">
        <v>-70.672410999999997</v>
      </c>
      <c r="D1157" t="s">
        <v>6</v>
      </c>
      <c r="E1157" t="s">
        <v>510</v>
      </c>
      <c r="F1157" s="3" t="s">
        <v>1138</v>
      </c>
      <c r="G1157" s="3" t="s">
        <v>6</v>
      </c>
      <c r="H1157" s="3" t="s">
        <v>613</v>
      </c>
      <c r="I1157" t="s">
        <v>533</v>
      </c>
      <c r="J1157" s="3" t="s">
        <v>6</v>
      </c>
    </row>
    <row r="1158" spans="1:10" x14ac:dyDescent="0.25">
      <c r="A1158" s="4" t="s">
        <v>1675</v>
      </c>
      <c r="B1158" s="10">
        <f>42+55/60+27/3600</f>
        <v>42.924166666666665</v>
      </c>
      <c r="C1158" s="10">
        <f>-(70+49/60+13/3600)</f>
        <v>-70.820277777777775</v>
      </c>
      <c r="D1158" t="s">
        <v>6</v>
      </c>
      <c r="E1158" t="s">
        <v>6</v>
      </c>
      <c r="F1158" s="3" t="s">
        <v>1676</v>
      </c>
      <c r="G1158" s="3" t="s">
        <v>6</v>
      </c>
      <c r="H1158" s="3" t="s">
        <v>613</v>
      </c>
      <c r="I1158" t="s">
        <v>2539</v>
      </c>
      <c r="J1158" s="3" t="s">
        <v>6</v>
      </c>
    </row>
    <row r="1159" spans="1:10" x14ac:dyDescent="0.25">
      <c r="A1159" t="s">
        <v>68</v>
      </c>
      <c r="B1159" s="10">
        <v>39.51</v>
      </c>
      <c r="C1159" s="10">
        <v>-74.365277777777777</v>
      </c>
      <c r="D1159" t="s">
        <v>6</v>
      </c>
      <c r="E1159" t="s">
        <v>70</v>
      </c>
      <c r="F1159" s="3" t="s">
        <v>730</v>
      </c>
      <c r="G1159" s="3" t="s">
        <v>6</v>
      </c>
      <c r="H1159" s="3" t="s">
        <v>613</v>
      </c>
      <c r="I1159" t="s">
        <v>533</v>
      </c>
      <c r="J1159" s="3" t="s">
        <v>6</v>
      </c>
    </row>
    <row r="1160" spans="1:10" x14ac:dyDescent="0.25">
      <c r="A1160" t="s">
        <v>65</v>
      </c>
      <c r="B1160" s="10">
        <v>40.712777777777781</v>
      </c>
      <c r="C1160" s="10">
        <v>-74.005833333333328</v>
      </c>
      <c r="D1160" t="s">
        <v>6</v>
      </c>
      <c r="E1160" t="s">
        <v>67</v>
      </c>
      <c r="F1160" s="3" t="s">
        <v>729</v>
      </c>
      <c r="G1160" s="3" t="s">
        <v>6</v>
      </c>
      <c r="H1160" s="3" t="s">
        <v>613</v>
      </c>
      <c r="I1160" t="s">
        <v>533</v>
      </c>
      <c r="J1160" s="3" t="s">
        <v>6</v>
      </c>
    </row>
    <row r="1161" spans="1:10" x14ac:dyDescent="0.25">
      <c r="A1161" t="s">
        <v>59</v>
      </c>
      <c r="B1161" s="10">
        <v>34.716666666666669</v>
      </c>
      <c r="C1161" s="10">
        <v>-76.650000000000006</v>
      </c>
      <c r="D1161" t="s">
        <v>6</v>
      </c>
      <c r="E1161" t="s">
        <v>60</v>
      </c>
      <c r="F1161" s="3" t="s">
        <v>717</v>
      </c>
      <c r="G1161" s="3" t="s">
        <v>6</v>
      </c>
      <c r="H1161" s="3" t="s">
        <v>613</v>
      </c>
      <c r="I1161" t="s">
        <v>2816</v>
      </c>
      <c r="J1161" s="3" t="s">
        <v>6</v>
      </c>
    </row>
    <row r="1162" spans="1:10" x14ac:dyDescent="0.25">
      <c r="A1162" t="s">
        <v>1804</v>
      </c>
      <c r="B1162" s="10">
        <v>32.704906999999999</v>
      </c>
      <c r="C1162" s="10">
        <v>-117.167232</v>
      </c>
      <c r="D1162" t="s">
        <v>6</v>
      </c>
      <c r="E1162" t="s">
        <v>432</v>
      </c>
      <c r="F1162" t="s">
        <v>1804</v>
      </c>
      <c r="G1162" s="3" t="s">
        <v>6</v>
      </c>
      <c r="H1162" t="s">
        <v>613</v>
      </c>
      <c r="I1162" t="s">
        <v>2908</v>
      </c>
      <c r="J1162" s="3" t="s">
        <v>6</v>
      </c>
    </row>
    <row r="1163" spans="1:10" x14ac:dyDescent="0.25">
      <c r="A1163" t="s">
        <v>407</v>
      </c>
      <c r="B1163" s="10">
        <v>41.538221999999998</v>
      </c>
      <c r="C1163" s="10">
        <v>-71.419959000000006</v>
      </c>
      <c r="D1163" t="s">
        <v>6</v>
      </c>
      <c r="E1163" t="s">
        <v>6</v>
      </c>
      <c r="F1163" s="3" t="s">
        <v>1024</v>
      </c>
      <c r="G1163" s="3" t="s">
        <v>6</v>
      </c>
      <c r="H1163" s="3" t="s">
        <v>613</v>
      </c>
      <c r="I1163" t="s">
        <v>2539</v>
      </c>
      <c r="J1163" s="3" t="s">
        <v>6</v>
      </c>
    </row>
    <row r="1164" spans="1:10" x14ac:dyDescent="0.25">
      <c r="A1164" t="s">
        <v>61</v>
      </c>
      <c r="B1164" s="10">
        <v>33.3675</v>
      </c>
      <c r="C1164" s="10">
        <v>-79.293888888888887</v>
      </c>
      <c r="D1164" t="s">
        <v>6</v>
      </c>
      <c r="E1164" t="s">
        <v>63</v>
      </c>
      <c r="F1164" s="3" t="s">
        <v>724</v>
      </c>
      <c r="G1164" s="3" t="s">
        <v>6</v>
      </c>
      <c r="H1164" s="3" t="s">
        <v>613</v>
      </c>
      <c r="I1164" t="s">
        <v>2816</v>
      </c>
      <c r="J1164" s="3" t="s">
        <v>6</v>
      </c>
    </row>
    <row r="1165" spans="1:10" x14ac:dyDescent="0.25">
      <c r="A1165" t="s">
        <v>494</v>
      </c>
      <c r="B1165" s="10">
        <v>32.016666666666666</v>
      </c>
      <c r="C1165" s="10">
        <v>-81.11666666666666</v>
      </c>
      <c r="D1165" t="s">
        <v>6</v>
      </c>
      <c r="E1165" t="s">
        <v>62</v>
      </c>
      <c r="F1165" t="s">
        <v>494</v>
      </c>
      <c r="G1165" s="3" t="s">
        <v>6</v>
      </c>
      <c r="H1165" s="3" t="s">
        <v>613</v>
      </c>
      <c r="I1165" t="s">
        <v>533</v>
      </c>
      <c r="J1165" s="3" t="s">
        <v>6</v>
      </c>
    </row>
    <row r="1166" spans="1:10" x14ac:dyDescent="0.25">
      <c r="A1166" t="s">
        <v>435</v>
      </c>
      <c r="B1166" s="10">
        <v>29.287693999999998</v>
      </c>
      <c r="C1166" s="10">
        <v>-94.809340000000006</v>
      </c>
      <c r="D1166" t="s">
        <v>6</v>
      </c>
      <c r="E1166" t="s">
        <v>443</v>
      </c>
      <c r="F1166" s="3" t="s">
        <v>1069</v>
      </c>
      <c r="G1166" s="3" t="s">
        <v>6</v>
      </c>
      <c r="H1166" s="3" t="s">
        <v>613</v>
      </c>
      <c r="I1166" t="s">
        <v>2902</v>
      </c>
      <c r="J1166" s="3" t="s">
        <v>6</v>
      </c>
    </row>
    <row r="1167" spans="1:10" x14ac:dyDescent="0.25">
      <c r="A1167" t="s">
        <v>79</v>
      </c>
      <c r="B1167" s="10">
        <v>36.995833333333337</v>
      </c>
      <c r="C1167" s="10">
        <v>-75.959444444444443</v>
      </c>
      <c r="D1167" t="s">
        <v>6</v>
      </c>
      <c r="E1167" t="s">
        <v>80</v>
      </c>
      <c r="F1167" s="3" t="s">
        <v>744</v>
      </c>
      <c r="G1167" s="3" t="s">
        <v>6</v>
      </c>
      <c r="H1167" s="3" t="s">
        <v>613</v>
      </c>
      <c r="I1167" t="s">
        <v>533</v>
      </c>
      <c r="J1167" s="3" t="s">
        <v>6</v>
      </c>
    </row>
    <row r="1168" spans="1:10" x14ac:dyDescent="0.25">
      <c r="A1168" s="5" t="s">
        <v>654</v>
      </c>
      <c r="B1168" s="9">
        <v>46.966977999999997</v>
      </c>
      <c r="C1168" s="9">
        <v>-123.882291</v>
      </c>
      <c r="D1168" s="5" t="s">
        <v>6</v>
      </c>
      <c r="E1168" s="5" t="s">
        <v>6</v>
      </c>
      <c r="F1168" s="6" t="s">
        <v>1283</v>
      </c>
      <c r="G1168" s="6" t="s">
        <v>6</v>
      </c>
      <c r="H1168" s="6" t="s">
        <v>613</v>
      </c>
      <c r="I1168" s="6" t="s">
        <v>1804</v>
      </c>
      <c r="J1168" s="6" t="s">
        <v>1395</v>
      </c>
    </row>
    <row r="1169" spans="1:10" x14ac:dyDescent="0.25">
      <c r="A1169" t="s">
        <v>89</v>
      </c>
      <c r="B1169" s="10">
        <v>-34.883611111111108</v>
      </c>
      <c r="C1169" s="10">
        <v>-56.18194444444444</v>
      </c>
      <c r="D1169" t="s">
        <v>6</v>
      </c>
      <c r="E1169" t="s">
        <v>90</v>
      </c>
      <c r="F1169" s="3" t="s">
        <v>753</v>
      </c>
      <c r="G1169" s="3" t="s">
        <v>6</v>
      </c>
      <c r="H1169" t="s">
        <v>88</v>
      </c>
      <c r="I1169" t="s">
        <v>6</v>
      </c>
      <c r="J1169" s="3" t="s">
        <v>6</v>
      </c>
    </row>
    <row r="1170" spans="1:10" x14ac:dyDescent="0.25">
      <c r="A1170" t="s">
        <v>1958</v>
      </c>
      <c r="B1170" s="10">
        <v>13.272169</v>
      </c>
      <c r="C1170" s="10">
        <v>-88.552297999999993</v>
      </c>
      <c r="D1170" t="s">
        <v>6</v>
      </c>
      <c r="E1170" t="s">
        <v>6</v>
      </c>
      <c r="F1170" s="3" t="s">
        <v>907</v>
      </c>
      <c r="G1170" s="3" t="s">
        <v>6</v>
      </c>
      <c r="H1170" t="s">
        <v>1956</v>
      </c>
      <c r="I1170" t="s">
        <v>6</v>
      </c>
      <c r="J1170" s="3" t="s">
        <v>6</v>
      </c>
    </row>
    <row r="1171" spans="1:10" x14ac:dyDescent="0.25">
      <c r="A1171" s="3" t="s">
        <v>4290</v>
      </c>
      <c r="B1171" s="10">
        <v>6.0288050000000002</v>
      </c>
      <c r="C1171" s="10">
        <v>-77.351985999999997</v>
      </c>
      <c r="D1171" t="s">
        <v>6</v>
      </c>
      <c r="E1171" t="s">
        <v>6</v>
      </c>
      <c r="F1171" s="3" t="s">
        <v>2057</v>
      </c>
      <c r="G1171" s="3" t="s">
        <v>6</v>
      </c>
      <c r="H1171" s="3" t="s">
        <v>4288</v>
      </c>
      <c r="I1171" s="3" t="s">
        <v>6</v>
      </c>
      <c r="J1171" s="3" t="s">
        <v>6</v>
      </c>
    </row>
    <row r="1172" spans="1:10" x14ac:dyDescent="0.25">
      <c r="A1172" t="s">
        <v>1735</v>
      </c>
      <c r="B1172" s="10">
        <v>-15.320285</v>
      </c>
      <c r="C1172" s="10">
        <v>166.926771</v>
      </c>
      <c r="D1172" t="s">
        <v>6</v>
      </c>
      <c r="E1172" t="s">
        <v>6</v>
      </c>
      <c r="F1172" s="3" t="s">
        <v>1734</v>
      </c>
      <c r="G1172" s="3" t="s">
        <v>6</v>
      </c>
      <c r="H1172" t="s">
        <v>472</v>
      </c>
      <c r="I1172" t="s">
        <v>6</v>
      </c>
      <c r="J1172" s="3" t="s">
        <v>6</v>
      </c>
    </row>
    <row r="1173" spans="1:10" x14ac:dyDescent="0.25">
      <c r="A1173" t="s">
        <v>2208</v>
      </c>
      <c r="B1173" s="10">
        <v>10.435408000000001</v>
      </c>
      <c r="C1173" s="10">
        <v>-64.198138999999998</v>
      </c>
      <c r="D1173" t="s">
        <v>6</v>
      </c>
      <c r="E1173" t="s">
        <v>6</v>
      </c>
      <c r="F1173" s="3" t="s">
        <v>1448</v>
      </c>
      <c r="G1173" s="3" t="s">
        <v>6</v>
      </c>
      <c r="H1173" s="4" t="s">
        <v>1709</v>
      </c>
      <c r="I1173" t="s">
        <v>6</v>
      </c>
      <c r="J1173" s="3" t="s">
        <v>6</v>
      </c>
    </row>
    <row r="1174" spans="1:10" x14ac:dyDescent="0.25">
      <c r="A1174" t="s">
        <v>2214</v>
      </c>
      <c r="B1174" s="10">
        <v>10.039548999999999</v>
      </c>
      <c r="C1174" s="10">
        <v>-62.261338000000002</v>
      </c>
      <c r="D1174" t="s">
        <v>6</v>
      </c>
      <c r="E1174" t="s">
        <v>6</v>
      </c>
      <c r="F1174" s="3" t="s">
        <v>1161</v>
      </c>
      <c r="G1174" s="3" t="s">
        <v>6</v>
      </c>
      <c r="H1174" t="s">
        <v>2202</v>
      </c>
      <c r="I1174" t="s">
        <v>6</v>
      </c>
      <c r="J1174" s="3" t="s">
        <v>6</v>
      </c>
    </row>
    <row r="1175" spans="1:10" x14ac:dyDescent="0.25">
      <c r="A1175" t="s">
        <v>2212</v>
      </c>
      <c r="B1175" s="10">
        <v>10.820682</v>
      </c>
      <c r="C1175" s="10">
        <v>-64.188671999999997</v>
      </c>
      <c r="D1175" t="s">
        <v>6</v>
      </c>
      <c r="E1175" t="s">
        <v>6</v>
      </c>
      <c r="F1175" s="3" t="s">
        <v>1908</v>
      </c>
      <c r="G1175" s="3" t="s">
        <v>6</v>
      </c>
      <c r="H1175" t="s">
        <v>2210</v>
      </c>
      <c r="I1175" t="s">
        <v>6</v>
      </c>
      <c r="J1175" s="3" t="s">
        <v>6</v>
      </c>
    </row>
    <row r="1176" spans="1:10" x14ac:dyDescent="0.25">
      <c r="A1176" t="s">
        <v>2207</v>
      </c>
      <c r="B1176" s="10">
        <v>10.689372000000001</v>
      </c>
      <c r="C1176" s="10">
        <v>-71.615844999999993</v>
      </c>
      <c r="D1176" t="s">
        <v>6</v>
      </c>
      <c r="E1176" t="s">
        <v>6</v>
      </c>
      <c r="F1176" s="3" t="s">
        <v>914</v>
      </c>
      <c r="G1176" s="3" t="s">
        <v>6</v>
      </c>
      <c r="H1176" t="s">
        <v>2206</v>
      </c>
      <c r="I1176" t="s">
        <v>6</v>
      </c>
      <c r="J1176" s="3" t="s">
        <v>6</v>
      </c>
    </row>
    <row r="1177" spans="1:10" x14ac:dyDescent="0.25">
      <c r="A1177" t="s">
        <v>2211</v>
      </c>
      <c r="B1177" s="10">
        <v>10.971211</v>
      </c>
      <c r="C1177" s="10">
        <v>-64.006033000000002</v>
      </c>
      <c r="D1177" t="s">
        <v>6</v>
      </c>
      <c r="E1177" t="s">
        <v>6</v>
      </c>
      <c r="F1177" s="3" t="s">
        <v>915</v>
      </c>
      <c r="G1177" s="3" t="s">
        <v>6</v>
      </c>
      <c r="H1177" t="s">
        <v>2210</v>
      </c>
      <c r="I1177" t="s">
        <v>6</v>
      </c>
      <c r="J1177" s="3" t="s">
        <v>6</v>
      </c>
    </row>
    <row r="1178" spans="1:10" x14ac:dyDescent="0.25">
      <c r="A1178" t="s">
        <v>2204</v>
      </c>
      <c r="B1178" s="10">
        <v>9.9441039999999994</v>
      </c>
      <c r="C1178" s="10">
        <v>-62.014592999999998</v>
      </c>
      <c r="D1178" t="s">
        <v>6</v>
      </c>
      <c r="E1178" t="s">
        <v>6</v>
      </c>
      <c r="F1178" s="3" t="s">
        <v>916</v>
      </c>
      <c r="G1178" s="3" t="s">
        <v>6</v>
      </c>
      <c r="H1178" t="s">
        <v>2202</v>
      </c>
      <c r="I1178" t="s">
        <v>6</v>
      </c>
      <c r="J1178" s="3" t="s">
        <v>6</v>
      </c>
    </row>
    <row r="1179" spans="1:10" x14ac:dyDescent="0.25">
      <c r="A1179" t="s">
        <v>2201</v>
      </c>
      <c r="B1179" s="10">
        <v>10.481722</v>
      </c>
      <c r="C1179" s="10">
        <v>-68.004728</v>
      </c>
      <c r="D1179" t="s">
        <v>6</v>
      </c>
      <c r="E1179" t="s">
        <v>6</v>
      </c>
      <c r="F1179" s="3" t="s">
        <v>917</v>
      </c>
      <c r="G1179" s="3" t="s">
        <v>6</v>
      </c>
      <c r="H1179" t="s">
        <v>2199</v>
      </c>
      <c r="I1179" t="s">
        <v>6</v>
      </c>
      <c r="J1179" s="3" t="s">
        <v>6</v>
      </c>
    </row>
    <row r="1180" spans="1:10" x14ac:dyDescent="0.25">
      <c r="A1180" t="s">
        <v>288</v>
      </c>
      <c r="B1180" s="10">
        <v>10.139341</v>
      </c>
      <c r="C1180" s="10">
        <v>-62.617508999999998</v>
      </c>
      <c r="D1180" t="s">
        <v>2209</v>
      </c>
      <c r="E1180" t="s">
        <v>6</v>
      </c>
      <c r="F1180" s="3" t="s">
        <v>4326</v>
      </c>
      <c r="G1180" s="3" t="s">
        <v>6</v>
      </c>
      <c r="H1180" t="s">
        <v>286</v>
      </c>
      <c r="I1180" t="s">
        <v>6</v>
      </c>
      <c r="J1180" s="3" t="s">
        <v>6</v>
      </c>
    </row>
    <row r="1181" spans="1:10" x14ac:dyDescent="0.25">
      <c r="A1181" s="4" t="s">
        <v>1709</v>
      </c>
      <c r="B1181" s="10">
        <v>10.682840000000001</v>
      </c>
      <c r="C1181" s="10">
        <v>-63.260309999999997</v>
      </c>
      <c r="D1181" t="s">
        <v>2198</v>
      </c>
      <c r="E1181" t="s">
        <v>6</v>
      </c>
      <c r="F1181" s="3" t="s">
        <v>1711</v>
      </c>
      <c r="G1181" s="3" t="s">
        <v>6</v>
      </c>
      <c r="H1181" t="s">
        <v>286</v>
      </c>
      <c r="I1181" t="s">
        <v>6</v>
      </c>
      <c r="J1181" s="3" t="s">
        <v>6</v>
      </c>
    </row>
    <row r="1182" spans="1:10" x14ac:dyDescent="0.25">
      <c r="A1182" t="s">
        <v>444</v>
      </c>
      <c r="B1182" s="10">
        <v>19.108060999999999</v>
      </c>
      <c r="C1182" s="10">
        <v>-96.101552999999996</v>
      </c>
      <c r="D1182" t="s">
        <v>6</v>
      </c>
      <c r="E1182" t="s">
        <v>447</v>
      </c>
      <c r="F1182" s="3" t="s">
        <v>1072</v>
      </c>
      <c r="G1182" s="3" t="s">
        <v>6</v>
      </c>
      <c r="H1182" t="s">
        <v>451</v>
      </c>
      <c r="I1182" t="s">
        <v>6</v>
      </c>
      <c r="J1182" s="3" t="s">
        <v>6</v>
      </c>
    </row>
    <row r="1183" spans="1:10" x14ac:dyDescent="0.25">
      <c r="A1183" t="s">
        <v>445</v>
      </c>
      <c r="B1183" s="10">
        <v>20.257175</v>
      </c>
      <c r="C1183" s="10">
        <v>-96.797832</v>
      </c>
      <c r="D1183" t="s">
        <v>6</v>
      </c>
      <c r="E1183" t="s">
        <v>447</v>
      </c>
      <c r="F1183" s="3" t="s">
        <v>1073</v>
      </c>
      <c r="G1183" s="3" t="s">
        <v>6</v>
      </c>
      <c r="H1183" t="s">
        <v>451</v>
      </c>
      <c r="I1183" t="s">
        <v>6</v>
      </c>
      <c r="J1183" s="3" t="s">
        <v>6</v>
      </c>
    </row>
    <row r="1184" spans="1:10" x14ac:dyDescent="0.25">
      <c r="A1184" s="4" t="s">
        <v>1674</v>
      </c>
      <c r="B1184" s="10">
        <v>21.607123000000001</v>
      </c>
      <c r="C1184" s="10">
        <v>-97.549682000000004</v>
      </c>
      <c r="D1184" t="s">
        <v>6</v>
      </c>
      <c r="E1184" t="s">
        <v>6</v>
      </c>
      <c r="F1184" s="4" t="s">
        <v>1673</v>
      </c>
      <c r="G1184" s="3" t="s">
        <v>6</v>
      </c>
      <c r="H1184" s="3" t="s">
        <v>451</v>
      </c>
      <c r="I1184" s="3" t="s">
        <v>6</v>
      </c>
      <c r="J1184" s="3" t="s">
        <v>6</v>
      </c>
    </row>
    <row r="1185" spans="1:10" x14ac:dyDescent="0.25">
      <c r="A1185" t="s">
        <v>448</v>
      </c>
      <c r="B1185" s="10">
        <v>20.221387</v>
      </c>
      <c r="C1185" s="10">
        <v>-96.777044000000004</v>
      </c>
      <c r="D1185" t="s">
        <v>6</v>
      </c>
      <c r="E1185" t="s">
        <v>447</v>
      </c>
      <c r="F1185" s="3" t="s">
        <v>1074</v>
      </c>
      <c r="G1185" s="3" t="s">
        <v>6</v>
      </c>
      <c r="H1185" t="s">
        <v>451</v>
      </c>
      <c r="I1185" t="s">
        <v>6</v>
      </c>
      <c r="J1185" s="3" t="s">
        <v>6</v>
      </c>
    </row>
    <row r="1186" spans="1:10" x14ac:dyDescent="0.25">
      <c r="A1186" s="5" t="s">
        <v>505</v>
      </c>
      <c r="B1186" s="9">
        <v>48.428196999999997</v>
      </c>
      <c r="C1186" s="9">
        <v>-123.466956</v>
      </c>
      <c r="D1186" s="5" t="s">
        <v>6</v>
      </c>
      <c r="E1186" s="5" t="s">
        <v>6</v>
      </c>
      <c r="F1186" s="6" t="s">
        <v>1129</v>
      </c>
      <c r="G1186" s="6" t="s">
        <v>6</v>
      </c>
      <c r="H1186" s="5" t="s">
        <v>655</v>
      </c>
      <c r="I1186" s="5" t="s">
        <v>6</v>
      </c>
      <c r="J1186" s="6" t="s">
        <v>1395</v>
      </c>
    </row>
    <row r="1187" spans="1:10" x14ac:dyDescent="0.25">
      <c r="A1187" t="s">
        <v>1533</v>
      </c>
      <c r="B1187" s="10">
        <f>18+6.1879/60</f>
        <v>18.103131666666666</v>
      </c>
      <c r="C1187" s="10">
        <f>-(65+27.0879/60)</f>
        <v>-65.451464999999999</v>
      </c>
      <c r="D1187" t="s">
        <v>6</v>
      </c>
      <c r="E1187" t="s">
        <v>6</v>
      </c>
      <c r="F1187" t="s">
        <v>1534</v>
      </c>
      <c r="G1187" s="3" t="s">
        <v>6</v>
      </c>
      <c r="H1187" t="s">
        <v>1531</v>
      </c>
      <c r="I1187" t="s">
        <v>6</v>
      </c>
      <c r="J1187" s="3" t="s">
        <v>6</v>
      </c>
    </row>
    <row r="1188" spans="1:10" x14ac:dyDescent="0.25">
      <c r="A1188" t="s">
        <v>1537</v>
      </c>
      <c r="B1188" s="10">
        <v>18.114735</v>
      </c>
      <c r="C1188" s="10">
        <v>-65.560946000000001</v>
      </c>
      <c r="D1188" t="s">
        <v>6</v>
      </c>
      <c r="E1188" t="s">
        <v>6</v>
      </c>
      <c r="F1188" t="s">
        <v>1538</v>
      </c>
      <c r="G1188" s="3" t="s">
        <v>6</v>
      </c>
      <c r="H1188" t="s">
        <v>1531</v>
      </c>
      <c r="I1188" t="s">
        <v>6</v>
      </c>
      <c r="J1188" s="3" t="s">
        <v>6</v>
      </c>
    </row>
    <row r="1189" spans="1:10" x14ac:dyDescent="0.25">
      <c r="A1189" t="s">
        <v>2377</v>
      </c>
      <c r="B1189" s="10">
        <f>20+46/60+22/3600</f>
        <v>20.772777777777776</v>
      </c>
      <c r="C1189" s="10">
        <f>106+40/60+6.93/3600</f>
        <v>106.66859166666667</v>
      </c>
      <c r="D1189" t="s">
        <v>6</v>
      </c>
      <c r="E1189" t="s">
        <v>1562</v>
      </c>
      <c r="F1189" t="s">
        <v>1581</v>
      </c>
      <c r="G1189" s="3" t="s">
        <v>6</v>
      </c>
      <c r="H1189" t="s">
        <v>2376</v>
      </c>
      <c r="I1189" t="s">
        <v>6</v>
      </c>
      <c r="J1189" s="3" t="s">
        <v>6</v>
      </c>
    </row>
    <row r="1190" spans="1:10" x14ac:dyDescent="0.25">
      <c r="A1190" t="s">
        <v>508</v>
      </c>
      <c r="B1190" s="10">
        <v>16.066666666666666</v>
      </c>
      <c r="C1190" s="10">
        <v>108.23333333333333</v>
      </c>
      <c r="D1190" t="s">
        <v>6</v>
      </c>
      <c r="E1190" t="s">
        <v>6</v>
      </c>
      <c r="F1190" s="3" t="s">
        <v>1133</v>
      </c>
      <c r="G1190" t="s">
        <v>1338</v>
      </c>
      <c r="H1190" t="s">
        <v>610</v>
      </c>
      <c r="I1190" t="s">
        <v>6</v>
      </c>
      <c r="J1190" s="3" t="s">
        <v>6</v>
      </c>
    </row>
    <row r="1191" spans="1:10" x14ac:dyDescent="0.25">
      <c r="A1191" s="4" t="s">
        <v>1999</v>
      </c>
      <c r="B1191" s="10">
        <v>10.671006</v>
      </c>
      <c r="C1191" s="10">
        <v>106.739144</v>
      </c>
      <c r="D1191" t="s">
        <v>6</v>
      </c>
      <c r="E1191" t="s">
        <v>6</v>
      </c>
      <c r="F1191" s="3" t="s">
        <v>2000</v>
      </c>
      <c r="G1191" s="3" t="s">
        <v>2001</v>
      </c>
      <c r="H1191" t="s">
        <v>610</v>
      </c>
      <c r="I1191" t="s">
        <v>6</v>
      </c>
      <c r="J1191" s="3" t="s">
        <v>6</v>
      </c>
    </row>
    <row r="1192" spans="1:10" x14ac:dyDescent="0.25">
      <c r="A1192" t="s">
        <v>2370</v>
      </c>
      <c r="B1192" s="10">
        <v>12.2611601</v>
      </c>
      <c r="C1192" s="10">
        <v>109.198883</v>
      </c>
      <c r="D1192" t="s">
        <v>6</v>
      </c>
      <c r="E1192" t="s">
        <v>6</v>
      </c>
      <c r="F1192" s="3" t="s">
        <v>1420</v>
      </c>
      <c r="G1192" s="3" t="s">
        <v>6</v>
      </c>
      <c r="H1192" s="3" t="s">
        <v>2368</v>
      </c>
      <c r="I1192" s="3" t="s">
        <v>6</v>
      </c>
      <c r="J1192" s="3" t="s">
        <v>6</v>
      </c>
    </row>
    <row r="1193" spans="1:10" x14ac:dyDescent="0.25">
      <c r="A1193" t="s">
        <v>2379</v>
      </c>
      <c r="B1193" s="10">
        <v>19.771993999999999</v>
      </c>
      <c r="C1193" s="10">
        <v>105.862526</v>
      </c>
      <c r="D1193" t="s">
        <v>6</v>
      </c>
      <c r="E1193" t="s">
        <v>6</v>
      </c>
      <c r="F1193" t="s">
        <v>2380</v>
      </c>
      <c r="G1193" s="3" t="s">
        <v>1134</v>
      </c>
      <c r="H1193" t="s">
        <v>610</v>
      </c>
      <c r="I1193" t="s">
        <v>6</v>
      </c>
      <c r="J1193" s="3" t="s">
        <v>6</v>
      </c>
    </row>
    <row r="1194" spans="1:10" x14ac:dyDescent="0.25">
      <c r="A1194" t="s">
        <v>569</v>
      </c>
      <c r="B1194" s="10">
        <v>20.863257000000001</v>
      </c>
      <c r="C1194" s="10">
        <v>106.87531300000001</v>
      </c>
      <c r="D1194" t="s">
        <v>6</v>
      </c>
      <c r="E1194" t="s">
        <v>6</v>
      </c>
      <c r="F1194" s="3" t="s">
        <v>1216</v>
      </c>
      <c r="G1194" s="3" t="s">
        <v>2378</v>
      </c>
      <c r="H1194" t="s">
        <v>610</v>
      </c>
      <c r="I1194" t="s">
        <v>6</v>
      </c>
      <c r="J1194" s="3" t="s">
        <v>6</v>
      </c>
    </row>
    <row r="1195" spans="1:10" x14ac:dyDescent="0.25">
      <c r="A1195" s="4" t="s">
        <v>2374</v>
      </c>
      <c r="B1195" s="10">
        <v>20.252319</v>
      </c>
      <c r="C1195" s="10">
        <v>106.573733</v>
      </c>
      <c r="D1195" t="s">
        <v>6</v>
      </c>
      <c r="E1195" t="s">
        <v>6</v>
      </c>
      <c r="F1195" s="4" t="s">
        <v>1998</v>
      </c>
      <c r="G1195" s="3" t="s">
        <v>6</v>
      </c>
      <c r="H1195" t="s">
        <v>2372</v>
      </c>
      <c r="I1195" t="s">
        <v>6</v>
      </c>
      <c r="J1195" s="3" t="s">
        <v>6</v>
      </c>
    </row>
    <row r="1196" spans="1:10" x14ac:dyDescent="0.25">
      <c r="A1196" t="s">
        <v>2600</v>
      </c>
      <c r="B1196" s="10">
        <v>36.995833333333337</v>
      </c>
      <c r="C1196" s="10">
        <v>-75.959444444444443</v>
      </c>
      <c r="D1196" t="s">
        <v>6</v>
      </c>
      <c r="E1196" t="s">
        <v>6</v>
      </c>
      <c r="F1196" s="3" t="s">
        <v>740</v>
      </c>
      <c r="G1196" s="3" t="s">
        <v>6</v>
      </c>
      <c r="H1196" t="s">
        <v>613</v>
      </c>
      <c r="I1196" t="s">
        <v>533</v>
      </c>
      <c r="J1196" s="3" t="s">
        <v>6</v>
      </c>
    </row>
    <row r="1197" spans="1:10" x14ac:dyDescent="0.25">
      <c r="A1197" t="s">
        <v>77</v>
      </c>
      <c r="B1197" s="10">
        <v>36.986666666666665</v>
      </c>
      <c r="C1197" s="10">
        <v>-76.301111111111112</v>
      </c>
      <c r="D1197" t="s">
        <v>6</v>
      </c>
      <c r="E1197" t="s">
        <v>6</v>
      </c>
      <c r="F1197" s="3" t="s">
        <v>739</v>
      </c>
      <c r="G1197" s="3" t="s">
        <v>6</v>
      </c>
      <c r="H1197" t="s">
        <v>79</v>
      </c>
      <c r="I1197" t="s">
        <v>6</v>
      </c>
      <c r="J1197" s="3" t="s">
        <v>6</v>
      </c>
    </row>
    <row r="1198" spans="1:10" x14ac:dyDescent="0.25">
      <c r="A1198" t="s">
        <v>78</v>
      </c>
      <c r="B1198" s="10">
        <v>37.299999999999997</v>
      </c>
      <c r="C1198" s="10">
        <v>-75.930000000000007</v>
      </c>
      <c r="D1198" t="s">
        <v>6</v>
      </c>
      <c r="E1198" t="s">
        <v>6</v>
      </c>
      <c r="F1198" s="3" t="s">
        <v>742</v>
      </c>
      <c r="G1198" s="3" t="s">
        <v>6</v>
      </c>
      <c r="H1198" t="s">
        <v>79</v>
      </c>
      <c r="I1198" t="s">
        <v>6</v>
      </c>
      <c r="J1198" s="3" t="s">
        <v>6</v>
      </c>
    </row>
    <row r="1199" spans="1:10" x14ac:dyDescent="0.25">
      <c r="A1199" t="s">
        <v>2603</v>
      </c>
      <c r="B1199" s="10">
        <v>37.92583333333333</v>
      </c>
      <c r="C1199" s="10">
        <v>-75.723055555555561</v>
      </c>
      <c r="D1199" t="s">
        <v>6</v>
      </c>
      <c r="E1199" t="s">
        <v>6</v>
      </c>
      <c r="F1199" s="3" t="s">
        <v>743</v>
      </c>
      <c r="G1199" s="3" t="s">
        <v>6</v>
      </c>
      <c r="H1199" t="s">
        <v>2601</v>
      </c>
      <c r="I1199" t="s">
        <v>6</v>
      </c>
      <c r="J1199" s="3" t="s">
        <v>6</v>
      </c>
    </row>
    <row r="1200" spans="1:10" x14ac:dyDescent="0.25">
      <c r="A1200" t="s">
        <v>2604</v>
      </c>
      <c r="B1200" s="10">
        <v>37.85</v>
      </c>
      <c r="C1200" s="10">
        <v>-75.466666666666669</v>
      </c>
      <c r="D1200" t="s">
        <v>6</v>
      </c>
      <c r="E1200" t="s">
        <v>6</v>
      </c>
      <c r="F1200" s="3" t="s">
        <v>741</v>
      </c>
      <c r="G1200" s="3" t="s">
        <v>6</v>
      </c>
      <c r="H1200" t="s">
        <v>2601</v>
      </c>
      <c r="I1200" t="s">
        <v>6</v>
      </c>
      <c r="J1200" s="3" t="s">
        <v>6</v>
      </c>
    </row>
    <row r="1201" spans="1:10" x14ac:dyDescent="0.25">
      <c r="A1201" s="4" t="s">
        <v>572</v>
      </c>
      <c r="B1201" s="10">
        <v>37.270698000000003</v>
      </c>
      <c r="C1201" s="10">
        <v>-76.534122999999994</v>
      </c>
      <c r="D1201" t="s">
        <v>6</v>
      </c>
      <c r="E1201" t="s">
        <v>6</v>
      </c>
      <c r="F1201" s="3" t="s">
        <v>1218</v>
      </c>
      <c r="G1201" s="3" t="s">
        <v>6</v>
      </c>
      <c r="H1201" t="s">
        <v>79</v>
      </c>
      <c r="I1201" t="s">
        <v>6</v>
      </c>
      <c r="J1201" s="3" t="s">
        <v>6</v>
      </c>
    </row>
    <row r="1202" spans="1:10" x14ac:dyDescent="0.25">
      <c r="A1202" t="s">
        <v>473</v>
      </c>
      <c r="B1202" s="10">
        <v>-13.266666666666667</v>
      </c>
      <c r="C1202" s="10">
        <v>176.2</v>
      </c>
      <c r="D1202" t="s">
        <v>6</v>
      </c>
      <c r="E1202" t="s">
        <v>6</v>
      </c>
      <c r="F1202" s="3" t="s">
        <v>1098</v>
      </c>
      <c r="G1202" s="3" t="s">
        <v>6</v>
      </c>
      <c r="H1202" t="s">
        <v>607</v>
      </c>
      <c r="I1202" t="s">
        <v>6</v>
      </c>
      <c r="J1202" s="3" t="s">
        <v>6</v>
      </c>
    </row>
    <row r="1203" spans="1:10" x14ac:dyDescent="0.25">
      <c r="A1203" t="s">
        <v>1442</v>
      </c>
      <c r="B1203" s="10">
        <v>-13.343563</v>
      </c>
      <c r="C1203" s="10">
        <v>-176.218616</v>
      </c>
      <c r="D1203" t="s">
        <v>6</v>
      </c>
      <c r="E1203" t="s">
        <v>6</v>
      </c>
      <c r="F1203" s="3" t="s">
        <v>1441</v>
      </c>
      <c r="G1203" s="3" t="s">
        <v>6</v>
      </c>
      <c r="H1203" t="s">
        <v>473</v>
      </c>
      <c r="I1203" t="s">
        <v>6</v>
      </c>
      <c r="J1203" s="3" t="s">
        <v>6</v>
      </c>
    </row>
    <row r="1204" spans="1:10" x14ac:dyDescent="0.25">
      <c r="A1204" s="5" t="s">
        <v>2521</v>
      </c>
      <c r="B1204" s="9">
        <v>47.609722222222224</v>
      </c>
      <c r="C1204" s="9">
        <v>-122.33305555555555</v>
      </c>
      <c r="D1204" s="5" t="s">
        <v>6</v>
      </c>
      <c r="E1204" s="5" t="s">
        <v>6</v>
      </c>
      <c r="F1204" s="6" t="s">
        <v>1140</v>
      </c>
      <c r="G1204" s="6" t="s">
        <v>6</v>
      </c>
      <c r="H1204" s="6" t="s">
        <v>2519</v>
      </c>
      <c r="I1204" s="6" t="s">
        <v>6</v>
      </c>
      <c r="J1204" s="6" t="s">
        <v>1395</v>
      </c>
    </row>
    <row r="1205" spans="1:10" x14ac:dyDescent="0.25">
      <c r="A1205" t="s">
        <v>2337</v>
      </c>
      <c r="B1205" s="10">
        <v>21.931944999999999</v>
      </c>
      <c r="C1205" s="10">
        <v>88.908715999999998</v>
      </c>
      <c r="D1205" t="s">
        <v>6</v>
      </c>
      <c r="E1205" t="s">
        <v>6</v>
      </c>
      <c r="F1205" s="3" t="s">
        <v>1551</v>
      </c>
      <c r="G1205" s="3" t="s">
        <v>6</v>
      </c>
      <c r="H1205" t="s">
        <v>2333</v>
      </c>
      <c r="I1205" t="s">
        <v>6</v>
      </c>
      <c r="J1205" s="3" t="s">
        <v>6</v>
      </c>
    </row>
    <row r="1206" spans="1:10" x14ac:dyDescent="0.25">
      <c r="A1206" s="4" t="s">
        <v>2481</v>
      </c>
      <c r="B1206" s="10">
        <v>-16.161854000000002</v>
      </c>
      <c r="C1206" s="10">
        <v>123.34131499999999</v>
      </c>
      <c r="D1206" t="s">
        <v>6</v>
      </c>
      <c r="E1206" t="s">
        <v>6</v>
      </c>
      <c r="F1206" s="3" t="s">
        <v>1724</v>
      </c>
      <c r="G1206" s="3" t="s">
        <v>6</v>
      </c>
      <c r="H1206" s="3" t="s">
        <v>1780</v>
      </c>
      <c r="I1206" s="3" t="s">
        <v>6</v>
      </c>
      <c r="J1206" s="3" t="s">
        <v>6</v>
      </c>
    </row>
    <row r="1207" spans="1:10" x14ac:dyDescent="0.25">
      <c r="A1207" t="s">
        <v>38</v>
      </c>
      <c r="B1207" s="10">
        <v>-17.961944444444445</v>
      </c>
      <c r="C1207" s="10">
        <v>122.23611111111111</v>
      </c>
      <c r="D1207" t="s">
        <v>6</v>
      </c>
      <c r="E1207" t="s">
        <v>6</v>
      </c>
      <c r="F1207" s="3" t="s">
        <v>700</v>
      </c>
      <c r="G1207" s="3" t="s">
        <v>6</v>
      </c>
      <c r="H1207" t="s">
        <v>615</v>
      </c>
      <c r="I1207" t="s">
        <v>1906</v>
      </c>
      <c r="J1207" s="3" t="s">
        <v>6</v>
      </c>
    </row>
    <row r="1208" spans="1:10" x14ac:dyDescent="0.25">
      <c r="A1208" s="4" t="s">
        <v>1778</v>
      </c>
      <c r="B1208" s="10">
        <v>-20.654817999999999</v>
      </c>
      <c r="C1208" s="10">
        <v>116.708354</v>
      </c>
      <c r="D1208" t="s">
        <v>6</v>
      </c>
      <c r="E1208" t="s">
        <v>6</v>
      </c>
      <c r="F1208" t="s">
        <v>1779</v>
      </c>
      <c r="G1208" t="s">
        <v>6</v>
      </c>
      <c r="H1208" s="3" t="s">
        <v>615</v>
      </c>
      <c r="I1208" t="s">
        <v>1906</v>
      </c>
      <c r="J1208" s="3" t="s">
        <v>6</v>
      </c>
    </row>
    <row r="1209" spans="1:10" x14ac:dyDescent="0.25">
      <c r="A1209" t="s">
        <v>2478</v>
      </c>
      <c r="B1209" s="10">
        <v>-17.223067</v>
      </c>
      <c r="C1209" s="10">
        <v>123.572587</v>
      </c>
      <c r="D1209" t="s">
        <v>6</v>
      </c>
      <c r="E1209" t="s">
        <v>6</v>
      </c>
      <c r="F1209" s="3" t="s">
        <v>1513</v>
      </c>
      <c r="G1209" s="3" t="s">
        <v>6</v>
      </c>
      <c r="H1209" t="s">
        <v>1780</v>
      </c>
      <c r="I1209" t="s">
        <v>6</v>
      </c>
      <c r="J1209" s="3" t="s">
        <v>6</v>
      </c>
    </row>
    <row r="1210" spans="1:10" x14ac:dyDescent="0.25">
      <c r="A1210" s="4" t="s">
        <v>1627</v>
      </c>
      <c r="B1210" s="10">
        <v>-28.716666666666665</v>
      </c>
      <c r="C1210" s="10">
        <v>113.78333333333333</v>
      </c>
      <c r="D1210" t="s">
        <v>6</v>
      </c>
      <c r="E1210" t="s">
        <v>2149</v>
      </c>
      <c r="F1210" t="s">
        <v>555</v>
      </c>
      <c r="G1210" t="s">
        <v>1346</v>
      </c>
      <c r="H1210" s="3" t="s">
        <v>615</v>
      </c>
      <c r="I1210" s="3" t="s">
        <v>6</v>
      </c>
      <c r="J1210" s="3" t="s">
        <v>6</v>
      </c>
    </row>
    <row r="1211" spans="1:10" x14ac:dyDescent="0.25">
      <c r="A1211" s="4" t="s">
        <v>1780</v>
      </c>
      <c r="B1211" s="10">
        <v>-14.552915</v>
      </c>
      <c r="C1211" s="10">
        <v>125.32448599999999</v>
      </c>
      <c r="D1211" t="s">
        <v>1825</v>
      </c>
      <c r="E1211" t="s">
        <v>6</v>
      </c>
      <c r="F1211" t="s">
        <v>1781</v>
      </c>
      <c r="G1211" t="s">
        <v>6</v>
      </c>
      <c r="H1211" s="3" t="s">
        <v>615</v>
      </c>
      <c r="I1211" s="3" t="s">
        <v>46</v>
      </c>
      <c r="J1211" s="3" t="s">
        <v>6</v>
      </c>
    </row>
    <row r="1212" spans="1:10" x14ac:dyDescent="0.25">
      <c r="A1212" t="s">
        <v>2479</v>
      </c>
      <c r="B1212" s="10">
        <v>-16.132090999999999</v>
      </c>
      <c r="C1212" s="10">
        <v>123.761259</v>
      </c>
      <c r="D1212" t="s">
        <v>6</v>
      </c>
      <c r="E1212" t="s">
        <v>6</v>
      </c>
      <c r="F1212" s="3" t="s">
        <v>706</v>
      </c>
      <c r="G1212" s="3" t="s">
        <v>1289</v>
      </c>
      <c r="H1212" t="s">
        <v>1780</v>
      </c>
      <c r="I1212" t="s">
        <v>6</v>
      </c>
      <c r="J1212" s="3" t="s">
        <v>6</v>
      </c>
    </row>
    <row r="1213" spans="1:10" x14ac:dyDescent="0.25">
      <c r="A1213" s="4" t="s">
        <v>2480</v>
      </c>
      <c r="B1213" s="10">
        <v>-14.749665999999999</v>
      </c>
      <c r="C1213" s="10">
        <v>128.31323499999999</v>
      </c>
      <c r="D1213" t="s">
        <v>6</v>
      </c>
      <c r="E1213" t="s">
        <v>6</v>
      </c>
      <c r="F1213" t="s">
        <v>1788</v>
      </c>
      <c r="G1213" t="s">
        <v>6</v>
      </c>
      <c r="H1213" s="3" t="s">
        <v>1780</v>
      </c>
      <c r="I1213" s="3" t="s">
        <v>6</v>
      </c>
      <c r="J1213" s="3" t="s">
        <v>6</v>
      </c>
    </row>
    <row r="1214" spans="1:10" x14ac:dyDescent="0.25">
      <c r="A1214" t="s">
        <v>1519</v>
      </c>
      <c r="B1214" s="10">
        <v>-21.971533000000001</v>
      </c>
      <c r="C1214" s="10">
        <v>113.940202</v>
      </c>
      <c r="D1214" t="s">
        <v>6</v>
      </c>
      <c r="E1214" t="s">
        <v>6</v>
      </c>
      <c r="F1214" s="3" t="s">
        <v>1520</v>
      </c>
      <c r="G1214" s="3" t="s">
        <v>6</v>
      </c>
      <c r="H1214" t="s">
        <v>615</v>
      </c>
      <c r="I1214" t="s">
        <v>1906</v>
      </c>
      <c r="J1214" s="3" t="s">
        <v>6</v>
      </c>
    </row>
    <row r="1215" spans="1:10" x14ac:dyDescent="0.25">
      <c r="A1215" t="s">
        <v>56</v>
      </c>
      <c r="B1215" s="10">
        <v>-20.434958999999999</v>
      </c>
      <c r="C1215" s="10">
        <v>115.52950800000001</v>
      </c>
      <c r="D1215" t="s">
        <v>6</v>
      </c>
      <c r="E1215" t="s">
        <v>6</v>
      </c>
      <c r="F1215" s="3" t="s">
        <v>713</v>
      </c>
      <c r="G1215" s="3" t="s">
        <v>6</v>
      </c>
      <c r="H1215" s="3" t="s">
        <v>615</v>
      </c>
      <c r="I1215" t="s">
        <v>1906</v>
      </c>
      <c r="J1215" s="3" t="s">
        <v>6</v>
      </c>
    </row>
    <row r="1216" spans="1:10" x14ac:dyDescent="0.25">
      <c r="A1216" t="s">
        <v>1906</v>
      </c>
      <c r="B1216" s="10">
        <v>-20.654817999999999</v>
      </c>
      <c r="C1216" s="10">
        <v>116.708354</v>
      </c>
      <c r="D1216" t="s">
        <v>2482</v>
      </c>
      <c r="E1216" t="s">
        <v>1808</v>
      </c>
      <c r="F1216" t="s">
        <v>1906</v>
      </c>
      <c r="G1216" s="3" t="s">
        <v>6</v>
      </c>
      <c r="H1216" s="3" t="s">
        <v>615</v>
      </c>
      <c r="I1216" s="3" t="s">
        <v>6</v>
      </c>
      <c r="J1216" s="3" t="s">
        <v>6</v>
      </c>
    </row>
    <row r="1217" spans="1:10" x14ac:dyDescent="0.25">
      <c r="A1217" t="s">
        <v>614</v>
      </c>
      <c r="B1217" s="10">
        <v>-31.973376999999999</v>
      </c>
      <c r="C1217" s="10">
        <v>115.851651</v>
      </c>
      <c r="D1217" t="s">
        <v>6</v>
      </c>
      <c r="E1217" t="s">
        <v>6</v>
      </c>
      <c r="F1217" s="3" t="s">
        <v>1266</v>
      </c>
      <c r="G1217" s="3" t="s">
        <v>6</v>
      </c>
      <c r="H1217" s="3" t="s">
        <v>615</v>
      </c>
      <c r="I1217" s="3" t="s">
        <v>6</v>
      </c>
      <c r="J1217" s="3" t="s">
        <v>6</v>
      </c>
    </row>
    <row r="1218" spans="1:10" x14ac:dyDescent="0.25">
      <c r="A1218" t="s">
        <v>2100</v>
      </c>
      <c r="B1218" s="10">
        <v>-17.536902000000001</v>
      </c>
      <c r="C1218" s="10">
        <v>-148.83463</v>
      </c>
      <c r="D1218" t="s">
        <v>6</v>
      </c>
      <c r="E1218" t="s">
        <v>6</v>
      </c>
      <c r="F1218" s="3" t="s">
        <v>1193</v>
      </c>
      <c r="G1218" s="3" t="s">
        <v>1736</v>
      </c>
      <c r="H1218" s="3" t="s">
        <v>2097</v>
      </c>
      <c r="I1218" s="3" t="s">
        <v>6</v>
      </c>
      <c r="J1218" s="3" t="s">
        <v>6</v>
      </c>
    </row>
    <row r="1219" spans="1:10" x14ac:dyDescent="0.25">
      <c r="A1219" t="s">
        <v>2099</v>
      </c>
      <c r="B1219" s="10">
        <v>-17.666666666666668</v>
      </c>
      <c r="C1219" s="10">
        <v>-149.41666666666666</v>
      </c>
      <c r="D1219" t="s">
        <v>6</v>
      </c>
      <c r="E1219" t="s">
        <v>6</v>
      </c>
      <c r="F1219" t="s">
        <v>371</v>
      </c>
      <c r="G1219" s="3" t="s">
        <v>6</v>
      </c>
      <c r="H1219" s="3" t="s">
        <v>2097</v>
      </c>
      <c r="I1219" s="3" t="s">
        <v>6</v>
      </c>
      <c r="J1219" s="3" t="s">
        <v>6</v>
      </c>
    </row>
    <row r="1220" spans="1:10" x14ac:dyDescent="0.25">
      <c r="A1220" t="s">
        <v>2269</v>
      </c>
      <c r="B1220" s="10">
        <f>16+23/60+11/3600</f>
        <v>16.386388888888888</v>
      </c>
      <c r="C1220" s="10">
        <f>42+46/60+8/3600</f>
        <v>42.768888888888888</v>
      </c>
      <c r="D1220" t="s">
        <v>6</v>
      </c>
      <c r="E1220" t="s">
        <v>1562</v>
      </c>
      <c r="F1220" t="s">
        <v>1575</v>
      </c>
      <c r="G1220" s="3" t="s">
        <v>6</v>
      </c>
      <c r="H1220" t="s">
        <v>2266</v>
      </c>
      <c r="I1220" t="s">
        <v>6</v>
      </c>
      <c r="J1220" s="3" t="s">
        <v>6</v>
      </c>
    </row>
    <row r="1221" spans="1:10" x14ac:dyDescent="0.25">
      <c r="A1221" t="s">
        <v>2270</v>
      </c>
      <c r="B1221" s="10">
        <v>12.66</v>
      </c>
      <c r="C1221" s="10">
        <v>43.42</v>
      </c>
      <c r="D1221" t="s">
        <v>6</v>
      </c>
      <c r="E1221" t="s">
        <v>6</v>
      </c>
      <c r="F1221" s="3" t="s">
        <v>2263</v>
      </c>
      <c r="G1221" s="3" t="s">
        <v>2264</v>
      </c>
      <c r="H1221" t="s">
        <v>2265</v>
      </c>
      <c r="I1221" s="3" t="s">
        <v>6</v>
      </c>
      <c r="J1221" s="3" t="s">
        <v>6</v>
      </c>
    </row>
    <row r="1222" spans="1:10" x14ac:dyDescent="0.25">
      <c r="A1222" t="s">
        <v>4</v>
      </c>
      <c r="B1222" s="10">
        <v>12.51</v>
      </c>
      <c r="C1222" s="10">
        <v>53.919999999999995</v>
      </c>
      <c r="D1222" t="s">
        <v>6</v>
      </c>
      <c r="E1222" t="s">
        <v>5</v>
      </c>
      <c r="F1222" s="3" t="s">
        <v>665</v>
      </c>
      <c r="G1222" s="3" t="s">
        <v>6</v>
      </c>
      <c r="H1222" s="3" t="s">
        <v>591</v>
      </c>
      <c r="I1222" s="3" t="s">
        <v>3017</v>
      </c>
      <c r="J1222" s="3" t="s">
        <v>6</v>
      </c>
    </row>
    <row r="1223" spans="1:10" x14ac:dyDescent="0.25">
      <c r="A1223" t="s">
        <v>1405</v>
      </c>
      <c r="B1223" s="10">
        <v>24.714859000000001</v>
      </c>
      <c r="C1223" s="10">
        <v>121.775952</v>
      </c>
      <c r="D1223" t="s">
        <v>6</v>
      </c>
      <c r="E1223" t="s">
        <v>6</v>
      </c>
      <c r="F1223" s="3" t="s">
        <v>1407</v>
      </c>
      <c r="G1223" s="3" t="s">
        <v>6</v>
      </c>
      <c r="H1223" s="3" t="s">
        <v>1404</v>
      </c>
      <c r="I1223" s="3" t="s">
        <v>6</v>
      </c>
      <c r="J1223" s="3" t="s">
        <v>6</v>
      </c>
    </row>
    <row r="1224" spans="1:10" x14ac:dyDescent="0.25">
      <c r="A1224" t="s">
        <v>3647</v>
      </c>
      <c r="B1224" s="10">
        <f>-(6+13/60+19.37/3600)</f>
        <v>-6.2220472222222227</v>
      </c>
      <c r="C1224" s="10">
        <f>39+12/60+13.56/3600</f>
        <v>39.203766666666667</v>
      </c>
      <c r="D1224" t="s">
        <v>6</v>
      </c>
      <c r="E1224" t="s">
        <v>6</v>
      </c>
      <c r="F1224" s="3" t="s">
        <v>1912</v>
      </c>
      <c r="G1224" s="3" t="s">
        <v>6</v>
      </c>
      <c r="H1224" t="s">
        <v>3636</v>
      </c>
      <c r="I1224" t="s">
        <v>6</v>
      </c>
      <c r="J1224" s="3" t="s">
        <v>6</v>
      </c>
    </row>
    <row r="1225" spans="1:10" x14ac:dyDescent="0.25">
      <c r="A1225" t="s">
        <v>577</v>
      </c>
      <c r="B1225" s="10">
        <v>29.971444999999999</v>
      </c>
      <c r="C1225" s="10">
        <v>121.75117299999999</v>
      </c>
      <c r="D1225" s="4" t="s">
        <v>6</v>
      </c>
      <c r="E1225" s="4" t="s">
        <v>6</v>
      </c>
      <c r="F1225" s="3" t="s">
        <v>1220</v>
      </c>
      <c r="G1225" s="3" t="s">
        <v>1347</v>
      </c>
      <c r="H1225" t="s">
        <v>635</v>
      </c>
      <c r="I1225" t="s">
        <v>6</v>
      </c>
      <c r="J1225" s="3" t="s">
        <v>6</v>
      </c>
    </row>
    <row r="1226" spans="1:10" x14ac:dyDescent="0.25">
      <c r="A1226" t="s">
        <v>578</v>
      </c>
      <c r="B1226" s="10">
        <v>28.021397</v>
      </c>
      <c r="C1226" s="10">
        <v>120.67495</v>
      </c>
      <c r="D1226" s="4" t="s">
        <v>6</v>
      </c>
      <c r="E1226" s="4" t="s">
        <v>6</v>
      </c>
      <c r="F1226" s="3" t="s">
        <v>1221</v>
      </c>
      <c r="G1226" s="3" t="s">
        <v>1348</v>
      </c>
      <c r="H1226" t="s">
        <v>635</v>
      </c>
      <c r="I1226" t="s">
        <v>6</v>
      </c>
      <c r="J1226" s="3" t="s">
        <v>6</v>
      </c>
    </row>
    <row r="1227" spans="1:10" x14ac:dyDescent="0.25">
      <c r="A1227" t="s">
        <v>2463</v>
      </c>
      <c r="B1227" s="10">
        <v>27.431664000000001</v>
      </c>
      <c r="C1227" s="10">
        <v>120.650947</v>
      </c>
      <c r="D1227" t="s">
        <v>6</v>
      </c>
      <c r="E1227" t="s">
        <v>6</v>
      </c>
      <c r="F1227" s="3" t="s">
        <v>1222</v>
      </c>
      <c r="G1227" s="3" t="s">
        <v>6</v>
      </c>
      <c r="H1227" t="s">
        <v>578</v>
      </c>
      <c r="I1227" t="s">
        <v>6</v>
      </c>
      <c r="J1227" s="3" t="s">
        <v>6</v>
      </c>
    </row>
    <row r="1228" spans="1:10" x14ac:dyDescent="0.25">
      <c r="A1228" t="s">
        <v>2137</v>
      </c>
      <c r="B1228" s="10">
        <v>21.466666666666665</v>
      </c>
      <c r="C1228" s="10">
        <v>-157.98333333333332</v>
      </c>
      <c r="D1228" t="s">
        <v>6</v>
      </c>
      <c r="E1228" t="s">
        <v>6</v>
      </c>
      <c r="F1228" t="s">
        <v>2137</v>
      </c>
      <c r="G1228" s="3" t="s">
        <v>6</v>
      </c>
      <c r="H1228" s="3" t="s">
        <v>6</v>
      </c>
      <c r="I1228" s="3" t="s">
        <v>6</v>
      </c>
      <c r="J1228" s="3" t="s">
        <v>6</v>
      </c>
    </row>
    <row r="1229" spans="1:10" x14ac:dyDescent="0.25">
      <c r="A1229" t="s">
        <v>2138</v>
      </c>
      <c r="B1229" s="10">
        <v>15</v>
      </c>
      <c r="C1229" s="10">
        <v>147</v>
      </c>
      <c r="D1229" s="3" t="s">
        <v>6</v>
      </c>
      <c r="E1229" s="3" t="s">
        <v>6</v>
      </c>
      <c r="F1229" t="s">
        <v>2138</v>
      </c>
      <c r="G1229" s="3" t="s">
        <v>538</v>
      </c>
      <c r="H1229" s="3" t="s">
        <v>2137</v>
      </c>
      <c r="I1229" t="s">
        <v>2127</v>
      </c>
      <c r="J1229" s="3" t="s">
        <v>6</v>
      </c>
    </row>
    <row r="1230" spans="1:10" x14ac:dyDescent="0.25">
      <c r="A1230" t="s">
        <v>2139</v>
      </c>
      <c r="B1230" s="10">
        <v>29.95</v>
      </c>
      <c r="C1230" s="10">
        <v>-90.066666666666663</v>
      </c>
      <c r="D1230" t="s">
        <v>6</v>
      </c>
      <c r="E1230" s="3" t="s">
        <v>6</v>
      </c>
      <c r="F1230" t="s">
        <v>2139</v>
      </c>
      <c r="G1230" s="3" t="s">
        <v>6</v>
      </c>
      <c r="H1230" t="s">
        <v>1708</v>
      </c>
      <c r="I1230" t="s">
        <v>447</v>
      </c>
      <c r="J1230" s="3" t="s">
        <v>6</v>
      </c>
    </row>
    <row r="1231" spans="1:10" x14ac:dyDescent="0.25">
      <c r="A1231" t="s">
        <v>548</v>
      </c>
      <c r="B1231" s="10">
        <v>9.9938769999999995</v>
      </c>
      <c r="C1231" s="10">
        <v>-83.041360999999995</v>
      </c>
      <c r="D1231" t="s">
        <v>6</v>
      </c>
      <c r="E1231" t="s">
        <v>6</v>
      </c>
      <c r="F1231" t="s">
        <v>548</v>
      </c>
      <c r="G1231" s="3" t="s">
        <v>6</v>
      </c>
      <c r="H1231" s="3" t="s">
        <v>593</v>
      </c>
      <c r="I1231" s="3" t="s">
        <v>2133</v>
      </c>
      <c r="J1231" s="3" t="s">
        <v>6</v>
      </c>
    </row>
    <row r="1232" spans="1:10" x14ac:dyDescent="0.25">
      <c r="A1232" t="s">
        <v>2159</v>
      </c>
      <c r="B1232" s="10">
        <v>23.74</v>
      </c>
      <c r="C1232" s="10">
        <v>-75.37</v>
      </c>
      <c r="D1232" t="s">
        <v>6</v>
      </c>
      <c r="E1232" t="s">
        <v>6</v>
      </c>
      <c r="F1232" t="s">
        <v>2159</v>
      </c>
      <c r="G1232" s="3" t="s">
        <v>6</v>
      </c>
      <c r="H1232" t="s">
        <v>491</v>
      </c>
      <c r="I1232" t="s">
        <v>6</v>
      </c>
      <c r="J1232" s="3" t="s">
        <v>6</v>
      </c>
    </row>
    <row r="1233" spans="1:10" x14ac:dyDescent="0.25">
      <c r="A1233" t="s">
        <v>2160</v>
      </c>
      <c r="B1233" s="10">
        <f>21+59/60</f>
        <v>21.983333333333334</v>
      </c>
      <c r="C1233" s="10">
        <f>-(79+2/60)</f>
        <v>-79.033333333333331</v>
      </c>
      <c r="D1233" t="s">
        <v>6</v>
      </c>
      <c r="E1233" t="s">
        <v>6</v>
      </c>
      <c r="F1233" t="s">
        <v>2160</v>
      </c>
      <c r="G1233" s="3" t="s">
        <v>6</v>
      </c>
      <c r="H1233" s="3" t="s">
        <v>360</v>
      </c>
      <c r="I1233" s="3" t="s">
        <v>6</v>
      </c>
      <c r="J1233" s="3" t="s">
        <v>6</v>
      </c>
    </row>
    <row r="1234" spans="1:10" x14ac:dyDescent="0.25">
      <c r="A1234" t="s">
        <v>2161</v>
      </c>
      <c r="B1234" s="10">
        <f>12+11/60+10/3600</f>
        <v>12.186111111111112</v>
      </c>
      <c r="C1234" s="10">
        <f>-(68+59/60+22/3600)</f>
        <v>-68.989444444444445</v>
      </c>
      <c r="D1234" t="s">
        <v>6</v>
      </c>
      <c r="E1234" t="s">
        <v>6</v>
      </c>
      <c r="F1234" t="s">
        <v>2161</v>
      </c>
      <c r="G1234" s="3" t="s">
        <v>6</v>
      </c>
      <c r="H1234" t="s">
        <v>361</v>
      </c>
      <c r="I1234" s="3" t="s">
        <v>6</v>
      </c>
      <c r="J1234" s="3" t="s">
        <v>6</v>
      </c>
    </row>
    <row r="1235" spans="1:10" x14ac:dyDescent="0.25">
      <c r="A1235" t="s">
        <v>2164</v>
      </c>
      <c r="B1235" s="10">
        <v>-5.2116350000000002</v>
      </c>
      <c r="C1235" s="10">
        <v>-81.195239000000001</v>
      </c>
      <c r="D1235" t="s">
        <v>6</v>
      </c>
      <c r="E1235" t="s">
        <v>6</v>
      </c>
      <c r="F1235" s="3" t="s">
        <v>2165</v>
      </c>
      <c r="G1235" s="3" t="s">
        <v>6</v>
      </c>
      <c r="H1235" s="3" t="s">
        <v>404</v>
      </c>
      <c r="I1235" t="s">
        <v>6</v>
      </c>
      <c r="J1235" s="3" t="s">
        <v>6</v>
      </c>
    </row>
    <row r="1236" spans="1:10" x14ac:dyDescent="0.25">
      <c r="A1236" t="s">
        <v>2166</v>
      </c>
      <c r="B1236" s="10">
        <v>-5.6171810000000004</v>
      </c>
      <c r="C1236" s="10">
        <v>-80.851594000000006</v>
      </c>
      <c r="D1236" t="s">
        <v>6</v>
      </c>
      <c r="E1236" t="s">
        <v>6</v>
      </c>
      <c r="F1236" s="3" t="s">
        <v>2167</v>
      </c>
      <c r="G1236" s="3" t="s">
        <v>6</v>
      </c>
      <c r="H1236" t="s">
        <v>2164</v>
      </c>
      <c r="I1236" t="s">
        <v>6</v>
      </c>
      <c r="J1236" t="s">
        <v>6</v>
      </c>
    </row>
    <row r="1237" spans="1:10" x14ac:dyDescent="0.25">
      <c r="A1237" t="s">
        <v>2172</v>
      </c>
      <c r="B1237" s="10">
        <v>-3.6964489999999999</v>
      </c>
      <c r="C1237" s="10">
        <v>-80.710532000000001</v>
      </c>
      <c r="D1237" t="s">
        <v>6</v>
      </c>
      <c r="E1237" t="s">
        <v>6</v>
      </c>
      <c r="F1237" s="3" t="s">
        <v>2173</v>
      </c>
      <c r="G1237" s="3" t="s">
        <v>6</v>
      </c>
      <c r="H1237" s="3" t="s">
        <v>404</v>
      </c>
      <c r="I1237" t="s">
        <v>6</v>
      </c>
      <c r="J1237" s="3" t="s">
        <v>6</v>
      </c>
    </row>
    <row r="1238" spans="1:10" x14ac:dyDescent="0.25">
      <c r="A1238" t="s">
        <v>2174</v>
      </c>
      <c r="B1238" s="10">
        <v>-3.520823</v>
      </c>
      <c r="C1238" s="10">
        <v>-80.513914</v>
      </c>
      <c r="D1238" t="s">
        <v>6</v>
      </c>
      <c r="E1238" t="s">
        <v>6</v>
      </c>
      <c r="F1238" s="3" t="s">
        <v>2175</v>
      </c>
      <c r="G1238" s="3" t="s">
        <v>6</v>
      </c>
      <c r="H1238" t="s">
        <v>2172</v>
      </c>
      <c r="I1238" t="s">
        <v>6</v>
      </c>
      <c r="J1238" s="3" t="s">
        <v>6</v>
      </c>
    </row>
    <row r="1239" spans="1:10" x14ac:dyDescent="0.25">
      <c r="A1239" t="s">
        <v>2179</v>
      </c>
      <c r="B1239" s="10">
        <v>-3.432366</v>
      </c>
      <c r="C1239" s="10">
        <v>-80.284887400000002</v>
      </c>
      <c r="D1239" t="s">
        <v>6</v>
      </c>
      <c r="E1239" t="s">
        <v>6</v>
      </c>
      <c r="F1239" s="3" t="s">
        <v>2180</v>
      </c>
      <c r="G1239" s="3" t="s">
        <v>6</v>
      </c>
      <c r="H1239" t="s">
        <v>2172</v>
      </c>
      <c r="I1239" t="s">
        <v>6</v>
      </c>
      <c r="J1239" s="3" t="s">
        <v>6</v>
      </c>
    </row>
    <row r="1240" spans="1:10" x14ac:dyDescent="0.25">
      <c r="A1240" s="4" t="s">
        <v>2182</v>
      </c>
      <c r="B1240" s="10">
        <v>-3.5011920000000001</v>
      </c>
      <c r="C1240" s="10">
        <v>-80.392916999999997</v>
      </c>
      <c r="D1240" t="s">
        <v>2184</v>
      </c>
      <c r="E1240" t="s">
        <v>6</v>
      </c>
      <c r="F1240" s="3" t="s">
        <v>2183</v>
      </c>
      <c r="G1240" s="3" t="s">
        <v>6</v>
      </c>
      <c r="H1240" t="s">
        <v>2176</v>
      </c>
      <c r="I1240" t="s">
        <v>6</v>
      </c>
      <c r="J1240" s="3" t="s">
        <v>6</v>
      </c>
    </row>
    <row r="1241" spans="1:10" x14ac:dyDescent="0.25">
      <c r="A1241" s="4" t="s">
        <v>2185</v>
      </c>
      <c r="B1241" s="10">
        <v>-12.065965</v>
      </c>
      <c r="C1241" s="10">
        <v>-77.160179999999997</v>
      </c>
      <c r="D1241" t="s">
        <v>2186</v>
      </c>
      <c r="E1241" t="s">
        <v>6</v>
      </c>
      <c r="F1241" s="3" t="s">
        <v>2115</v>
      </c>
      <c r="G1241" s="3" t="s">
        <v>6</v>
      </c>
      <c r="H1241" t="s">
        <v>404</v>
      </c>
      <c r="I1241" t="s">
        <v>6</v>
      </c>
      <c r="J1241" s="3" t="s">
        <v>6</v>
      </c>
    </row>
    <row r="1242" spans="1:10" x14ac:dyDescent="0.25">
      <c r="A1242" t="s">
        <v>2187</v>
      </c>
      <c r="B1242" s="10">
        <v>-33.042430000000003</v>
      </c>
      <c r="C1242" s="10">
        <v>-71.611624000000006</v>
      </c>
      <c r="D1242" t="s">
        <v>6</v>
      </c>
      <c r="E1242" t="s">
        <v>6</v>
      </c>
      <c r="F1242" t="s">
        <v>2189</v>
      </c>
      <c r="G1242" s="3" t="s">
        <v>6</v>
      </c>
      <c r="H1242" t="s">
        <v>403</v>
      </c>
      <c r="I1242" t="s">
        <v>6</v>
      </c>
      <c r="J1242" s="3" t="s">
        <v>6</v>
      </c>
    </row>
    <row r="1243" spans="1:10" x14ac:dyDescent="0.25">
      <c r="A1243" t="s">
        <v>2194</v>
      </c>
      <c r="B1243" s="10">
        <v>-38.441664000000003</v>
      </c>
      <c r="C1243" s="10">
        <v>-58.239173000000001</v>
      </c>
      <c r="D1243" t="s">
        <v>1947</v>
      </c>
      <c r="E1243" t="s">
        <v>6</v>
      </c>
      <c r="F1243" t="s">
        <v>1591</v>
      </c>
      <c r="G1243" s="3" t="s">
        <v>6</v>
      </c>
      <c r="H1243" t="s">
        <v>1400</v>
      </c>
      <c r="I1243" t="s">
        <v>6</v>
      </c>
      <c r="J1243" s="3" t="s">
        <v>6</v>
      </c>
    </row>
    <row r="1244" spans="1:10" x14ac:dyDescent="0.25">
      <c r="A1244" t="s">
        <v>2199</v>
      </c>
      <c r="B1244" s="10">
        <v>10.494127000000001</v>
      </c>
      <c r="C1244" s="10">
        <v>-68.088722000000004</v>
      </c>
      <c r="D1244" t="s">
        <v>2198</v>
      </c>
      <c r="E1244" t="s">
        <v>6</v>
      </c>
      <c r="F1244" s="3" t="s">
        <v>2200</v>
      </c>
      <c r="G1244" s="3" t="s">
        <v>6</v>
      </c>
      <c r="H1244" t="s">
        <v>286</v>
      </c>
      <c r="I1244" t="s">
        <v>6</v>
      </c>
      <c r="J1244" s="3" t="s">
        <v>6</v>
      </c>
    </row>
    <row r="1245" spans="1:10" x14ac:dyDescent="0.25">
      <c r="A1245" t="s">
        <v>2202</v>
      </c>
      <c r="B1245" s="10">
        <v>9.2246860000000002</v>
      </c>
      <c r="C1245" s="10">
        <v>-60.762597</v>
      </c>
      <c r="D1245" t="s">
        <v>2198</v>
      </c>
      <c r="E1245" t="s">
        <v>6</v>
      </c>
      <c r="F1245" s="3" t="s">
        <v>2203</v>
      </c>
      <c r="G1245" s="3" t="s">
        <v>6</v>
      </c>
      <c r="H1245" t="s">
        <v>286</v>
      </c>
      <c r="I1245" t="s">
        <v>6</v>
      </c>
      <c r="J1245" s="3" t="s">
        <v>6</v>
      </c>
    </row>
    <row r="1246" spans="1:10" x14ac:dyDescent="0.25">
      <c r="A1246" t="s">
        <v>2206</v>
      </c>
      <c r="B1246" s="10">
        <v>9.0726089999999999</v>
      </c>
      <c r="C1246" s="10">
        <v>-71.705408000000006</v>
      </c>
      <c r="D1246" t="s">
        <v>2198</v>
      </c>
      <c r="E1246" t="s">
        <v>6</v>
      </c>
      <c r="F1246" s="3" t="s">
        <v>2205</v>
      </c>
      <c r="G1246" s="3" t="s">
        <v>6</v>
      </c>
      <c r="H1246" t="s">
        <v>286</v>
      </c>
      <c r="I1246" t="s">
        <v>6</v>
      </c>
      <c r="J1246" s="3" t="s">
        <v>6</v>
      </c>
    </row>
    <row r="1247" spans="1:10" x14ac:dyDescent="0.25">
      <c r="A1247" t="s">
        <v>2210</v>
      </c>
      <c r="B1247" s="10">
        <v>10.862366</v>
      </c>
      <c r="C1247" s="10">
        <v>-64.063148999999996</v>
      </c>
      <c r="D1247" t="s">
        <v>2198</v>
      </c>
      <c r="E1247" t="s">
        <v>6</v>
      </c>
      <c r="F1247" s="3" t="s">
        <v>2822</v>
      </c>
      <c r="G1247" s="3" t="s">
        <v>6</v>
      </c>
      <c r="H1247" t="s">
        <v>286</v>
      </c>
      <c r="I1247" t="s">
        <v>6</v>
      </c>
      <c r="J1247" s="3" t="s">
        <v>6</v>
      </c>
    </row>
    <row r="1248" spans="1:10" x14ac:dyDescent="0.25">
      <c r="A1248" s="4" t="s">
        <v>2226</v>
      </c>
      <c r="B1248" s="10">
        <v>37.127268999999998</v>
      </c>
      <c r="C1248" s="10">
        <v>-6.8169380000000004</v>
      </c>
      <c r="D1248" t="s">
        <v>1947</v>
      </c>
      <c r="E1248" t="s">
        <v>6</v>
      </c>
      <c r="F1248" s="4" t="s">
        <v>2227</v>
      </c>
      <c r="G1248" s="3" t="s">
        <v>6</v>
      </c>
      <c r="H1248" t="s">
        <v>501</v>
      </c>
      <c r="I1248" s="4" t="s">
        <v>6</v>
      </c>
      <c r="J1248" s="3" t="s">
        <v>6</v>
      </c>
    </row>
    <row r="1249" spans="1:10" x14ac:dyDescent="0.25">
      <c r="A1249" t="s">
        <v>2236</v>
      </c>
      <c r="B1249" s="10">
        <v>-3.6296659999999998</v>
      </c>
      <c r="C1249" s="10">
        <v>39.822648999999998</v>
      </c>
      <c r="D1249" t="s">
        <v>6</v>
      </c>
      <c r="E1249" t="s">
        <v>6</v>
      </c>
      <c r="F1249" s="3" t="s">
        <v>2237</v>
      </c>
      <c r="G1249" s="3" t="s">
        <v>6</v>
      </c>
      <c r="H1249" s="3" t="s">
        <v>594</v>
      </c>
      <c r="I1249" s="3" t="s">
        <v>6</v>
      </c>
      <c r="J1249" s="3" t="s">
        <v>6</v>
      </c>
    </row>
    <row r="1250" spans="1:10" x14ac:dyDescent="0.25">
      <c r="A1250" t="s">
        <v>2240</v>
      </c>
      <c r="B1250" s="10">
        <v>-4.427581</v>
      </c>
      <c r="C1250" s="10">
        <v>39.538012999999999</v>
      </c>
      <c r="D1250" t="s">
        <v>6</v>
      </c>
      <c r="E1250" t="s">
        <v>6</v>
      </c>
      <c r="F1250" s="3" t="s">
        <v>2241</v>
      </c>
      <c r="G1250" s="3" t="s">
        <v>6</v>
      </c>
      <c r="H1250" s="3" t="s">
        <v>594</v>
      </c>
      <c r="I1250" s="3" t="s">
        <v>6</v>
      </c>
      <c r="J1250" s="3" t="s">
        <v>6</v>
      </c>
    </row>
    <row r="1251" spans="1:10" x14ac:dyDescent="0.25">
      <c r="A1251" t="s">
        <v>2244</v>
      </c>
      <c r="B1251" s="10">
        <v>-9.1254419999999996</v>
      </c>
      <c r="C1251" s="10">
        <v>39.589010000000002</v>
      </c>
      <c r="D1251" t="s">
        <v>6</v>
      </c>
      <c r="E1251" t="s">
        <v>6</v>
      </c>
      <c r="F1251" s="3" t="s">
        <v>2246</v>
      </c>
      <c r="G1251" s="3" t="s">
        <v>6</v>
      </c>
      <c r="H1251" t="s">
        <v>102</v>
      </c>
      <c r="I1251" t="s">
        <v>6</v>
      </c>
      <c r="J1251" s="3" t="s">
        <v>6</v>
      </c>
    </row>
    <row r="1252" spans="1:10" x14ac:dyDescent="0.25">
      <c r="A1252" t="s">
        <v>2247</v>
      </c>
      <c r="B1252" s="10">
        <v>-5.2960289999999999</v>
      </c>
      <c r="C1252" s="10">
        <v>39.056542</v>
      </c>
      <c r="D1252" t="s">
        <v>6</v>
      </c>
      <c r="E1252" t="s">
        <v>6</v>
      </c>
      <c r="F1252" s="3" t="s">
        <v>2248</v>
      </c>
      <c r="G1252" s="3" t="s">
        <v>6</v>
      </c>
      <c r="H1252" t="s">
        <v>102</v>
      </c>
      <c r="I1252" t="s">
        <v>6</v>
      </c>
      <c r="J1252" s="3" t="s">
        <v>6</v>
      </c>
    </row>
    <row r="1253" spans="1:10" x14ac:dyDescent="0.25">
      <c r="A1253" t="s">
        <v>2261</v>
      </c>
      <c r="B1253" s="10">
        <v>27.166036999999999</v>
      </c>
      <c r="C1253" s="10">
        <v>56.652782999999999</v>
      </c>
      <c r="D1253" t="s">
        <v>6</v>
      </c>
      <c r="E1253" t="s">
        <v>6</v>
      </c>
      <c r="F1253" s="3" t="s">
        <v>2262</v>
      </c>
      <c r="G1253" s="3" t="s">
        <v>6</v>
      </c>
      <c r="H1253" s="3" t="s">
        <v>597</v>
      </c>
      <c r="I1253" s="3" t="s">
        <v>6</v>
      </c>
      <c r="J1253" s="3" t="s">
        <v>6</v>
      </c>
    </row>
    <row r="1254" spans="1:10" x14ac:dyDescent="0.25">
      <c r="A1254" t="s">
        <v>2266</v>
      </c>
      <c r="B1254" s="10">
        <v>16.133683999999999</v>
      </c>
      <c r="C1254" s="10">
        <v>42.816446999999997</v>
      </c>
      <c r="D1254" t="s">
        <v>6</v>
      </c>
      <c r="E1254" t="s">
        <v>6</v>
      </c>
      <c r="F1254" t="s">
        <v>2267</v>
      </c>
      <c r="G1254" s="3" t="s">
        <v>6</v>
      </c>
      <c r="H1254" s="3" t="s">
        <v>591</v>
      </c>
      <c r="I1254" t="s">
        <v>2272</v>
      </c>
      <c r="J1254" s="3" t="s">
        <v>6</v>
      </c>
    </row>
    <row r="1255" spans="1:10" x14ac:dyDescent="0.25">
      <c r="A1255" t="s">
        <v>2265</v>
      </c>
      <c r="B1255" s="10">
        <v>13.19533</v>
      </c>
      <c r="C1255" s="10">
        <v>43.259633999999998</v>
      </c>
      <c r="D1255" t="s">
        <v>6</v>
      </c>
      <c r="E1255" t="s">
        <v>6</v>
      </c>
      <c r="F1255" t="s">
        <v>2268</v>
      </c>
      <c r="G1255" s="3" t="s">
        <v>6</v>
      </c>
      <c r="H1255" s="3" t="s">
        <v>591</v>
      </c>
      <c r="I1255" t="s">
        <v>2272</v>
      </c>
      <c r="J1255" s="3" t="s">
        <v>6</v>
      </c>
    </row>
    <row r="1256" spans="1:10" x14ac:dyDescent="0.25">
      <c r="A1256" t="s">
        <v>2271</v>
      </c>
      <c r="B1256" s="10">
        <v>21.714334999999998</v>
      </c>
      <c r="C1256" s="10">
        <v>38.964365000000001</v>
      </c>
      <c r="D1256" t="s">
        <v>6</v>
      </c>
      <c r="E1256" t="s">
        <v>6</v>
      </c>
      <c r="F1256" t="s">
        <v>2271</v>
      </c>
      <c r="G1256" s="3" t="s">
        <v>6</v>
      </c>
      <c r="H1256" t="s">
        <v>1579</v>
      </c>
      <c r="I1256" t="s">
        <v>28</v>
      </c>
      <c r="J1256" s="3" t="s">
        <v>6</v>
      </c>
    </row>
    <row r="1257" spans="1:10" x14ac:dyDescent="0.25">
      <c r="A1257" t="s">
        <v>2272</v>
      </c>
      <c r="B1257" s="10">
        <v>14.717237000000001</v>
      </c>
      <c r="C1257" s="10">
        <v>42.935923000000003</v>
      </c>
      <c r="D1257" t="s">
        <v>6</v>
      </c>
      <c r="E1257" t="s">
        <v>6</v>
      </c>
      <c r="F1257" t="s">
        <v>2272</v>
      </c>
      <c r="G1257" s="3" t="s">
        <v>6</v>
      </c>
      <c r="H1257" s="3" t="s">
        <v>591</v>
      </c>
      <c r="I1257" s="3" t="s">
        <v>28</v>
      </c>
      <c r="J1257" s="3" t="s">
        <v>6</v>
      </c>
    </row>
    <row r="1258" spans="1:10" x14ac:dyDescent="0.25">
      <c r="A1258" t="s">
        <v>2273</v>
      </c>
      <c r="B1258" s="10">
        <v>26.014917000000001</v>
      </c>
      <c r="C1258" s="10">
        <v>34.321404999999999</v>
      </c>
      <c r="D1258" t="s">
        <v>6</v>
      </c>
      <c r="E1258" t="s">
        <v>6</v>
      </c>
      <c r="F1258" t="s">
        <v>2274</v>
      </c>
      <c r="G1258" s="3" t="s">
        <v>6</v>
      </c>
      <c r="H1258" s="3" t="s">
        <v>605</v>
      </c>
      <c r="I1258" s="3" t="s">
        <v>6</v>
      </c>
      <c r="J1258" s="3" t="s">
        <v>6</v>
      </c>
    </row>
    <row r="1259" spans="1:10" x14ac:dyDescent="0.25">
      <c r="A1259" s="4" t="s">
        <v>2276</v>
      </c>
      <c r="B1259" s="10">
        <v>29.595039</v>
      </c>
      <c r="C1259" s="10">
        <v>32.339745999999998</v>
      </c>
      <c r="D1259" t="s">
        <v>6</v>
      </c>
      <c r="E1259" t="s">
        <v>6</v>
      </c>
      <c r="F1259" s="4" t="s">
        <v>2277</v>
      </c>
      <c r="G1259" s="3" t="s">
        <v>6</v>
      </c>
      <c r="H1259" s="3" t="s">
        <v>605</v>
      </c>
      <c r="I1259" t="s">
        <v>546</v>
      </c>
      <c r="J1259" s="3" t="s">
        <v>6</v>
      </c>
    </row>
    <row r="1260" spans="1:10" x14ac:dyDescent="0.25">
      <c r="A1260" s="3" t="s">
        <v>2289</v>
      </c>
      <c r="B1260" s="10">
        <f>-(21+50/60)</f>
        <v>-21.833333333333332</v>
      </c>
      <c r="C1260" s="10">
        <f>-(138+50/60)</f>
        <v>-138.83333333333334</v>
      </c>
      <c r="D1260" t="s">
        <v>6</v>
      </c>
      <c r="E1260" t="s">
        <v>6</v>
      </c>
      <c r="F1260" t="s">
        <v>2290</v>
      </c>
      <c r="G1260" s="3" t="s">
        <v>6</v>
      </c>
      <c r="H1260" s="3" t="s">
        <v>2073</v>
      </c>
      <c r="I1260" s="3" t="s">
        <v>6</v>
      </c>
      <c r="J1260" s="3" t="s">
        <v>6</v>
      </c>
    </row>
    <row r="1261" spans="1:10" x14ac:dyDescent="0.25">
      <c r="A1261" t="s">
        <v>2300</v>
      </c>
      <c r="B1261" s="10">
        <v>-2</v>
      </c>
      <c r="C1261" s="10">
        <v>-156.5</v>
      </c>
      <c r="D1261" t="s">
        <v>6</v>
      </c>
      <c r="E1261" t="s">
        <v>6</v>
      </c>
      <c r="F1261" t="s">
        <v>2299</v>
      </c>
      <c r="G1261" s="3" t="s">
        <v>6</v>
      </c>
      <c r="H1261" s="3" t="s">
        <v>606</v>
      </c>
      <c r="I1261" t="s">
        <v>2291</v>
      </c>
      <c r="J1261" s="3" t="s">
        <v>6</v>
      </c>
    </row>
    <row r="1262" spans="1:10" x14ac:dyDescent="0.25">
      <c r="A1262" t="s">
        <v>2293</v>
      </c>
      <c r="B1262" s="10">
        <v>-20.2</v>
      </c>
      <c r="C1262" s="10">
        <v>57.5</v>
      </c>
      <c r="D1262" t="s">
        <v>6</v>
      </c>
      <c r="E1262" t="s">
        <v>6</v>
      </c>
      <c r="F1262" t="s">
        <v>2293</v>
      </c>
      <c r="G1262" s="3" t="s">
        <v>6</v>
      </c>
      <c r="H1262" s="3" t="s">
        <v>6</v>
      </c>
      <c r="I1262" t="s">
        <v>498</v>
      </c>
      <c r="J1262" s="3" t="s">
        <v>6</v>
      </c>
    </row>
    <row r="1263" spans="1:10" x14ac:dyDescent="0.25">
      <c r="A1263" t="s">
        <v>2291</v>
      </c>
      <c r="B1263" s="10">
        <v>-2</v>
      </c>
      <c r="C1263" s="10">
        <v>-156.5</v>
      </c>
      <c r="D1263" t="s">
        <v>6</v>
      </c>
      <c r="E1263" t="s">
        <v>6</v>
      </c>
      <c r="F1263" s="3" t="s">
        <v>2291</v>
      </c>
      <c r="G1263" s="3" t="s">
        <v>6</v>
      </c>
      <c r="H1263" s="3" t="s">
        <v>6</v>
      </c>
      <c r="I1263" s="3" t="s">
        <v>2138</v>
      </c>
      <c r="J1263" s="3" t="s">
        <v>6</v>
      </c>
    </row>
    <row r="1264" spans="1:10" x14ac:dyDescent="0.25">
      <c r="A1264" t="s">
        <v>2303</v>
      </c>
      <c r="B1264" s="10">
        <v>-10</v>
      </c>
      <c r="C1264" s="10">
        <v>-150</v>
      </c>
      <c r="D1264" t="s">
        <v>6</v>
      </c>
      <c r="E1264" t="s">
        <v>6</v>
      </c>
      <c r="F1264" t="s">
        <v>2303</v>
      </c>
      <c r="G1264" s="3" t="s">
        <v>6</v>
      </c>
      <c r="H1264" s="3" t="s">
        <v>2311</v>
      </c>
      <c r="I1264" s="3" t="s">
        <v>2138</v>
      </c>
      <c r="J1264" s="3" t="s">
        <v>6</v>
      </c>
    </row>
    <row r="1265" spans="1:10" x14ac:dyDescent="0.25">
      <c r="A1265" t="s">
        <v>2304</v>
      </c>
      <c r="B1265" s="10">
        <v>-9</v>
      </c>
      <c r="C1265" s="10">
        <v>160</v>
      </c>
      <c r="D1265" t="s">
        <v>6</v>
      </c>
      <c r="E1265" t="s">
        <v>6</v>
      </c>
      <c r="F1265" s="3" t="s">
        <v>2304</v>
      </c>
      <c r="G1265" s="3" t="s">
        <v>6</v>
      </c>
      <c r="H1265" s="3" t="s">
        <v>2311</v>
      </c>
      <c r="I1265" s="3" t="s">
        <v>2138</v>
      </c>
      <c r="J1265" s="3" t="s">
        <v>6</v>
      </c>
    </row>
    <row r="1266" spans="1:10" x14ac:dyDescent="0.25">
      <c r="A1266" t="s">
        <v>2307</v>
      </c>
      <c r="B1266" s="10">
        <v>6.916666666666667</v>
      </c>
      <c r="C1266" s="10">
        <v>158.18333333333334</v>
      </c>
      <c r="D1266" t="s">
        <v>6</v>
      </c>
      <c r="E1266" t="s">
        <v>6</v>
      </c>
      <c r="F1266" t="s">
        <v>2307</v>
      </c>
      <c r="G1266" s="3" t="s">
        <v>6</v>
      </c>
      <c r="H1266" s="3" t="s">
        <v>6</v>
      </c>
      <c r="I1266" t="s">
        <v>247</v>
      </c>
      <c r="J1266" s="3" t="s">
        <v>6</v>
      </c>
    </row>
    <row r="1267" spans="1:10" x14ac:dyDescent="0.25">
      <c r="A1267" t="s">
        <v>2311</v>
      </c>
      <c r="B1267" s="10">
        <v>-23.999904999999998</v>
      </c>
      <c r="C1267" s="10">
        <v>164.73685900000001</v>
      </c>
      <c r="D1267" t="s">
        <v>3656</v>
      </c>
      <c r="E1267" t="s">
        <v>6</v>
      </c>
      <c r="F1267" t="s">
        <v>2311</v>
      </c>
      <c r="G1267" s="3" t="s">
        <v>6</v>
      </c>
      <c r="H1267" t="s">
        <v>2127</v>
      </c>
      <c r="I1267" s="3" t="s">
        <v>6</v>
      </c>
      <c r="J1267" s="3" t="s">
        <v>6</v>
      </c>
    </row>
    <row r="1268" spans="1:10" x14ac:dyDescent="0.25">
      <c r="A1268" t="s">
        <v>2316</v>
      </c>
      <c r="B1268" s="10">
        <v>16.318981999999998</v>
      </c>
      <c r="C1268" s="10">
        <v>81.719763</v>
      </c>
      <c r="D1268" t="s">
        <v>2198</v>
      </c>
      <c r="E1268" t="s">
        <v>6</v>
      </c>
      <c r="F1268" s="3" t="s">
        <v>2317</v>
      </c>
      <c r="G1268" s="3" t="s">
        <v>6</v>
      </c>
      <c r="H1268" t="s">
        <v>178</v>
      </c>
      <c r="I1268" t="s">
        <v>3631</v>
      </c>
      <c r="J1268" s="3" t="s">
        <v>6</v>
      </c>
    </row>
    <row r="1269" spans="1:10" x14ac:dyDescent="0.25">
      <c r="A1269" s="3" t="s">
        <v>2319</v>
      </c>
      <c r="B1269" s="10">
        <v>17.688621999999999</v>
      </c>
      <c r="C1269" s="10">
        <v>83.291428999999994</v>
      </c>
      <c r="D1269" t="s">
        <v>6</v>
      </c>
      <c r="E1269" t="s">
        <v>6</v>
      </c>
      <c r="F1269" s="3" t="s">
        <v>2318</v>
      </c>
      <c r="G1269" s="3" t="s">
        <v>6</v>
      </c>
      <c r="H1269" t="s">
        <v>2316</v>
      </c>
      <c r="I1269" t="s">
        <v>6</v>
      </c>
      <c r="J1269" t="s">
        <v>6</v>
      </c>
    </row>
    <row r="1270" spans="1:10" x14ac:dyDescent="0.25">
      <c r="A1270" t="s">
        <v>2321</v>
      </c>
      <c r="B1270" s="10">
        <v>11.588399000000001</v>
      </c>
      <c r="C1270" s="10">
        <v>79.757146000000006</v>
      </c>
      <c r="D1270" t="s">
        <v>2335</v>
      </c>
      <c r="E1270" t="s">
        <v>6</v>
      </c>
      <c r="F1270" s="3" t="s">
        <v>2322</v>
      </c>
      <c r="G1270" s="3" t="s">
        <v>6</v>
      </c>
      <c r="H1270" t="s">
        <v>1493</v>
      </c>
      <c r="I1270" t="s">
        <v>6</v>
      </c>
      <c r="J1270" t="s">
        <v>6</v>
      </c>
    </row>
    <row r="1271" spans="1:10" x14ac:dyDescent="0.25">
      <c r="A1271" t="s">
        <v>2324</v>
      </c>
      <c r="B1271" s="10">
        <v>9.2805689999999998</v>
      </c>
      <c r="C1271" s="10">
        <v>79.189892</v>
      </c>
      <c r="D1271" t="s">
        <v>2335</v>
      </c>
      <c r="E1271" t="s">
        <v>6</v>
      </c>
      <c r="F1271" t="s">
        <v>2325</v>
      </c>
      <c r="G1271" s="3" t="s">
        <v>6</v>
      </c>
      <c r="H1271" t="s">
        <v>1493</v>
      </c>
      <c r="I1271" t="s">
        <v>6</v>
      </c>
      <c r="J1271" t="s">
        <v>6</v>
      </c>
    </row>
    <row r="1272" spans="1:10" x14ac:dyDescent="0.25">
      <c r="A1272" s="3" t="s">
        <v>2329</v>
      </c>
      <c r="B1272" s="10">
        <v>8.7457189999999994</v>
      </c>
      <c r="C1272" s="10">
        <v>78.217907999999994</v>
      </c>
      <c r="D1272" t="s">
        <v>2335</v>
      </c>
      <c r="E1272" t="s">
        <v>6</v>
      </c>
      <c r="F1272" s="3" t="s">
        <v>2328</v>
      </c>
      <c r="G1272" s="3" t="s">
        <v>6</v>
      </c>
      <c r="H1272" t="s">
        <v>1493</v>
      </c>
      <c r="I1272" t="s">
        <v>6</v>
      </c>
      <c r="J1272" t="s">
        <v>6</v>
      </c>
    </row>
    <row r="1273" spans="1:10" x14ac:dyDescent="0.25">
      <c r="A1273" t="s">
        <v>2333</v>
      </c>
      <c r="B1273" s="10">
        <v>21.605819</v>
      </c>
      <c r="C1273" s="10">
        <v>88.396304000000001</v>
      </c>
      <c r="D1273" t="s">
        <v>2335</v>
      </c>
      <c r="E1273" t="s">
        <v>6</v>
      </c>
      <c r="F1273" s="3" t="s">
        <v>2334</v>
      </c>
      <c r="G1273" t="s">
        <v>6</v>
      </c>
      <c r="H1273" t="s">
        <v>182</v>
      </c>
      <c r="I1273" t="s">
        <v>6</v>
      </c>
      <c r="J1273" t="s">
        <v>6</v>
      </c>
    </row>
    <row r="1274" spans="1:10" x14ac:dyDescent="0.25">
      <c r="A1274" t="s">
        <v>2338</v>
      </c>
      <c r="B1274" s="10">
        <v>19.986232000000001</v>
      </c>
      <c r="C1274" s="10">
        <v>86.363575999999995</v>
      </c>
      <c r="D1274" t="s">
        <v>2198</v>
      </c>
      <c r="E1274" t="s">
        <v>6</v>
      </c>
      <c r="F1274" s="3" t="s">
        <v>2339</v>
      </c>
      <c r="G1274" t="s">
        <v>3299</v>
      </c>
      <c r="H1274" t="s">
        <v>178</v>
      </c>
      <c r="I1274" t="s">
        <v>3630</v>
      </c>
      <c r="J1274" t="s">
        <v>6</v>
      </c>
    </row>
    <row r="1275" spans="1:10" x14ac:dyDescent="0.25">
      <c r="A1275" t="s">
        <v>2342</v>
      </c>
      <c r="B1275" s="10">
        <v>8.9344940000000008</v>
      </c>
      <c r="C1275" s="10">
        <v>76.535051999999993</v>
      </c>
      <c r="D1275" t="s">
        <v>2335</v>
      </c>
      <c r="E1275" t="s">
        <v>6</v>
      </c>
      <c r="F1275" s="3" t="s">
        <v>2343</v>
      </c>
      <c r="G1275" t="s">
        <v>6</v>
      </c>
      <c r="H1275" t="s">
        <v>584</v>
      </c>
      <c r="I1275" t="s">
        <v>6</v>
      </c>
      <c r="J1275" t="s">
        <v>6</v>
      </c>
    </row>
    <row r="1276" spans="1:10" x14ac:dyDescent="0.25">
      <c r="A1276" t="s">
        <v>2345</v>
      </c>
      <c r="B1276" s="10">
        <v>11.852296000000001</v>
      </c>
      <c r="C1276" s="10">
        <v>75.367442999999994</v>
      </c>
      <c r="D1276" t="s">
        <v>2335</v>
      </c>
      <c r="E1276" t="s">
        <v>6</v>
      </c>
      <c r="F1276" s="3" t="s">
        <v>2346</v>
      </c>
      <c r="G1276" t="s">
        <v>6</v>
      </c>
      <c r="H1276" t="s">
        <v>584</v>
      </c>
      <c r="I1276" t="s">
        <v>6</v>
      </c>
      <c r="J1276" t="s">
        <v>6</v>
      </c>
    </row>
    <row r="1277" spans="1:10" x14ac:dyDescent="0.25">
      <c r="A1277" t="s">
        <v>2348</v>
      </c>
      <c r="B1277" s="10">
        <v>9.9729600000000005</v>
      </c>
      <c r="C1277" s="10">
        <v>76.238324000000006</v>
      </c>
      <c r="D1277" t="s">
        <v>2335</v>
      </c>
      <c r="E1277" t="s">
        <v>6</v>
      </c>
      <c r="F1277" t="s">
        <v>2349</v>
      </c>
      <c r="G1277" t="s">
        <v>6</v>
      </c>
      <c r="H1277" t="s">
        <v>584</v>
      </c>
      <c r="I1277" t="s">
        <v>6</v>
      </c>
      <c r="J1277" t="s">
        <v>6</v>
      </c>
    </row>
    <row r="1278" spans="1:10" x14ac:dyDescent="0.25">
      <c r="A1278" t="s">
        <v>2352</v>
      </c>
      <c r="B1278" s="10">
        <v>16.093264999999999</v>
      </c>
      <c r="C1278" s="10">
        <v>73.460436999999999</v>
      </c>
      <c r="D1278" t="s">
        <v>2335</v>
      </c>
      <c r="E1278" t="s">
        <v>6</v>
      </c>
      <c r="F1278" t="s">
        <v>2351</v>
      </c>
      <c r="G1278" t="s">
        <v>6</v>
      </c>
      <c r="H1278" t="s">
        <v>1603</v>
      </c>
      <c r="I1278" t="s">
        <v>6</v>
      </c>
      <c r="J1278" t="s">
        <v>6</v>
      </c>
    </row>
    <row r="1279" spans="1:10" x14ac:dyDescent="0.25">
      <c r="A1279" t="s">
        <v>2355</v>
      </c>
      <c r="B1279" s="10">
        <v>8.1321180000000002</v>
      </c>
      <c r="C1279" s="10">
        <v>77.304265000000001</v>
      </c>
      <c r="D1279" t="s">
        <v>2335</v>
      </c>
      <c r="E1279" t="s">
        <v>6</v>
      </c>
      <c r="F1279" t="s">
        <v>2354</v>
      </c>
      <c r="G1279" s="3" t="s">
        <v>6</v>
      </c>
      <c r="H1279" t="s">
        <v>1493</v>
      </c>
      <c r="I1279" t="s">
        <v>6</v>
      </c>
      <c r="J1279" t="s">
        <v>6</v>
      </c>
    </row>
    <row r="1280" spans="1:10" x14ac:dyDescent="0.25">
      <c r="A1280" t="s">
        <v>2359</v>
      </c>
      <c r="B1280" s="10">
        <v>21.15305</v>
      </c>
      <c r="C1280" s="10">
        <v>70.044828999999993</v>
      </c>
      <c r="D1280" t="s">
        <v>2198</v>
      </c>
      <c r="E1280" t="s">
        <v>6</v>
      </c>
      <c r="F1280" s="3" t="s">
        <v>2360</v>
      </c>
      <c r="G1280" t="s">
        <v>6</v>
      </c>
      <c r="H1280" t="s">
        <v>178</v>
      </c>
      <c r="I1280" t="s">
        <v>4094</v>
      </c>
      <c r="J1280" t="s">
        <v>6</v>
      </c>
    </row>
    <row r="1281" spans="1:10" x14ac:dyDescent="0.25">
      <c r="A1281" t="s">
        <v>2368</v>
      </c>
      <c r="B1281" s="10">
        <v>12.306495999999999</v>
      </c>
      <c r="C1281" s="10">
        <v>109.24082199999999</v>
      </c>
      <c r="D1281" t="s">
        <v>6</v>
      </c>
      <c r="E1281" t="s">
        <v>6</v>
      </c>
      <c r="F1281" t="s">
        <v>2369</v>
      </c>
      <c r="G1281" s="3" t="s">
        <v>6</v>
      </c>
      <c r="H1281" t="s">
        <v>610</v>
      </c>
      <c r="I1281" t="s">
        <v>6</v>
      </c>
      <c r="J1281" s="3" t="s">
        <v>6</v>
      </c>
    </row>
    <row r="1282" spans="1:10" x14ac:dyDescent="0.25">
      <c r="A1282" t="s">
        <v>2372</v>
      </c>
      <c r="B1282" s="10">
        <v>20.144949</v>
      </c>
      <c r="C1282" s="10">
        <v>106.32700199999999</v>
      </c>
      <c r="D1282" t="s">
        <v>6</v>
      </c>
      <c r="E1282" t="s">
        <v>6</v>
      </c>
      <c r="F1282" s="3" t="s">
        <v>2373</v>
      </c>
      <c r="G1282" s="3" t="s">
        <v>6</v>
      </c>
      <c r="H1282" t="s">
        <v>610</v>
      </c>
      <c r="I1282" t="s">
        <v>6</v>
      </c>
      <c r="J1282" s="3" t="s">
        <v>6</v>
      </c>
    </row>
    <row r="1283" spans="1:10" x14ac:dyDescent="0.25">
      <c r="A1283" t="s">
        <v>2376</v>
      </c>
      <c r="B1283" s="10">
        <f>20+51/60+54.5/3600</f>
        <v>20.86513888888889</v>
      </c>
      <c r="C1283" s="10">
        <f>106+41/60+1.8/3600</f>
        <v>106.68383333333334</v>
      </c>
      <c r="D1283" t="s">
        <v>6</v>
      </c>
      <c r="E1283" t="s">
        <v>6</v>
      </c>
      <c r="F1283" s="3" t="s">
        <v>2375</v>
      </c>
      <c r="G1283" s="3" t="s">
        <v>6</v>
      </c>
      <c r="H1283" t="s">
        <v>610</v>
      </c>
      <c r="I1283" t="s">
        <v>6</v>
      </c>
      <c r="J1283" s="3" t="s">
        <v>6</v>
      </c>
    </row>
    <row r="1284" spans="1:10" x14ac:dyDescent="0.25">
      <c r="A1284" t="s">
        <v>2382</v>
      </c>
      <c r="B1284" s="10">
        <v>11.507152</v>
      </c>
      <c r="C1284" s="10">
        <v>99.632587000000001</v>
      </c>
      <c r="D1284" t="s">
        <v>6</v>
      </c>
      <c r="E1284" t="s">
        <v>6</v>
      </c>
      <c r="F1284" s="4" t="s">
        <v>2382</v>
      </c>
      <c r="G1284" s="3" t="s">
        <v>6</v>
      </c>
      <c r="H1284" t="s">
        <v>217</v>
      </c>
      <c r="I1284" t="s">
        <v>2138</v>
      </c>
      <c r="J1284" s="3" t="s">
        <v>6</v>
      </c>
    </row>
    <row r="1285" spans="1:10" x14ac:dyDescent="0.25">
      <c r="A1285" t="s">
        <v>2386</v>
      </c>
      <c r="B1285" s="10">
        <v>2.3140209999999999</v>
      </c>
      <c r="C1285" s="10">
        <v>99.230082999999993</v>
      </c>
      <c r="D1285" t="s">
        <v>1947</v>
      </c>
      <c r="E1285" t="s">
        <v>6</v>
      </c>
      <c r="F1285" s="3" t="s">
        <v>2387</v>
      </c>
      <c r="G1285" s="3" t="s">
        <v>6</v>
      </c>
      <c r="H1285" t="s">
        <v>192</v>
      </c>
      <c r="I1285" t="s">
        <v>6</v>
      </c>
      <c r="J1285" s="3" t="s">
        <v>6</v>
      </c>
    </row>
    <row r="1286" spans="1:10" x14ac:dyDescent="0.25">
      <c r="A1286" t="s">
        <v>2389</v>
      </c>
      <c r="B1286" s="10">
        <v>-7.3117210000000004</v>
      </c>
      <c r="C1286" s="10">
        <v>110.021762</v>
      </c>
      <c r="D1286" t="s">
        <v>1947</v>
      </c>
      <c r="E1286" t="s">
        <v>6</v>
      </c>
      <c r="F1286" s="3" t="s">
        <v>2390</v>
      </c>
      <c r="G1286" s="3" t="s">
        <v>6</v>
      </c>
      <c r="H1286" t="s">
        <v>190</v>
      </c>
      <c r="I1286" t="s">
        <v>6</v>
      </c>
      <c r="J1286" s="3" t="s">
        <v>6</v>
      </c>
    </row>
    <row r="1287" spans="1:10" x14ac:dyDescent="0.25">
      <c r="A1287" t="s">
        <v>2395</v>
      </c>
      <c r="B1287" s="10">
        <v>-4.1197090000000003</v>
      </c>
      <c r="C1287" s="10">
        <v>120.339748</v>
      </c>
      <c r="D1287" t="s">
        <v>1947</v>
      </c>
      <c r="E1287" t="s">
        <v>6</v>
      </c>
      <c r="F1287" s="3" t="s">
        <v>2396</v>
      </c>
      <c r="G1287" s="3" t="s">
        <v>6</v>
      </c>
      <c r="H1287" t="s">
        <v>185</v>
      </c>
      <c r="I1287" t="s">
        <v>6</v>
      </c>
      <c r="J1287" s="3" t="s">
        <v>6</v>
      </c>
    </row>
    <row r="1288" spans="1:10" x14ac:dyDescent="0.25">
      <c r="A1288" t="s">
        <v>2398</v>
      </c>
      <c r="B1288" s="10">
        <v>0.80610800000000005</v>
      </c>
      <c r="C1288" s="10">
        <v>124.413721</v>
      </c>
      <c r="D1288" t="s">
        <v>1947</v>
      </c>
      <c r="E1288" t="s">
        <v>6</v>
      </c>
      <c r="F1288" s="3" t="s">
        <v>2399</v>
      </c>
      <c r="G1288" s="3" t="s">
        <v>6</v>
      </c>
      <c r="H1288" t="s">
        <v>185</v>
      </c>
      <c r="I1288" t="s">
        <v>6</v>
      </c>
      <c r="J1288" s="3" t="s">
        <v>6</v>
      </c>
    </row>
    <row r="1289" spans="1:10" x14ac:dyDescent="0.25">
      <c r="A1289" t="s">
        <v>2404</v>
      </c>
      <c r="B1289" s="10">
        <v>-4.7026680000000001</v>
      </c>
      <c r="C1289" s="10">
        <v>122.509445</v>
      </c>
      <c r="D1289" t="s">
        <v>1947</v>
      </c>
      <c r="E1289" t="s">
        <v>6</v>
      </c>
      <c r="F1289" s="3" t="s">
        <v>2405</v>
      </c>
      <c r="G1289" s="3" t="s">
        <v>6</v>
      </c>
      <c r="H1289" t="s">
        <v>185</v>
      </c>
      <c r="I1289" t="s">
        <v>6</v>
      </c>
      <c r="J1289" s="3" t="s">
        <v>6</v>
      </c>
    </row>
    <row r="1290" spans="1:10" x14ac:dyDescent="0.25">
      <c r="A1290" t="s">
        <v>2407</v>
      </c>
      <c r="B1290" s="10">
        <v>-0.58332499999999998</v>
      </c>
      <c r="C1290" s="10">
        <v>120.056437</v>
      </c>
      <c r="D1290" t="s">
        <v>1947</v>
      </c>
      <c r="E1290" t="s">
        <v>6</v>
      </c>
      <c r="F1290" s="3" t="s">
        <v>2408</v>
      </c>
      <c r="G1290" s="3" t="s">
        <v>6</v>
      </c>
      <c r="H1290" t="s">
        <v>185</v>
      </c>
      <c r="I1290" t="s">
        <v>6</v>
      </c>
      <c r="J1290" s="3" t="s">
        <v>6</v>
      </c>
    </row>
    <row r="1291" spans="1:10" x14ac:dyDescent="0.25">
      <c r="A1291" t="s">
        <v>2410</v>
      </c>
      <c r="B1291" s="10">
        <v>0.100227</v>
      </c>
      <c r="C1291" s="10">
        <v>127.123592</v>
      </c>
      <c r="D1291" t="s">
        <v>1947</v>
      </c>
      <c r="E1291" t="s">
        <v>6</v>
      </c>
      <c r="F1291" s="3" t="s">
        <v>2412</v>
      </c>
      <c r="G1291" s="3" t="s">
        <v>6</v>
      </c>
      <c r="H1291" s="3" t="s">
        <v>189</v>
      </c>
      <c r="I1291" t="s">
        <v>6</v>
      </c>
      <c r="J1291" t="s">
        <v>6</v>
      </c>
    </row>
    <row r="1292" spans="1:10" x14ac:dyDescent="0.25">
      <c r="A1292" t="s">
        <v>2411</v>
      </c>
      <c r="B1292" s="10">
        <v>-5.3397829999999997</v>
      </c>
      <c r="C1292" s="10">
        <v>129.643337</v>
      </c>
      <c r="D1292" t="s">
        <v>1947</v>
      </c>
      <c r="E1292" t="s">
        <v>6</v>
      </c>
      <c r="F1292" s="3" t="s">
        <v>2413</v>
      </c>
      <c r="G1292" s="3" t="s">
        <v>6</v>
      </c>
      <c r="H1292" s="3" t="s">
        <v>189</v>
      </c>
      <c r="I1292" t="s">
        <v>6</v>
      </c>
      <c r="J1292" t="s">
        <v>6</v>
      </c>
    </row>
    <row r="1293" spans="1:10" x14ac:dyDescent="0.25">
      <c r="A1293" t="s">
        <v>2429</v>
      </c>
      <c r="B1293" s="10">
        <v>-4.0387300000000002</v>
      </c>
      <c r="C1293" s="10">
        <v>137.510245</v>
      </c>
      <c r="D1293" t="s">
        <v>1947</v>
      </c>
      <c r="E1293" t="s">
        <v>6</v>
      </c>
      <c r="F1293" s="3" t="s">
        <v>2430</v>
      </c>
      <c r="G1293" s="3" t="s">
        <v>6</v>
      </c>
      <c r="H1293" s="3" t="s">
        <v>627</v>
      </c>
      <c r="I1293" s="3" t="s">
        <v>6</v>
      </c>
      <c r="J1293" s="3" t="s">
        <v>6</v>
      </c>
    </row>
    <row r="1294" spans="1:10" x14ac:dyDescent="0.25">
      <c r="A1294" t="s">
        <v>2434</v>
      </c>
      <c r="B1294" s="10">
        <v>-0.104688</v>
      </c>
      <c r="C1294" s="10">
        <v>117.46880899999999</v>
      </c>
      <c r="D1294" t="s">
        <v>1947</v>
      </c>
      <c r="E1294" t="s">
        <v>6</v>
      </c>
      <c r="F1294" s="3" t="s">
        <v>2435</v>
      </c>
      <c r="G1294" s="3" t="s">
        <v>6</v>
      </c>
      <c r="H1294" s="3" t="s">
        <v>630</v>
      </c>
      <c r="I1294" s="3" t="s">
        <v>6</v>
      </c>
      <c r="J1294" s="3" t="s">
        <v>6</v>
      </c>
    </row>
    <row r="1295" spans="1:10" x14ac:dyDescent="0.25">
      <c r="A1295" t="s">
        <v>2437</v>
      </c>
      <c r="B1295" s="10">
        <v>-0.59357000000000004</v>
      </c>
      <c r="C1295" s="10">
        <v>109.38836499999999</v>
      </c>
      <c r="D1295" t="s">
        <v>1947</v>
      </c>
      <c r="E1295" t="s">
        <v>6</v>
      </c>
      <c r="F1295" s="3" t="s">
        <v>2438</v>
      </c>
      <c r="G1295" s="3" t="s">
        <v>6</v>
      </c>
      <c r="H1295" s="3" t="s">
        <v>630</v>
      </c>
      <c r="I1295" s="3" t="s">
        <v>6</v>
      </c>
      <c r="J1295" s="3" t="s">
        <v>6</v>
      </c>
    </row>
    <row r="1296" spans="1:10" x14ac:dyDescent="0.25">
      <c r="A1296" t="s">
        <v>2440</v>
      </c>
      <c r="B1296" s="10">
        <v>-9.4754860000000001</v>
      </c>
      <c r="C1296" s="10">
        <v>147.15016399999999</v>
      </c>
      <c r="D1296" t="s">
        <v>1947</v>
      </c>
      <c r="E1296" t="s">
        <v>6</v>
      </c>
      <c r="F1296" s="3" t="s">
        <v>2441</v>
      </c>
      <c r="G1296" s="3" t="s">
        <v>6</v>
      </c>
      <c r="H1296" t="s">
        <v>603</v>
      </c>
      <c r="I1296" t="s">
        <v>6</v>
      </c>
      <c r="J1296" s="3" t="s">
        <v>6</v>
      </c>
    </row>
    <row r="1297" spans="1:10" x14ac:dyDescent="0.25">
      <c r="A1297" t="s">
        <v>2445</v>
      </c>
      <c r="B1297" s="10">
        <v>-1.7190350000000001</v>
      </c>
      <c r="C1297" s="10">
        <v>145.49947900000001</v>
      </c>
      <c r="D1297" t="s">
        <v>1947</v>
      </c>
      <c r="E1297" t="s">
        <v>6</v>
      </c>
      <c r="F1297" s="3" t="s">
        <v>2446</v>
      </c>
      <c r="G1297" s="3" t="s">
        <v>6</v>
      </c>
      <c r="H1297" t="s">
        <v>603</v>
      </c>
      <c r="I1297" t="s">
        <v>6</v>
      </c>
      <c r="J1297" s="3" t="s">
        <v>6</v>
      </c>
    </row>
    <row r="1298" spans="1:10" x14ac:dyDescent="0.25">
      <c r="A1298" t="s">
        <v>2449</v>
      </c>
      <c r="B1298" s="10">
        <v>-5.5138999999999996</v>
      </c>
      <c r="C1298" s="10">
        <v>149.76592099999999</v>
      </c>
      <c r="D1298" t="s">
        <v>1947</v>
      </c>
      <c r="E1298" t="s">
        <v>6</v>
      </c>
      <c r="F1298" s="3" t="s">
        <v>2450</v>
      </c>
      <c r="G1298" s="3" t="s">
        <v>6</v>
      </c>
      <c r="H1298" t="s">
        <v>603</v>
      </c>
      <c r="I1298" t="s">
        <v>6</v>
      </c>
      <c r="J1298" s="3" t="s">
        <v>6</v>
      </c>
    </row>
    <row r="1299" spans="1:10" x14ac:dyDescent="0.25">
      <c r="A1299" t="s">
        <v>2452</v>
      </c>
      <c r="B1299" s="10">
        <v>-9.9043939999999999</v>
      </c>
      <c r="C1299" s="10">
        <v>151.69023000000001</v>
      </c>
      <c r="D1299" t="s">
        <v>1947</v>
      </c>
      <c r="E1299" t="s">
        <v>6</v>
      </c>
      <c r="F1299" s="3" t="s">
        <v>2453</v>
      </c>
      <c r="G1299" s="3" t="s">
        <v>6</v>
      </c>
      <c r="H1299" t="s">
        <v>603</v>
      </c>
      <c r="I1299" t="s">
        <v>6</v>
      </c>
      <c r="J1299" s="3" t="s">
        <v>6</v>
      </c>
    </row>
    <row r="1300" spans="1:10" x14ac:dyDescent="0.25">
      <c r="A1300" t="s">
        <v>2467</v>
      </c>
      <c r="B1300" s="10">
        <v>22.757299</v>
      </c>
      <c r="C1300" s="10">
        <v>113.627779</v>
      </c>
      <c r="D1300" t="s">
        <v>6</v>
      </c>
      <c r="E1300" t="s">
        <v>6</v>
      </c>
      <c r="F1300" s="3" t="s">
        <v>2466</v>
      </c>
      <c r="G1300" s="3" t="s">
        <v>6</v>
      </c>
      <c r="H1300" t="s">
        <v>236</v>
      </c>
      <c r="I1300" t="s">
        <v>575</v>
      </c>
      <c r="J1300" s="3" t="s">
        <v>6</v>
      </c>
    </row>
    <row r="1301" spans="1:10" x14ac:dyDescent="0.25">
      <c r="A1301" t="s">
        <v>2470</v>
      </c>
      <c r="B1301" s="10">
        <v>-17.708131999999999</v>
      </c>
      <c r="C1301" s="10">
        <v>140.013126</v>
      </c>
      <c r="D1301" t="s">
        <v>2471</v>
      </c>
      <c r="E1301" t="s">
        <v>6</v>
      </c>
      <c r="F1301" s="3" t="s">
        <v>2472</v>
      </c>
      <c r="G1301" s="3" t="s">
        <v>6</v>
      </c>
      <c r="H1301" s="3" t="s">
        <v>49</v>
      </c>
      <c r="I1301" t="s">
        <v>2477</v>
      </c>
      <c r="J1301" s="3" t="s">
        <v>6</v>
      </c>
    </row>
    <row r="1302" spans="1:10" x14ac:dyDescent="0.25">
      <c r="A1302" t="s">
        <v>2473</v>
      </c>
      <c r="B1302" s="10">
        <v>-15</v>
      </c>
      <c r="C1302" s="10">
        <v>145.351</v>
      </c>
      <c r="D1302" t="s">
        <v>2474</v>
      </c>
      <c r="E1302" t="s">
        <v>6</v>
      </c>
      <c r="F1302" s="3" t="s">
        <v>2475</v>
      </c>
      <c r="G1302" s="3" t="s">
        <v>6</v>
      </c>
      <c r="H1302" s="3" t="s">
        <v>49</v>
      </c>
      <c r="I1302" t="s">
        <v>2476</v>
      </c>
      <c r="J1302" s="3" t="s">
        <v>6</v>
      </c>
    </row>
    <row r="1303" spans="1:10" x14ac:dyDescent="0.25">
      <c r="A1303" t="s">
        <v>2484</v>
      </c>
      <c r="B1303" s="10">
        <v>2.5008900000000001</v>
      </c>
      <c r="C1303" s="10">
        <v>-78.523837</v>
      </c>
      <c r="D1303" t="s">
        <v>1955</v>
      </c>
      <c r="E1303" t="s">
        <v>6</v>
      </c>
      <c r="F1303" s="3" t="s">
        <v>2485</v>
      </c>
      <c r="G1303" s="3" t="s">
        <v>6</v>
      </c>
      <c r="H1303" t="s">
        <v>1664</v>
      </c>
      <c r="I1303" t="s">
        <v>6</v>
      </c>
      <c r="J1303" s="3" t="s">
        <v>6</v>
      </c>
    </row>
    <row r="1304" spans="1:10" x14ac:dyDescent="0.25">
      <c r="A1304" t="s">
        <v>2487</v>
      </c>
      <c r="B1304" s="10">
        <v>2.9048180000000001</v>
      </c>
      <c r="C1304" s="10">
        <v>-77.693595999999999</v>
      </c>
      <c r="D1304" t="s">
        <v>1955</v>
      </c>
      <c r="E1304" t="s">
        <v>6</v>
      </c>
      <c r="F1304" s="3" t="s">
        <v>2488</v>
      </c>
      <c r="G1304" s="3" t="s">
        <v>6</v>
      </c>
      <c r="H1304" t="s">
        <v>1664</v>
      </c>
      <c r="I1304" t="s">
        <v>6</v>
      </c>
      <c r="J1304" s="3" t="s">
        <v>6</v>
      </c>
    </row>
    <row r="1305" spans="1:10" x14ac:dyDescent="0.25">
      <c r="A1305" t="s">
        <v>2490</v>
      </c>
      <c r="B1305" s="10">
        <v>2.9048180000000001</v>
      </c>
      <c r="C1305" s="10">
        <v>-77.693595999999999</v>
      </c>
      <c r="D1305" t="s">
        <v>1955</v>
      </c>
      <c r="E1305" t="s">
        <v>6</v>
      </c>
      <c r="F1305" s="3" t="s">
        <v>2491</v>
      </c>
      <c r="G1305" s="3" t="s">
        <v>6</v>
      </c>
      <c r="H1305" t="s">
        <v>1664</v>
      </c>
      <c r="I1305" t="s">
        <v>6</v>
      </c>
      <c r="J1305" s="3" t="s">
        <v>6</v>
      </c>
    </row>
    <row r="1306" spans="1:10" x14ac:dyDescent="0.25">
      <c r="A1306" t="s">
        <v>2493</v>
      </c>
      <c r="B1306" s="10">
        <v>10.898012</v>
      </c>
      <c r="C1306" s="10">
        <v>-75.046137999999999</v>
      </c>
      <c r="D1306" t="s">
        <v>1955</v>
      </c>
      <c r="E1306" t="s">
        <v>6</v>
      </c>
      <c r="F1306" t="s">
        <v>2494</v>
      </c>
      <c r="G1306" s="3" t="s">
        <v>6</v>
      </c>
      <c r="H1306" t="s">
        <v>1665</v>
      </c>
      <c r="I1306" s="3" t="s">
        <v>6</v>
      </c>
      <c r="J1306" s="3" t="s">
        <v>6</v>
      </c>
    </row>
    <row r="1307" spans="1:10" x14ac:dyDescent="0.25">
      <c r="A1307" s="3" t="s">
        <v>2497</v>
      </c>
      <c r="B1307" s="10">
        <v>10.567183</v>
      </c>
      <c r="C1307" s="10">
        <v>-75.515129000000002</v>
      </c>
      <c r="D1307" t="s">
        <v>1955</v>
      </c>
      <c r="E1307" t="s">
        <v>6</v>
      </c>
      <c r="F1307" s="3" t="s">
        <v>2496</v>
      </c>
      <c r="G1307" s="3" t="s">
        <v>6</v>
      </c>
      <c r="H1307" t="s">
        <v>1665</v>
      </c>
      <c r="I1307" s="3" t="s">
        <v>6</v>
      </c>
      <c r="J1307" s="3" t="s">
        <v>6</v>
      </c>
    </row>
    <row r="1308" spans="1:10" x14ac:dyDescent="0.25">
      <c r="A1308" s="3" t="s">
        <v>2499</v>
      </c>
      <c r="B1308" s="10">
        <v>11.072399000000001</v>
      </c>
      <c r="C1308" s="10">
        <v>-74.217832000000001</v>
      </c>
      <c r="D1308" t="s">
        <v>1955</v>
      </c>
      <c r="E1308" t="s">
        <v>6</v>
      </c>
      <c r="F1308" s="3" t="s">
        <v>2500</v>
      </c>
      <c r="G1308" s="3" t="s">
        <v>6</v>
      </c>
      <c r="H1308" t="s">
        <v>1665</v>
      </c>
      <c r="I1308" s="3" t="s">
        <v>6</v>
      </c>
      <c r="J1308" s="3" t="s">
        <v>6</v>
      </c>
    </row>
    <row r="1309" spans="1:10" x14ac:dyDescent="0.25">
      <c r="A1309" t="s">
        <v>2510</v>
      </c>
      <c r="B1309" s="10">
        <v>30.003122999999999</v>
      </c>
      <c r="C1309" s="10">
        <v>-114.54803800000001</v>
      </c>
      <c r="D1309" t="s">
        <v>6</v>
      </c>
      <c r="E1309" t="s">
        <v>6</v>
      </c>
      <c r="F1309" t="s">
        <v>2511</v>
      </c>
      <c r="G1309" s="3" t="s">
        <v>6</v>
      </c>
      <c r="H1309" t="s">
        <v>411</v>
      </c>
      <c r="I1309" t="s">
        <v>2904</v>
      </c>
      <c r="J1309" t="s">
        <v>6</v>
      </c>
    </row>
    <row r="1310" spans="1:10" x14ac:dyDescent="0.25">
      <c r="A1310" t="s">
        <v>2512</v>
      </c>
      <c r="B1310" s="10">
        <v>25.689392000000002</v>
      </c>
      <c r="C1310" s="10">
        <v>-111.220237</v>
      </c>
      <c r="D1310" t="s">
        <v>6</v>
      </c>
      <c r="E1310" t="s">
        <v>6</v>
      </c>
      <c r="F1310" t="s">
        <v>2513</v>
      </c>
      <c r="G1310" s="3" t="s">
        <v>6</v>
      </c>
      <c r="H1310" t="s">
        <v>421</v>
      </c>
      <c r="I1310" t="s">
        <v>419</v>
      </c>
      <c r="J1310" t="s">
        <v>6</v>
      </c>
    </row>
    <row r="1311" spans="1:10" x14ac:dyDescent="0.25">
      <c r="A1311" t="s">
        <v>2515</v>
      </c>
      <c r="B1311" s="10">
        <v>26.005782</v>
      </c>
      <c r="C1311" s="10">
        <v>-112.209006</v>
      </c>
      <c r="D1311" t="s">
        <v>6</v>
      </c>
      <c r="E1311" t="s">
        <v>6</v>
      </c>
      <c r="F1311" t="s">
        <v>2516</v>
      </c>
      <c r="G1311" s="3" t="s">
        <v>6</v>
      </c>
      <c r="H1311" t="s">
        <v>421</v>
      </c>
      <c r="I1311" t="s">
        <v>6</v>
      </c>
      <c r="J1311" t="s">
        <v>6</v>
      </c>
    </row>
    <row r="1312" spans="1:10" x14ac:dyDescent="0.25">
      <c r="A1312" s="5" t="s">
        <v>2519</v>
      </c>
      <c r="B1312" s="9">
        <v>47.495182</v>
      </c>
      <c r="C1312" s="9">
        <v>-122.370574</v>
      </c>
      <c r="D1312" s="5" t="s">
        <v>6</v>
      </c>
      <c r="E1312" s="5" t="s">
        <v>6</v>
      </c>
      <c r="F1312" s="6" t="s">
        <v>2520</v>
      </c>
      <c r="G1312" s="6" t="s">
        <v>6</v>
      </c>
      <c r="H1312" s="5" t="s">
        <v>654</v>
      </c>
      <c r="I1312" s="6" t="s">
        <v>6</v>
      </c>
      <c r="J1312" s="6" t="s">
        <v>1395</v>
      </c>
    </row>
    <row r="1313" spans="1:10" x14ac:dyDescent="0.25">
      <c r="A1313" t="s">
        <v>2522</v>
      </c>
      <c r="B1313" s="10">
        <v>33.077624999999998</v>
      </c>
      <c r="C1313" s="10">
        <v>-117.310204</v>
      </c>
      <c r="D1313" t="s">
        <v>6</v>
      </c>
      <c r="E1313" t="s">
        <v>6</v>
      </c>
      <c r="F1313" s="3" t="s">
        <v>2526</v>
      </c>
      <c r="G1313" s="3" t="s">
        <v>6</v>
      </c>
      <c r="H1313" s="3" t="s">
        <v>410</v>
      </c>
      <c r="I1313" s="3" t="s">
        <v>6</v>
      </c>
      <c r="J1313" s="3" t="s">
        <v>6</v>
      </c>
    </row>
    <row r="1314" spans="1:10" x14ac:dyDescent="0.25">
      <c r="A1314" t="s">
        <v>2525</v>
      </c>
      <c r="B1314" s="10">
        <v>33.741959999999999</v>
      </c>
      <c r="C1314" s="10">
        <v>-118.40586500000001</v>
      </c>
      <c r="D1314" t="s">
        <v>6</v>
      </c>
      <c r="E1314" t="s">
        <v>6</v>
      </c>
      <c r="F1314" s="3" t="s">
        <v>2527</v>
      </c>
      <c r="G1314" s="3" t="s">
        <v>6</v>
      </c>
      <c r="H1314" s="3" t="s">
        <v>410</v>
      </c>
      <c r="I1314" s="3" t="s">
        <v>6</v>
      </c>
      <c r="J1314" s="3" t="s">
        <v>6</v>
      </c>
    </row>
    <row r="1315" spans="1:10" x14ac:dyDescent="0.25">
      <c r="A1315" t="s">
        <v>2837</v>
      </c>
      <c r="B1315" s="10">
        <v>33.59836</v>
      </c>
      <c r="C1315" s="10">
        <v>-117.894419</v>
      </c>
      <c r="D1315" t="s">
        <v>6</v>
      </c>
      <c r="E1315" t="s">
        <v>6</v>
      </c>
      <c r="F1315" s="3" t="s">
        <v>2820</v>
      </c>
      <c r="G1315" s="3" t="s">
        <v>6</v>
      </c>
      <c r="H1315" s="3" t="s">
        <v>410</v>
      </c>
      <c r="I1315" s="3" t="s">
        <v>6</v>
      </c>
      <c r="J1315" s="3" t="s">
        <v>6</v>
      </c>
    </row>
    <row r="1316" spans="1:10" x14ac:dyDescent="0.25">
      <c r="A1316" t="s">
        <v>2531</v>
      </c>
      <c r="B1316" s="10">
        <v>34.411254999999997</v>
      </c>
      <c r="C1316" s="10">
        <v>-119.88159899999999</v>
      </c>
      <c r="D1316" t="s">
        <v>6</v>
      </c>
      <c r="E1316" t="s">
        <v>6</v>
      </c>
      <c r="F1316" s="3" t="s">
        <v>2532</v>
      </c>
      <c r="G1316" s="3" t="s">
        <v>6</v>
      </c>
      <c r="H1316" s="3" t="s">
        <v>410</v>
      </c>
      <c r="I1316" s="3" t="s">
        <v>6</v>
      </c>
      <c r="J1316" s="3" t="s">
        <v>6</v>
      </c>
    </row>
    <row r="1317" spans="1:10" x14ac:dyDescent="0.25">
      <c r="A1317" s="4" t="s">
        <v>2535</v>
      </c>
      <c r="B1317" s="10">
        <v>42.948036999999999</v>
      </c>
      <c r="C1317" s="10">
        <v>-70.787300000000002</v>
      </c>
      <c r="D1317" t="s">
        <v>6</v>
      </c>
      <c r="E1317" t="s">
        <v>6</v>
      </c>
      <c r="F1317" s="3" t="s">
        <v>2536</v>
      </c>
      <c r="G1317" s="3" t="s">
        <v>6</v>
      </c>
      <c r="H1317" s="4" t="s">
        <v>1675</v>
      </c>
      <c r="I1317" s="4" t="s">
        <v>6</v>
      </c>
      <c r="J1317" s="3" t="s">
        <v>6</v>
      </c>
    </row>
    <row r="1318" spans="1:10" x14ac:dyDescent="0.25">
      <c r="A1318" t="s">
        <v>2540</v>
      </c>
      <c r="B1318" s="10">
        <v>42.332304000000001</v>
      </c>
      <c r="C1318" s="10">
        <v>-71.023966999999999</v>
      </c>
      <c r="D1318" t="s">
        <v>6</v>
      </c>
      <c r="E1318" t="s">
        <v>6</v>
      </c>
      <c r="F1318" s="3" t="s">
        <v>2818</v>
      </c>
      <c r="G1318" s="3" t="s">
        <v>6</v>
      </c>
      <c r="H1318" t="s">
        <v>433</v>
      </c>
      <c r="I1318" t="s">
        <v>6</v>
      </c>
      <c r="J1318" s="3" t="s">
        <v>6</v>
      </c>
    </row>
    <row r="1319" spans="1:10" x14ac:dyDescent="0.25">
      <c r="A1319" t="s">
        <v>2542</v>
      </c>
      <c r="B1319" s="10">
        <v>42.712094</v>
      </c>
      <c r="C1319" s="10">
        <v>-70.818016</v>
      </c>
      <c r="D1319" t="s">
        <v>6</v>
      </c>
      <c r="E1319" t="s">
        <v>6</v>
      </c>
      <c r="F1319" s="3" t="s">
        <v>2543</v>
      </c>
      <c r="G1319" s="3" t="s">
        <v>6</v>
      </c>
      <c r="H1319" t="s">
        <v>433</v>
      </c>
      <c r="I1319" t="s">
        <v>6</v>
      </c>
      <c r="J1319" s="3" t="s">
        <v>6</v>
      </c>
    </row>
    <row r="1320" spans="1:10" x14ac:dyDescent="0.25">
      <c r="A1320" t="s">
        <v>2545</v>
      </c>
      <c r="B1320" s="10">
        <v>41.646247000000002</v>
      </c>
      <c r="C1320" s="10">
        <v>-70.271602000000001</v>
      </c>
      <c r="D1320" t="s">
        <v>6</v>
      </c>
      <c r="E1320" t="s">
        <v>6</v>
      </c>
      <c r="F1320" s="3" t="s">
        <v>2546</v>
      </c>
      <c r="G1320" s="3" t="s">
        <v>1054</v>
      </c>
      <c r="H1320" t="s">
        <v>433</v>
      </c>
      <c r="I1320" t="s">
        <v>6</v>
      </c>
      <c r="J1320" s="3" t="s">
        <v>6</v>
      </c>
    </row>
    <row r="1321" spans="1:10" x14ac:dyDescent="0.25">
      <c r="A1321" t="s">
        <v>2550</v>
      </c>
      <c r="B1321" s="10">
        <v>41.664377000000002</v>
      </c>
      <c r="C1321" s="10">
        <v>-70.063147000000001</v>
      </c>
      <c r="D1321" t="s">
        <v>6</v>
      </c>
      <c r="E1321" t="s">
        <v>6</v>
      </c>
      <c r="F1321" s="3" t="s">
        <v>2552</v>
      </c>
      <c r="G1321" s="3" t="s">
        <v>6</v>
      </c>
      <c r="H1321" t="s">
        <v>2545</v>
      </c>
      <c r="I1321" t="s">
        <v>6</v>
      </c>
      <c r="J1321" s="3" t="s">
        <v>6</v>
      </c>
    </row>
    <row r="1322" spans="1:10" x14ac:dyDescent="0.25">
      <c r="A1322" t="s">
        <v>2553</v>
      </c>
      <c r="B1322" s="10">
        <v>41.442577999999997</v>
      </c>
      <c r="C1322" s="10">
        <v>-70.735793999999999</v>
      </c>
      <c r="D1322" t="s">
        <v>6</v>
      </c>
      <c r="E1322" t="s">
        <v>6</v>
      </c>
      <c r="F1322" s="3" t="s">
        <v>2554</v>
      </c>
      <c r="G1322" s="3" t="s">
        <v>6</v>
      </c>
      <c r="H1322" t="s">
        <v>433</v>
      </c>
      <c r="I1322" t="s">
        <v>6</v>
      </c>
      <c r="J1322" s="3" t="s">
        <v>6</v>
      </c>
    </row>
    <row r="1323" spans="1:10" x14ac:dyDescent="0.25">
      <c r="A1323" t="s">
        <v>2558</v>
      </c>
      <c r="B1323" s="10">
        <v>41.708038000000002</v>
      </c>
      <c r="C1323" s="10">
        <v>-70.617869999999996</v>
      </c>
      <c r="D1323" t="s">
        <v>6</v>
      </c>
      <c r="E1323" t="s">
        <v>6</v>
      </c>
      <c r="F1323" s="3" t="s">
        <v>2559</v>
      </c>
      <c r="G1323" s="3" t="s">
        <v>6</v>
      </c>
      <c r="H1323" t="s">
        <v>2545</v>
      </c>
      <c r="I1323" t="s">
        <v>6</v>
      </c>
      <c r="J1323" s="3" t="s">
        <v>6</v>
      </c>
    </row>
    <row r="1324" spans="1:10" x14ac:dyDescent="0.25">
      <c r="A1324" t="s">
        <v>2563</v>
      </c>
      <c r="B1324" s="10">
        <v>41.290342000000003</v>
      </c>
      <c r="C1324" s="10">
        <v>-72.920646000000005</v>
      </c>
      <c r="D1324" t="s">
        <v>6</v>
      </c>
      <c r="E1324" t="s">
        <v>6</v>
      </c>
      <c r="F1324" s="3" t="s">
        <v>2564</v>
      </c>
      <c r="G1324" s="3" t="s">
        <v>6</v>
      </c>
      <c r="H1324" t="s">
        <v>467</v>
      </c>
      <c r="I1324" t="s">
        <v>6</v>
      </c>
      <c r="J1324" s="3" t="s">
        <v>6</v>
      </c>
    </row>
    <row r="1325" spans="1:10" x14ac:dyDescent="0.25">
      <c r="A1325" t="s">
        <v>2569</v>
      </c>
      <c r="B1325" s="10">
        <v>41.325595999999997</v>
      </c>
      <c r="C1325" s="10">
        <v>-72.083939999999998</v>
      </c>
      <c r="D1325" t="s">
        <v>6</v>
      </c>
      <c r="E1325" t="s">
        <v>6</v>
      </c>
      <c r="F1325" s="3" t="s">
        <v>2570</v>
      </c>
      <c r="G1325" s="3" t="s">
        <v>6</v>
      </c>
      <c r="H1325" t="s">
        <v>467</v>
      </c>
      <c r="I1325" t="s">
        <v>6</v>
      </c>
      <c r="J1325" s="3" t="s">
        <v>6</v>
      </c>
    </row>
    <row r="1326" spans="1:10" x14ac:dyDescent="0.25">
      <c r="A1326" t="s">
        <v>2572</v>
      </c>
      <c r="B1326" s="10">
        <v>40.966589999999997</v>
      </c>
      <c r="C1326" s="10">
        <v>-73.009629000000004</v>
      </c>
      <c r="D1326" t="s">
        <v>6</v>
      </c>
      <c r="E1326" t="s">
        <v>6</v>
      </c>
      <c r="F1326" s="3" t="s">
        <v>2819</v>
      </c>
      <c r="G1326" s="3" t="s">
        <v>6</v>
      </c>
      <c r="H1326" t="s">
        <v>65</v>
      </c>
      <c r="I1326" t="s">
        <v>64</v>
      </c>
      <c r="J1326" s="3" t="s">
        <v>6</v>
      </c>
    </row>
    <row r="1327" spans="1:10" x14ac:dyDescent="0.25">
      <c r="A1327" t="s">
        <v>2576</v>
      </c>
      <c r="B1327" s="10">
        <v>40.967778000000003</v>
      </c>
      <c r="C1327" s="10">
        <v>-73.133172000000002</v>
      </c>
      <c r="D1327" t="s">
        <v>6</v>
      </c>
      <c r="E1327" t="s">
        <v>6</v>
      </c>
      <c r="F1327" s="3" t="s">
        <v>2577</v>
      </c>
      <c r="G1327" s="3" t="s">
        <v>6</v>
      </c>
      <c r="H1327" t="s">
        <v>2572</v>
      </c>
      <c r="I1327" t="s">
        <v>6</v>
      </c>
      <c r="J1327" t="s">
        <v>6</v>
      </c>
    </row>
    <row r="1328" spans="1:10" x14ac:dyDescent="0.25">
      <c r="A1328" t="s">
        <v>2579</v>
      </c>
      <c r="B1328" s="10">
        <v>40.906568999999998</v>
      </c>
      <c r="C1328" s="10">
        <v>-73.388868000000002</v>
      </c>
      <c r="D1328" t="s">
        <v>6</v>
      </c>
      <c r="E1328" t="s">
        <v>6</v>
      </c>
      <c r="F1328" s="3" t="s">
        <v>2581</v>
      </c>
      <c r="G1328" s="3" t="s">
        <v>6</v>
      </c>
      <c r="H1328" t="s">
        <v>2572</v>
      </c>
      <c r="I1328" t="s">
        <v>6</v>
      </c>
      <c r="J1328" t="s">
        <v>6</v>
      </c>
    </row>
    <row r="1329" spans="1:10" x14ac:dyDescent="0.25">
      <c r="A1329" t="s">
        <v>2582</v>
      </c>
      <c r="B1329" s="10">
        <v>39.378177999999998</v>
      </c>
      <c r="C1329" s="10">
        <v>-74.414327</v>
      </c>
      <c r="D1329" t="s">
        <v>6</v>
      </c>
      <c r="E1329" t="s">
        <v>6</v>
      </c>
      <c r="F1329" s="3" t="s">
        <v>2583</v>
      </c>
      <c r="G1329" s="3" t="s">
        <v>6</v>
      </c>
      <c r="H1329" s="3" t="s">
        <v>68</v>
      </c>
      <c r="I1329" s="3" t="s">
        <v>6</v>
      </c>
      <c r="J1329" s="3" t="s">
        <v>6</v>
      </c>
    </row>
    <row r="1330" spans="1:10" x14ac:dyDescent="0.25">
      <c r="A1330" t="s">
        <v>2585</v>
      </c>
      <c r="B1330" s="10">
        <v>39.813944999999997</v>
      </c>
      <c r="C1330" s="10">
        <v>-74.088990999999993</v>
      </c>
      <c r="D1330" t="s">
        <v>6</v>
      </c>
      <c r="E1330" t="s">
        <v>6</v>
      </c>
      <c r="F1330" s="3" t="s">
        <v>2586</v>
      </c>
      <c r="G1330" s="3" t="s">
        <v>6</v>
      </c>
      <c r="H1330" s="3" t="s">
        <v>68</v>
      </c>
      <c r="I1330" s="3" t="s">
        <v>6</v>
      </c>
      <c r="J1330" s="3" t="s">
        <v>6</v>
      </c>
    </row>
    <row r="1331" spans="1:10" x14ac:dyDescent="0.25">
      <c r="A1331" t="s">
        <v>2590</v>
      </c>
      <c r="B1331" s="10">
        <v>39.117727000000002</v>
      </c>
      <c r="C1331" s="10">
        <v>-74.716451000000006</v>
      </c>
      <c r="D1331" t="s">
        <v>6</v>
      </c>
      <c r="E1331" t="s">
        <v>6</v>
      </c>
      <c r="F1331" s="3" t="s">
        <v>2591</v>
      </c>
      <c r="G1331" s="3" t="s">
        <v>6</v>
      </c>
      <c r="H1331" s="3" t="s">
        <v>68</v>
      </c>
      <c r="I1331" s="3" t="s">
        <v>6</v>
      </c>
      <c r="J1331" s="3" t="s">
        <v>2911</v>
      </c>
    </row>
    <row r="1332" spans="1:10" x14ac:dyDescent="0.25">
      <c r="A1332" t="s">
        <v>2594</v>
      </c>
      <c r="B1332" s="10">
        <v>38.537512999999997</v>
      </c>
      <c r="C1332" s="10">
        <v>-76.518118999999999</v>
      </c>
      <c r="D1332" t="s">
        <v>6</v>
      </c>
      <c r="E1332" t="s">
        <v>6</v>
      </c>
      <c r="F1332" s="3" t="s">
        <v>2595</v>
      </c>
      <c r="G1332" s="3" t="s">
        <v>6</v>
      </c>
      <c r="H1332" t="s">
        <v>71</v>
      </c>
      <c r="I1332" t="s">
        <v>6</v>
      </c>
      <c r="J1332" s="3" t="s">
        <v>6</v>
      </c>
    </row>
    <row r="1333" spans="1:10" x14ac:dyDescent="0.25">
      <c r="A1333" t="s">
        <v>2597</v>
      </c>
      <c r="B1333" s="10">
        <v>38.230556</v>
      </c>
      <c r="C1333" s="10">
        <v>-75.243722000000005</v>
      </c>
      <c r="D1333" t="s">
        <v>6</v>
      </c>
      <c r="E1333" t="s">
        <v>6</v>
      </c>
      <c r="F1333" s="3" t="s">
        <v>2598</v>
      </c>
      <c r="G1333" s="3" t="s">
        <v>6</v>
      </c>
      <c r="H1333" t="s">
        <v>71</v>
      </c>
      <c r="I1333" t="s">
        <v>6</v>
      </c>
      <c r="J1333" s="3" t="s">
        <v>6</v>
      </c>
    </row>
    <row r="1334" spans="1:10" x14ac:dyDescent="0.25">
      <c r="A1334" t="s">
        <v>2601</v>
      </c>
      <c r="B1334" s="10">
        <v>37.666201999999998</v>
      </c>
      <c r="C1334" s="10">
        <v>-75.630054999999999</v>
      </c>
      <c r="D1334" t="s">
        <v>6</v>
      </c>
      <c r="E1334" t="s">
        <v>6</v>
      </c>
      <c r="F1334" s="3" t="s">
        <v>2602</v>
      </c>
      <c r="G1334" s="3" t="s">
        <v>6</v>
      </c>
      <c r="H1334" t="s">
        <v>79</v>
      </c>
      <c r="I1334" t="s">
        <v>6</v>
      </c>
      <c r="J1334" s="3" t="s">
        <v>6</v>
      </c>
    </row>
    <row r="1335" spans="1:10" x14ac:dyDescent="0.25">
      <c r="A1335" t="s">
        <v>2605</v>
      </c>
      <c r="B1335" s="10">
        <v>34.789054999999998</v>
      </c>
      <c r="C1335" s="10">
        <v>-76.504822000000004</v>
      </c>
      <c r="D1335" t="s">
        <v>6</v>
      </c>
      <c r="E1335" t="s">
        <v>6</v>
      </c>
      <c r="F1335" s="3" t="s">
        <v>2606</v>
      </c>
      <c r="G1335" s="3" t="s">
        <v>6</v>
      </c>
      <c r="H1335" t="s">
        <v>59</v>
      </c>
      <c r="I1335" t="s">
        <v>6</v>
      </c>
      <c r="J1335" s="3" t="s">
        <v>6</v>
      </c>
    </row>
    <row r="1336" spans="1:10" x14ac:dyDescent="0.25">
      <c r="A1336" t="s">
        <v>2610</v>
      </c>
      <c r="B1336" s="10">
        <v>34.542256000000002</v>
      </c>
      <c r="C1336" s="10">
        <v>-77.342200000000005</v>
      </c>
      <c r="D1336" t="s">
        <v>6</v>
      </c>
      <c r="E1336" t="s">
        <v>6</v>
      </c>
      <c r="F1336" s="3" t="s">
        <v>2611</v>
      </c>
      <c r="G1336" s="3" t="s">
        <v>6</v>
      </c>
      <c r="H1336" t="s">
        <v>59</v>
      </c>
      <c r="I1336" t="s">
        <v>6</v>
      </c>
      <c r="J1336" s="3" t="s">
        <v>6</v>
      </c>
    </row>
    <row r="1337" spans="1:10" x14ac:dyDescent="0.25">
      <c r="A1337" t="s">
        <v>2614</v>
      </c>
      <c r="B1337" s="10">
        <v>32.783904999999997</v>
      </c>
      <c r="C1337" s="10">
        <v>-79.786339999999996</v>
      </c>
      <c r="D1337" t="s">
        <v>6</v>
      </c>
      <c r="E1337" t="s">
        <v>6</v>
      </c>
      <c r="F1337" s="3" t="s">
        <v>2616</v>
      </c>
      <c r="G1337" s="3" t="s">
        <v>6</v>
      </c>
      <c r="H1337" s="3" t="s">
        <v>61</v>
      </c>
      <c r="I1337" s="3" t="s">
        <v>6</v>
      </c>
      <c r="J1337" s="3" t="s">
        <v>6</v>
      </c>
    </row>
    <row r="1338" spans="1:10" x14ac:dyDescent="0.25">
      <c r="A1338" t="s">
        <v>2617</v>
      </c>
      <c r="B1338" s="10">
        <v>33.409934</v>
      </c>
      <c r="C1338" s="10">
        <v>-79.13494</v>
      </c>
      <c r="D1338" t="s">
        <v>6</v>
      </c>
      <c r="E1338" t="s">
        <v>6</v>
      </c>
      <c r="F1338" s="3" t="s">
        <v>2618</v>
      </c>
      <c r="G1338" s="3" t="s">
        <v>6</v>
      </c>
      <c r="H1338" s="3" t="s">
        <v>61</v>
      </c>
      <c r="I1338" s="3" t="s">
        <v>6</v>
      </c>
      <c r="J1338" s="3" t="s">
        <v>6</v>
      </c>
    </row>
    <row r="1339" spans="1:10" x14ac:dyDescent="0.25">
      <c r="A1339" t="s">
        <v>2620</v>
      </c>
      <c r="B1339" s="10">
        <v>32.306415000000001</v>
      </c>
      <c r="C1339" s="10">
        <v>-80.735876000000005</v>
      </c>
      <c r="D1339" t="s">
        <v>6</v>
      </c>
      <c r="E1339" t="s">
        <v>6</v>
      </c>
      <c r="F1339" s="3" t="s">
        <v>2621</v>
      </c>
      <c r="G1339" s="3" t="s">
        <v>6</v>
      </c>
      <c r="H1339" s="3" t="s">
        <v>61</v>
      </c>
      <c r="I1339" s="3" t="s">
        <v>6</v>
      </c>
      <c r="J1339" s="3" t="s">
        <v>6</v>
      </c>
    </row>
    <row r="1340" spans="1:10" x14ac:dyDescent="0.25">
      <c r="A1340" t="s">
        <v>2631</v>
      </c>
      <c r="B1340" s="10">
        <v>31.477499999999999</v>
      </c>
      <c r="C1340" s="10">
        <v>-81.241666666666674</v>
      </c>
      <c r="D1340" t="s">
        <v>6</v>
      </c>
      <c r="E1340" t="s">
        <v>6</v>
      </c>
      <c r="F1340" s="3" t="s">
        <v>2632</v>
      </c>
      <c r="G1340" s="3" t="s">
        <v>6</v>
      </c>
      <c r="H1340" t="s">
        <v>81</v>
      </c>
      <c r="I1340" t="s">
        <v>6</v>
      </c>
      <c r="J1340" s="3" t="s">
        <v>6</v>
      </c>
    </row>
    <row r="1341" spans="1:10" x14ac:dyDescent="0.25">
      <c r="A1341" t="s">
        <v>2634</v>
      </c>
      <c r="B1341" s="10">
        <v>31.931117</v>
      </c>
      <c r="C1341" s="10">
        <v>-80.991230999999999</v>
      </c>
      <c r="D1341" t="s">
        <v>6</v>
      </c>
      <c r="E1341" t="s">
        <v>6</v>
      </c>
      <c r="F1341" s="3" t="s">
        <v>2635</v>
      </c>
      <c r="G1341" s="3" t="s">
        <v>6</v>
      </c>
      <c r="H1341" t="s">
        <v>81</v>
      </c>
      <c r="I1341" t="s">
        <v>6</v>
      </c>
      <c r="J1341" s="3" t="s">
        <v>6</v>
      </c>
    </row>
    <row r="1342" spans="1:10" x14ac:dyDescent="0.25">
      <c r="A1342" t="s">
        <v>2637</v>
      </c>
      <c r="B1342" s="10">
        <v>31.630555555555556</v>
      </c>
      <c r="C1342" s="10">
        <v>-81.160138888888895</v>
      </c>
      <c r="D1342" t="s">
        <v>6</v>
      </c>
      <c r="E1342" t="s">
        <v>6</v>
      </c>
      <c r="F1342" s="3" t="s">
        <v>2638</v>
      </c>
      <c r="G1342" s="3" t="s">
        <v>6</v>
      </c>
      <c r="H1342" t="s">
        <v>81</v>
      </c>
      <c r="I1342" t="s">
        <v>6</v>
      </c>
      <c r="J1342" s="3" t="s">
        <v>6</v>
      </c>
    </row>
    <row r="1343" spans="1:10" x14ac:dyDescent="0.25">
      <c r="A1343" t="s">
        <v>2643</v>
      </c>
      <c r="B1343" s="10">
        <v>30.366333999999998</v>
      </c>
      <c r="C1343" s="10">
        <v>-88.198597000000007</v>
      </c>
      <c r="D1343" t="s">
        <v>6</v>
      </c>
      <c r="E1343" t="s">
        <v>6</v>
      </c>
      <c r="F1343" s="3" t="s">
        <v>2644</v>
      </c>
      <c r="G1343" s="3" t="s">
        <v>6</v>
      </c>
      <c r="H1343" t="s">
        <v>12</v>
      </c>
      <c r="I1343" t="s">
        <v>6</v>
      </c>
      <c r="J1343" s="3" t="s">
        <v>6</v>
      </c>
    </row>
    <row r="1344" spans="1:10" x14ac:dyDescent="0.25">
      <c r="A1344" t="s">
        <v>2647</v>
      </c>
      <c r="B1344" s="10">
        <v>30.253231</v>
      </c>
      <c r="C1344" s="10">
        <v>-87.648414000000002</v>
      </c>
      <c r="D1344" t="s">
        <v>6</v>
      </c>
      <c r="E1344" t="s">
        <v>6</v>
      </c>
      <c r="F1344" s="3" t="s">
        <v>2648</v>
      </c>
      <c r="G1344" s="3" t="s">
        <v>6</v>
      </c>
      <c r="H1344" t="s">
        <v>12</v>
      </c>
      <c r="I1344" t="s">
        <v>6</v>
      </c>
      <c r="J1344" s="3" t="s">
        <v>6</v>
      </c>
    </row>
    <row r="1345" spans="1:10" x14ac:dyDescent="0.25">
      <c r="A1345" t="s">
        <v>2650</v>
      </c>
      <c r="B1345" s="10">
        <v>30.361045000000001</v>
      </c>
      <c r="C1345" s="10">
        <v>-88.638609000000002</v>
      </c>
      <c r="D1345" t="s">
        <v>6</v>
      </c>
      <c r="E1345" t="s">
        <v>6</v>
      </c>
      <c r="F1345" s="3" t="s">
        <v>2651</v>
      </c>
      <c r="G1345" s="3" t="s">
        <v>6</v>
      </c>
      <c r="H1345" t="s">
        <v>84</v>
      </c>
      <c r="I1345" t="s">
        <v>6</v>
      </c>
      <c r="J1345" s="3" t="s">
        <v>6</v>
      </c>
    </row>
    <row r="1346" spans="1:10" x14ac:dyDescent="0.25">
      <c r="A1346" t="s">
        <v>2654</v>
      </c>
      <c r="B1346" s="10">
        <v>30.072147999999999</v>
      </c>
      <c r="C1346" s="10">
        <v>-89.807038000000006</v>
      </c>
      <c r="D1346" t="s">
        <v>6</v>
      </c>
      <c r="E1346" t="s">
        <v>6</v>
      </c>
      <c r="F1346" s="3" t="s">
        <v>2655</v>
      </c>
      <c r="G1346" s="3" t="s">
        <v>6</v>
      </c>
      <c r="H1346" t="s">
        <v>556</v>
      </c>
      <c r="I1346" t="s">
        <v>6</v>
      </c>
      <c r="J1346" s="3" t="s">
        <v>6</v>
      </c>
    </row>
    <row r="1347" spans="1:10" x14ac:dyDescent="0.25">
      <c r="A1347" t="s">
        <v>2658</v>
      </c>
      <c r="B1347" s="10">
        <v>29.130227999999999</v>
      </c>
      <c r="C1347" s="10">
        <v>-90.144439000000006</v>
      </c>
      <c r="D1347" t="s">
        <v>6</v>
      </c>
      <c r="E1347" t="s">
        <v>6</v>
      </c>
      <c r="F1347" s="3" t="s">
        <v>2657</v>
      </c>
      <c r="G1347" s="3" t="s">
        <v>6</v>
      </c>
      <c r="H1347" t="s">
        <v>556</v>
      </c>
      <c r="I1347" t="s">
        <v>6</v>
      </c>
      <c r="J1347" s="3" t="s">
        <v>6</v>
      </c>
    </row>
    <row r="1348" spans="1:10" x14ac:dyDescent="0.25">
      <c r="A1348" t="s">
        <v>2660</v>
      </c>
      <c r="B1348" s="10">
        <v>29.494425</v>
      </c>
      <c r="C1348" s="10">
        <v>-90.036444000000003</v>
      </c>
      <c r="D1348" t="s">
        <v>6</v>
      </c>
      <c r="E1348" t="s">
        <v>6</v>
      </c>
      <c r="F1348" s="3" t="s">
        <v>2661</v>
      </c>
      <c r="G1348" s="3" t="s">
        <v>6</v>
      </c>
      <c r="H1348" t="s">
        <v>556</v>
      </c>
      <c r="I1348" t="s">
        <v>6</v>
      </c>
      <c r="J1348" s="3" t="s">
        <v>6</v>
      </c>
    </row>
    <row r="1349" spans="1:10" x14ac:dyDescent="0.25">
      <c r="A1349" t="s">
        <v>2663</v>
      </c>
      <c r="B1349" s="10">
        <v>29.764555000000001</v>
      </c>
      <c r="C1349" s="10">
        <v>-93.153362999999999</v>
      </c>
      <c r="D1349" t="s">
        <v>6</v>
      </c>
      <c r="E1349" t="s">
        <v>6</v>
      </c>
      <c r="F1349" s="3" t="s">
        <v>2664</v>
      </c>
      <c r="G1349" s="3" t="s">
        <v>6</v>
      </c>
      <c r="H1349" t="s">
        <v>556</v>
      </c>
      <c r="I1349" t="s">
        <v>6</v>
      </c>
      <c r="J1349" s="3" t="s">
        <v>6</v>
      </c>
    </row>
    <row r="1350" spans="1:10" x14ac:dyDescent="0.25">
      <c r="A1350" t="s">
        <v>2667</v>
      </c>
      <c r="B1350" s="10">
        <v>29.654494</v>
      </c>
      <c r="C1350" s="10">
        <v>-94.113258000000002</v>
      </c>
      <c r="D1350" t="s">
        <v>6</v>
      </c>
      <c r="E1350" t="s">
        <v>6</v>
      </c>
      <c r="F1350" s="3" t="s">
        <v>2668</v>
      </c>
      <c r="G1350" s="3" t="s">
        <v>6</v>
      </c>
      <c r="H1350" s="3" t="s">
        <v>435</v>
      </c>
      <c r="I1350" s="3" t="s">
        <v>6</v>
      </c>
      <c r="J1350" s="3" t="s">
        <v>6</v>
      </c>
    </row>
    <row r="1351" spans="1:10" x14ac:dyDescent="0.25">
      <c r="A1351" t="s">
        <v>2670</v>
      </c>
      <c r="B1351" s="10">
        <v>27.642979</v>
      </c>
      <c r="C1351" s="10">
        <v>-97.281961999999993</v>
      </c>
      <c r="D1351" t="s">
        <v>6</v>
      </c>
      <c r="E1351" t="s">
        <v>6</v>
      </c>
      <c r="F1351" s="3" t="s">
        <v>2671</v>
      </c>
      <c r="G1351" s="3" t="s">
        <v>6</v>
      </c>
      <c r="H1351" s="3" t="s">
        <v>435</v>
      </c>
      <c r="I1351" s="3" t="s">
        <v>439</v>
      </c>
      <c r="J1351" s="3" t="s">
        <v>6</v>
      </c>
    </row>
    <row r="1352" spans="1:10" x14ac:dyDescent="0.25">
      <c r="A1352" t="s">
        <v>2678</v>
      </c>
      <c r="B1352" s="10">
        <v>29.287693999999998</v>
      </c>
      <c r="C1352" s="10">
        <v>-94.809340000000006</v>
      </c>
      <c r="D1352" t="s">
        <v>6</v>
      </c>
      <c r="E1352" t="s">
        <v>6</v>
      </c>
      <c r="F1352" s="3" t="s">
        <v>2679</v>
      </c>
      <c r="G1352" s="3" t="s">
        <v>6</v>
      </c>
      <c r="H1352" s="3" t="s">
        <v>435</v>
      </c>
      <c r="I1352" s="3" t="s">
        <v>6</v>
      </c>
      <c r="J1352" s="3" t="s">
        <v>6</v>
      </c>
    </row>
    <row r="1353" spans="1:10" x14ac:dyDescent="0.25">
      <c r="A1353" t="s">
        <v>2681</v>
      </c>
      <c r="B1353" s="10">
        <v>30.046883999999999</v>
      </c>
      <c r="C1353" s="10">
        <v>-93.927143000000001</v>
      </c>
      <c r="D1353" t="s">
        <v>6</v>
      </c>
      <c r="E1353" t="s">
        <v>6</v>
      </c>
      <c r="F1353" s="3" t="s">
        <v>2821</v>
      </c>
      <c r="G1353" s="3" t="s">
        <v>6</v>
      </c>
      <c r="H1353" s="3" t="s">
        <v>435</v>
      </c>
      <c r="I1353" s="3" t="s">
        <v>6</v>
      </c>
      <c r="J1353" s="3" t="s">
        <v>6</v>
      </c>
    </row>
    <row r="1354" spans="1:10" x14ac:dyDescent="0.25">
      <c r="A1354" t="s">
        <v>2686</v>
      </c>
      <c r="B1354" s="10">
        <v>27.365696</v>
      </c>
      <c r="C1354" s="10">
        <v>-97.691418999999996</v>
      </c>
      <c r="D1354" t="s">
        <v>6</v>
      </c>
      <c r="E1354" t="s">
        <v>6</v>
      </c>
      <c r="F1354" s="3" t="s">
        <v>2687</v>
      </c>
      <c r="G1354" s="3" t="s">
        <v>6</v>
      </c>
      <c r="H1354" s="3" t="s">
        <v>435</v>
      </c>
      <c r="I1354" s="3" t="s">
        <v>439</v>
      </c>
      <c r="J1354" s="3" t="s">
        <v>6</v>
      </c>
    </row>
    <row r="1355" spans="1:10" x14ac:dyDescent="0.25">
      <c r="A1355" t="s">
        <v>2690</v>
      </c>
      <c r="B1355" s="10">
        <v>28.928079</v>
      </c>
      <c r="C1355" s="10">
        <v>-95.310103999999995</v>
      </c>
      <c r="D1355" t="s">
        <v>6</v>
      </c>
      <c r="E1355" t="s">
        <v>6</v>
      </c>
      <c r="F1355" s="3" t="s">
        <v>2691</v>
      </c>
      <c r="G1355" s="3" t="s">
        <v>6</v>
      </c>
      <c r="H1355" s="3" t="s">
        <v>435</v>
      </c>
      <c r="I1355" s="3" t="s">
        <v>6</v>
      </c>
      <c r="J1355" s="3" t="s">
        <v>6</v>
      </c>
    </row>
    <row r="1356" spans="1:10" x14ac:dyDescent="0.25">
      <c r="A1356" t="s">
        <v>2696</v>
      </c>
      <c r="B1356" s="10">
        <v>30.403562000000001</v>
      </c>
      <c r="C1356" s="10">
        <v>-81.420813999999993</v>
      </c>
      <c r="D1356" t="s">
        <v>6</v>
      </c>
      <c r="E1356" t="s">
        <v>6</v>
      </c>
      <c r="F1356" s="3" t="s">
        <v>2697</v>
      </c>
      <c r="G1356" s="3" t="s">
        <v>6</v>
      </c>
      <c r="H1356" s="3" t="s">
        <v>312</v>
      </c>
      <c r="I1356" t="s">
        <v>2791</v>
      </c>
      <c r="J1356" s="3" t="s">
        <v>6</v>
      </c>
    </row>
    <row r="1357" spans="1:10" x14ac:dyDescent="0.25">
      <c r="A1357" t="s">
        <v>2700</v>
      </c>
      <c r="B1357" s="10">
        <v>29.989366</v>
      </c>
      <c r="C1357" s="10">
        <v>-81.314218999999994</v>
      </c>
      <c r="D1357" t="s">
        <v>6</v>
      </c>
      <c r="E1357" t="s">
        <v>6</v>
      </c>
      <c r="F1357" s="3" t="s">
        <v>2699</v>
      </c>
      <c r="G1357" s="3" t="s">
        <v>6</v>
      </c>
      <c r="H1357" s="3" t="s">
        <v>312</v>
      </c>
      <c r="I1357" t="s">
        <v>2791</v>
      </c>
      <c r="J1357" s="3" t="s">
        <v>6</v>
      </c>
    </row>
    <row r="1358" spans="1:10" x14ac:dyDescent="0.25">
      <c r="A1358" t="s">
        <v>2703</v>
      </c>
      <c r="B1358" s="10">
        <v>26.675235000000001</v>
      </c>
      <c r="C1358" s="10">
        <v>-80.035454000000001</v>
      </c>
      <c r="D1358" t="s">
        <v>6</v>
      </c>
      <c r="E1358" t="s">
        <v>6</v>
      </c>
      <c r="F1358" s="3" t="s">
        <v>2704</v>
      </c>
      <c r="G1358" s="3" t="s">
        <v>6</v>
      </c>
      <c r="H1358" s="3" t="s">
        <v>312</v>
      </c>
      <c r="I1358" t="s">
        <v>310</v>
      </c>
      <c r="J1358" s="3" t="s">
        <v>6</v>
      </c>
    </row>
    <row r="1359" spans="1:10" x14ac:dyDescent="0.25">
      <c r="A1359" t="s">
        <v>2706</v>
      </c>
      <c r="B1359" s="10">
        <v>25.571785999999999</v>
      </c>
      <c r="C1359" s="10">
        <v>-80.303019000000006</v>
      </c>
      <c r="D1359" t="s">
        <v>6</v>
      </c>
      <c r="E1359" t="s">
        <v>6</v>
      </c>
      <c r="F1359" s="3" t="s">
        <v>2707</v>
      </c>
      <c r="G1359" s="3" t="s">
        <v>6</v>
      </c>
      <c r="H1359" s="3" t="s">
        <v>312</v>
      </c>
      <c r="I1359" t="s">
        <v>2787</v>
      </c>
      <c r="J1359" s="3" t="s">
        <v>6</v>
      </c>
    </row>
    <row r="1360" spans="1:10" x14ac:dyDescent="0.25">
      <c r="A1360" t="s">
        <v>2712</v>
      </c>
      <c r="B1360" s="10">
        <v>25.571785999999999</v>
      </c>
      <c r="C1360" s="10">
        <v>-80.303019000000006</v>
      </c>
      <c r="D1360" t="s">
        <v>6</v>
      </c>
      <c r="E1360" t="s">
        <v>6</v>
      </c>
      <c r="F1360" s="3" t="s">
        <v>2713</v>
      </c>
      <c r="G1360" s="3" t="s">
        <v>6</v>
      </c>
      <c r="H1360" s="3" t="s">
        <v>312</v>
      </c>
      <c r="I1360" t="s">
        <v>6</v>
      </c>
      <c r="J1360" s="3" t="s">
        <v>6</v>
      </c>
    </row>
    <row r="1361" spans="1:10" x14ac:dyDescent="0.25">
      <c r="A1361" t="s">
        <v>2716</v>
      </c>
      <c r="B1361" s="10">
        <v>25.898022000000001</v>
      </c>
      <c r="C1361" s="10">
        <v>-81.659685999999994</v>
      </c>
      <c r="D1361" t="s">
        <v>6</v>
      </c>
      <c r="E1361" t="s">
        <v>6</v>
      </c>
      <c r="F1361" s="3" t="s">
        <v>2717</v>
      </c>
      <c r="G1361" s="3" t="s">
        <v>6</v>
      </c>
      <c r="H1361" s="3" t="s">
        <v>312</v>
      </c>
      <c r="I1361" t="s">
        <v>320</v>
      </c>
      <c r="J1361" s="3" t="s">
        <v>6</v>
      </c>
    </row>
    <row r="1362" spans="1:10" x14ac:dyDescent="0.25">
      <c r="A1362" t="s">
        <v>2726</v>
      </c>
      <c r="B1362" s="10">
        <v>27.724782999999999</v>
      </c>
      <c r="C1362" s="10">
        <v>-80.407082000000003</v>
      </c>
      <c r="D1362" t="s">
        <v>6</v>
      </c>
      <c r="E1362" t="s">
        <v>6</v>
      </c>
      <c r="F1362" s="3" t="s">
        <v>2727</v>
      </c>
      <c r="G1362" s="3" t="s">
        <v>6</v>
      </c>
      <c r="H1362" s="3" t="s">
        <v>312</v>
      </c>
      <c r="I1362" t="s">
        <v>310</v>
      </c>
      <c r="J1362" s="3" t="s">
        <v>6</v>
      </c>
    </row>
    <row r="1363" spans="1:10" x14ac:dyDescent="0.25">
      <c r="A1363" t="s">
        <v>2729</v>
      </c>
      <c r="B1363" s="10">
        <v>28.352374999999999</v>
      </c>
      <c r="C1363" s="10">
        <v>-80.723260999999994</v>
      </c>
      <c r="D1363" t="s">
        <v>6</v>
      </c>
      <c r="E1363" t="s">
        <v>6</v>
      </c>
      <c r="F1363" s="3" t="s">
        <v>2730</v>
      </c>
      <c r="G1363" s="3" t="s">
        <v>6</v>
      </c>
      <c r="H1363" s="3" t="s">
        <v>312</v>
      </c>
      <c r="I1363" t="s">
        <v>310</v>
      </c>
      <c r="J1363" s="3" t="s">
        <v>6</v>
      </c>
    </row>
    <row r="1364" spans="1:10" x14ac:dyDescent="0.25">
      <c r="A1364" t="s">
        <v>2732</v>
      </c>
      <c r="B1364" s="10">
        <v>27.820709999999998</v>
      </c>
      <c r="C1364" s="10">
        <v>-82.805107000000007</v>
      </c>
      <c r="D1364" t="s">
        <v>6</v>
      </c>
      <c r="E1364" t="s">
        <v>6</v>
      </c>
      <c r="F1364" s="3" t="s">
        <v>2733</v>
      </c>
      <c r="G1364" s="3" t="s">
        <v>6</v>
      </c>
      <c r="H1364" s="3" t="s">
        <v>312</v>
      </c>
      <c r="I1364" t="s">
        <v>320</v>
      </c>
      <c r="J1364" s="3" t="s">
        <v>6</v>
      </c>
    </row>
    <row r="1365" spans="1:10" x14ac:dyDescent="0.25">
      <c r="A1365" t="s">
        <v>2736</v>
      </c>
      <c r="B1365" s="10">
        <v>27.109988000000001</v>
      </c>
      <c r="C1365" s="10">
        <v>-82.464743999999996</v>
      </c>
      <c r="D1365" t="s">
        <v>6</v>
      </c>
      <c r="E1365" t="s">
        <v>6</v>
      </c>
      <c r="F1365" s="3" t="s">
        <v>2737</v>
      </c>
      <c r="G1365" s="3" t="s">
        <v>6</v>
      </c>
      <c r="H1365" s="3" t="s">
        <v>312</v>
      </c>
      <c r="I1365" t="s">
        <v>320</v>
      </c>
      <c r="J1365" s="3" t="s">
        <v>6</v>
      </c>
    </row>
    <row r="1366" spans="1:10" x14ac:dyDescent="0.25">
      <c r="A1366" t="s">
        <v>2739</v>
      </c>
      <c r="B1366" s="10">
        <v>26.542995999999999</v>
      </c>
      <c r="C1366" s="10">
        <v>-81.945182000000003</v>
      </c>
      <c r="D1366" t="s">
        <v>6</v>
      </c>
      <c r="E1366" t="s">
        <v>6</v>
      </c>
      <c r="F1366" s="3" t="s">
        <v>2740</v>
      </c>
      <c r="G1366" s="3" t="s">
        <v>6</v>
      </c>
      <c r="H1366" s="3" t="s">
        <v>312</v>
      </c>
      <c r="I1366" t="s">
        <v>320</v>
      </c>
      <c r="J1366" s="3" t="s">
        <v>6</v>
      </c>
    </row>
    <row r="1367" spans="1:10" x14ac:dyDescent="0.25">
      <c r="A1367" t="s">
        <v>2744</v>
      </c>
      <c r="B1367" s="10">
        <v>26.961731</v>
      </c>
      <c r="C1367" s="10">
        <v>-82.106887</v>
      </c>
      <c r="D1367" t="s">
        <v>6</v>
      </c>
      <c r="E1367" t="s">
        <v>6</v>
      </c>
      <c r="F1367" s="3" t="s">
        <v>2745</v>
      </c>
      <c r="G1367" s="3" t="s">
        <v>6</v>
      </c>
      <c r="H1367" s="3" t="s">
        <v>312</v>
      </c>
      <c r="I1367" t="s">
        <v>320</v>
      </c>
      <c r="J1367" s="3" t="s">
        <v>6</v>
      </c>
    </row>
    <row r="1368" spans="1:10" x14ac:dyDescent="0.25">
      <c r="A1368" t="s">
        <v>2753</v>
      </c>
      <c r="B1368" s="10">
        <v>29.168942999999999</v>
      </c>
      <c r="C1368" s="10">
        <v>-82.909406000000004</v>
      </c>
      <c r="D1368" t="s">
        <v>6</v>
      </c>
      <c r="E1368" t="s">
        <v>6</v>
      </c>
      <c r="F1368" s="3" t="s">
        <v>2754</v>
      </c>
      <c r="G1368" s="3" t="s">
        <v>6</v>
      </c>
      <c r="H1368" s="3" t="s">
        <v>312</v>
      </c>
      <c r="I1368" t="s">
        <v>2790</v>
      </c>
      <c r="J1368" s="3" t="s">
        <v>6</v>
      </c>
    </row>
    <row r="1369" spans="1:10" x14ac:dyDescent="0.25">
      <c r="A1369" t="s">
        <v>2758</v>
      </c>
      <c r="B1369" s="10">
        <v>29.945557999999998</v>
      </c>
      <c r="C1369" s="10">
        <v>-83.732848000000004</v>
      </c>
      <c r="D1369" t="s">
        <v>6</v>
      </c>
      <c r="E1369" t="s">
        <v>6</v>
      </c>
      <c r="F1369" s="3" t="s">
        <v>2759</v>
      </c>
      <c r="G1369" s="3" t="s">
        <v>6</v>
      </c>
      <c r="H1369" s="3" t="s">
        <v>312</v>
      </c>
      <c r="I1369" t="s">
        <v>2790</v>
      </c>
      <c r="J1369" s="3" t="s">
        <v>6</v>
      </c>
    </row>
    <row r="1370" spans="1:10" x14ac:dyDescent="0.25">
      <c r="A1370" t="s">
        <v>2761</v>
      </c>
      <c r="B1370" s="10">
        <v>29.788948000000001</v>
      </c>
      <c r="C1370" s="10">
        <v>-84.767497000000006</v>
      </c>
      <c r="D1370" t="s">
        <v>6</v>
      </c>
      <c r="E1370" t="s">
        <v>6</v>
      </c>
      <c r="F1370" s="3" t="s">
        <v>2762</v>
      </c>
      <c r="G1370" s="3" t="s">
        <v>6</v>
      </c>
      <c r="H1370" s="3" t="s">
        <v>312</v>
      </c>
      <c r="I1370" t="s">
        <v>2790</v>
      </c>
      <c r="J1370" s="3" t="s">
        <v>6</v>
      </c>
    </row>
    <row r="1371" spans="1:10" x14ac:dyDescent="0.25">
      <c r="A1371" t="s">
        <v>2767</v>
      </c>
      <c r="B1371" s="10">
        <v>30.161842</v>
      </c>
      <c r="C1371" s="10">
        <v>-85.676879</v>
      </c>
      <c r="D1371" t="s">
        <v>6</v>
      </c>
      <c r="E1371" t="s">
        <v>6</v>
      </c>
      <c r="F1371" s="3" t="s">
        <v>2768</v>
      </c>
      <c r="G1371" s="3" t="s">
        <v>6</v>
      </c>
      <c r="H1371" s="3" t="s">
        <v>312</v>
      </c>
      <c r="I1371" t="s">
        <v>2790</v>
      </c>
      <c r="J1371" s="3" t="s">
        <v>6</v>
      </c>
    </row>
    <row r="1372" spans="1:10" x14ac:dyDescent="0.25">
      <c r="A1372" t="s">
        <v>2770</v>
      </c>
      <c r="B1372" s="10">
        <v>29.824998999999998</v>
      </c>
      <c r="C1372" s="10">
        <v>-85.314412000000004</v>
      </c>
      <c r="D1372" t="s">
        <v>6</v>
      </c>
      <c r="E1372" t="s">
        <v>6</v>
      </c>
      <c r="F1372" s="3" t="s">
        <v>2771</v>
      </c>
      <c r="G1372" s="3" t="s">
        <v>6</v>
      </c>
      <c r="H1372" s="3" t="s">
        <v>312</v>
      </c>
      <c r="I1372" t="s">
        <v>2790</v>
      </c>
      <c r="J1372" s="3" t="s">
        <v>6</v>
      </c>
    </row>
    <row r="1373" spans="1:10" x14ac:dyDescent="0.25">
      <c r="A1373" t="s">
        <v>2774</v>
      </c>
      <c r="B1373" s="10">
        <v>30.447963000000001</v>
      </c>
      <c r="C1373" s="10">
        <v>-87.076584999999994</v>
      </c>
      <c r="D1373" t="s">
        <v>6</v>
      </c>
      <c r="E1373" t="s">
        <v>6</v>
      </c>
      <c r="F1373" s="3" t="s">
        <v>2775</v>
      </c>
      <c r="G1373" s="3" t="s">
        <v>6</v>
      </c>
      <c r="H1373" s="3" t="s">
        <v>312</v>
      </c>
      <c r="I1373" t="s">
        <v>2790</v>
      </c>
      <c r="J1373" s="3" t="s">
        <v>6</v>
      </c>
    </row>
    <row r="1374" spans="1:10" x14ac:dyDescent="0.25">
      <c r="A1374" t="s">
        <v>2778</v>
      </c>
      <c r="B1374" s="10">
        <v>30.378495000000001</v>
      </c>
      <c r="C1374" s="10">
        <v>-87.270280999999997</v>
      </c>
      <c r="D1374" t="s">
        <v>6</v>
      </c>
      <c r="E1374" t="s">
        <v>6</v>
      </c>
      <c r="F1374" s="3" t="s">
        <v>2779</v>
      </c>
      <c r="G1374" s="3" t="s">
        <v>6</v>
      </c>
      <c r="H1374" s="3" t="s">
        <v>312</v>
      </c>
      <c r="I1374" t="s">
        <v>2790</v>
      </c>
      <c r="J1374" s="3" t="s">
        <v>6</v>
      </c>
    </row>
    <row r="1375" spans="1:10" x14ac:dyDescent="0.25">
      <c r="A1375" t="s">
        <v>2799</v>
      </c>
      <c r="B1375" s="10">
        <v>42.000751999999999</v>
      </c>
      <c r="C1375" s="10">
        <v>-70.709704000000002</v>
      </c>
      <c r="D1375" t="s">
        <v>6</v>
      </c>
      <c r="E1375" t="s">
        <v>6</v>
      </c>
      <c r="F1375" s="3" t="s">
        <v>2800</v>
      </c>
      <c r="G1375" s="3" t="s">
        <v>6</v>
      </c>
      <c r="H1375" t="s">
        <v>433</v>
      </c>
      <c r="I1375" t="s">
        <v>6</v>
      </c>
      <c r="J1375" s="3" t="s">
        <v>6</v>
      </c>
    </row>
    <row r="1376" spans="1:10" x14ac:dyDescent="0.25">
      <c r="A1376" t="s">
        <v>2802</v>
      </c>
      <c r="B1376" s="10">
        <v>42.199171999999997</v>
      </c>
      <c r="C1376" s="10">
        <v>-70.725905999999995</v>
      </c>
      <c r="D1376" t="s">
        <v>6</v>
      </c>
      <c r="E1376" t="s">
        <v>6</v>
      </c>
      <c r="F1376" s="3" t="s">
        <v>2801</v>
      </c>
      <c r="G1376" s="3" t="s">
        <v>6</v>
      </c>
      <c r="H1376" t="s">
        <v>2799</v>
      </c>
      <c r="I1376" s="3" t="s">
        <v>6</v>
      </c>
      <c r="J1376" s="3" t="s">
        <v>6</v>
      </c>
    </row>
    <row r="1377" spans="1:10" x14ac:dyDescent="0.25">
      <c r="A1377" t="s">
        <v>2829</v>
      </c>
      <c r="B1377" s="10">
        <v>41.485908999999999</v>
      </c>
      <c r="C1377" s="10">
        <v>2.030027</v>
      </c>
      <c r="D1377" t="s">
        <v>6</v>
      </c>
      <c r="E1377" t="s">
        <v>6</v>
      </c>
      <c r="F1377" t="s">
        <v>2828</v>
      </c>
      <c r="G1377" s="3" t="s">
        <v>6</v>
      </c>
      <c r="H1377" t="s">
        <v>2826</v>
      </c>
      <c r="I1377" t="s">
        <v>6</v>
      </c>
      <c r="J1377" s="3" t="s">
        <v>2911</v>
      </c>
    </row>
    <row r="1378" spans="1:10" x14ac:dyDescent="0.25">
      <c r="A1378" t="s">
        <v>2824</v>
      </c>
      <c r="B1378" s="10">
        <v>41.335081000000002</v>
      </c>
      <c r="C1378" s="10">
        <v>2.1577820000000001</v>
      </c>
      <c r="D1378" t="s">
        <v>2218</v>
      </c>
      <c r="E1378" t="s">
        <v>6</v>
      </c>
      <c r="F1378" s="3" t="s">
        <v>2825</v>
      </c>
      <c r="G1378" s="3" t="s">
        <v>6</v>
      </c>
      <c r="H1378" t="s">
        <v>93</v>
      </c>
      <c r="I1378" t="s">
        <v>6</v>
      </c>
      <c r="J1378" s="3" t="s">
        <v>2911</v>
      </c>
    </row>
    <row r="1379" spans="1:10" x14ac:dyDescent="0.25">
      <c r="A1379" t="s">
        <v>2826</v>
      </c>
      <c r="B1379" s="10">
        <v>41.375798000000003</v>
      </c>
      <c r="C1379" s="10">
        <v>2.1917710000000001</v>
      </c>
      <c r="D1379" t="s">
        <v>1947</v>
      </c>
      <c r="E1379" t="s">
        <v>6</v>
      </c>
      <c r="F1379" s="3" t="s">
        <v>2827</v>
      </c>
      <c r="G1379" s="3" t="s">
        <v>6</v>
      </c>
      <c r="H1379" t="s">
        <v>2824</v>
      </c>
      <c r="I1379" t="s">
        <v>6</v>
      </c>
      <c r="J1379" s="3" t="s">
        <v>2911</v>
      </c>
    </row>
    <row r="1380" spans="1:10" x14ac:dyDescent="0.25">
      <c r="A1380" t="s">
        <v>2830</v>
      </c>
      <c r="B1380" s="10">
        <v>-7.7745980000000001</v>
      </c>
      <c r="C1380" s="10">
        <v>109.4285</v>
      </c>
      <c r="D1380" t="s">
        <v>6</v>
      </c>
      <c r="E1380" t="s">
        <v>6</v>
      </c>
      <c r="F1380" t="s">
        <v>2831</v>
      </c>
      <c r="G1380" s="3" t="s">
        <v>6</v>
      </c>
      <c r="H1380" t="s">
        <v>2389</v>
      </c>
      <c r="I1380" s="3" t="s">
        <v>6</v>
      </c>
      <c r="J1380" s="3" t="s">
        <v>6</v>
      </c>
    </row>
    <row r="1381" spans="1:10" x14ac:dyDescent="0.25">
      <c r="A1381" t="s">
        <v>2839</v>
      </c>
      <c r="B1381" s="10">
        <v>24.407776999999999</v>
      </c>
      <c r="C1381" s="10">
        <v>124.192294</v>
      </c>
      <c r="D1381" t="s">
        <v>6</v>
      </c>
      <c r="E1381" t="s">
        <v>6</v>
      </c>
      <c r="F1381" s="3" t="s">
        <v>2840</v>
      </c>
      <c r="G1381" s="3" t="s">
        <v>6</v>
      </c>
      <c r="H1381" t="s">
        <v>1902</v>
      </c>
      <c r="I1381" t="s">
        <v>6</v>
      </c>
      <c r="J1381" s="3" t="s">
        <v>6</v>
      </c>
    </row>
    <row r="1382" spans="1:10" x14ac:dyDescent="0.25">
      <c r="A1382" t="s">
        <v>2841</v>
      </c>
      <c r="B1382" s="10">
        <v>24.400324000000001</v>
      </c>
      <c r="C1382" s="10">
        <v>124.144706</v>
      </c>
      <c r="D1382" t="s">
        <v>6</v>
      </c>
      <c r="E1382" t="s">
        <v>6</v>
      </c>
      <c r="F1382" s="3" t="s">
        <v>2842</v>
      </c>
      <c r="G1382" s="3" t="s">
        <v>6</v>
      </c>
      <c r="H1382" t="s">
        <v>2839</v>
      </c>
      <c r="I1382" s="3" t="s">
        <v>6</v>
      </c>
      <c r="J1382" s="3" t="s">
        <v>6</v>
      </c>
    </row>
    <row r="1383" spans="1:10" x14ac:dyDescent="0.25">
      <c r="A1383" t="s">
        <v>2843</v>
      </c>
      <c r="B1383" s="10">
        <v>24.287683999999999</v>
      </c>
      <c r="C1383" s="10">
        <v>123.871855</v>
      </c>
      <c r="D1383" t="s">
        <v>6</v>
      </c>
      <c r="E1383" t="s">
        <v>6</v>
      </c>
      <c r="F1383" s="3" t="s">
        <v>2844</v>
      </c>
      <c r="G1383" s="3" t="s">
        <v>6</v>
      </c>
      <c r="H1383" t="s">
        <v>1904</v>
      </c>
      <c r="I1383" t="s">
        <v>6</v>
      </c>
      <c r="J1383" s="3" t="s">
        <v>6</v>
      </c>
    </row>
    <row r="1384" spans="1:10" x14ac:dyDescent="0.25">
      <c r="A1384" t="s">
        <v>2845</v>
      </c>
      <c r="B1384" s="10">
        <v>24.271895000000001</v>
      </c>
      <c r="C1384" s="10">
        <v>123.828957</v>
      </c>
      <c r="D1384" t="s">
        <v>6</v>
      </c>
      <c r="E1384" t="s">
        <v>6</v>
      </c>
      <c r="F1384" s="3" t="s">
        <v>2846</v>
      </c>
      <c r="G1384" s="3" t="s">
        <v>6</v>
      </c>
      <c r="H1384" t="s">
        <v>1904</v>
      </c>
      <c r="I1384" t="s">
        <v>6</v>
      </c>
      <c r="J1384" s="3" t="s">
        <v>6</v>
      </c>
    </row>
    <row r="1385" spans="1:10" x14ac:dyDescent="0.25">
      <c r="A1385" t="s">
        <v>2848</v>
      </c>
      <c r="B1385" s="10">
        <v>24.265557999999999</v>
      </c>
      <c r="C1385" s="10">
        <v>123.88087299999999</v>
      </c>
      <c r="D1385" t="s">
        <v>6</v>
      </c>
      <c r="E1385" t="s">
        <v>6</v>
      </c>
      <c r="F1385" s="3" t="s">
        <v>2847</v>
      </c>
      <c r="G1385" s="3" t="s">
        <v>6</v>
      </c>
      <c r="H1385" t="s">
        <v>2845</v>
      </c>
      <c r="I1385" t="s">
        <v>6</v>
      </c>
      <c r="J1385" t="s">
        <v>6</v>
      </c>
    </row>
    <row r="1386" spans="1:10" x14ac:dyDescent="0.25">
      <c r="A1386" t="s">
        <v>2849</v>
      </c>
      <c r="B1386" s="10">
        <v>24.274135000000001</v>
      </c>
      <c r="C1386" s="10">
        <v>123.902495</v>
      </c>
      <c r="D1386" t="s">
        <v>6</v>
      </c>
      <c r="E1386" t="s">
        <v>6</v>
      </c>
      <c r="F1386" s="3" t="s">
        <v>2850</v>
      </c>
      <c r="G1386" s="3" t="s">
        <v>6</v>
      </c>
      <c r="H1386" t="s">
        <v>1904</v>
      </c>
      <c r="I1386" t="s">
        <v>6</v>
      </c>
      <c r="J1386" s="3" t="s">
        <v>6</v>
      </c>
    </row>
    <row r="1387" spans="1:10" x14ac:dyDescent="0.25">
      <c r="A1387" t="s">
        <v>2851</v>
      </c>
      <c r="B1387" s="10">
        <v>24.359615000000002</v>
      </c>
      <c r="C1387" s="10">
        <v>123.746559</v>
      </c>
      <c r="D1387" t="s">
        <v>6</v>
      </c>
      <c r="E1387" t="s">
        <v>6</v>
      </c>
      <c r="F1387" s="3" t="s">
        <v>2852</v>
      </c>
      <c r="G1387" s="3" t="s">
        <v>6</v>
      </c>
      <c r="H1387" t="s">
        <v>1904</v>
      </c>
      <c r="I1387" t="s">
        <v>6</v>
      </c>
      <c r="J1387" s="3" t="s">
        <v>6</v>
      </c>
    </row>
    <row r="1388" spans="1:10" x14ac:dyDescent="0.25">
      <c r="A1388" t="s">
        <v>2853</v>
      </c>
      <c r="B1388" s="10">
        <v>24.272199000000001</v>
      </c>
      <c r="C1388" s="10">
        <v>123.88336</v>
      </c>
      <c r="D1388" t="s">
        <v>6</v>
      </c>
      <c r="E1388" t="s">
        <v>6</v>
      </c>
      <c r="F1388" s="3" t="s">
        <v>2854</v>
      </c>
      <c r="G1388" s="3" t="s">
        <v>6</v>
      </c>
      <c r="H1388" t="s">
        <v>2845</v>
      </c>
      <c r="I1388" t="s">
        <v>6</v>
      </c>
      <c r="J1388" t="s">
        <v>6</v>
      </c>
    </row>
    <row r="1389" spans="1:10" x14ac:dyDescent="0.25">
      <c r="A1389" t="s">
        <v>2855</v>
      </c>
      <c r="B1389" s="10">
        <v>24.272199000000001</v>
      </c>
      <c r="C1389" s="10">
        <v>123.88336</v>
      </c>
      <c r="D1389" t="s">
        <v>2857</v>
      </c>
      <c r="E1389" t="s">
        <v>6</v>
      </c>
      <c r="F1389" s="3" t="s">
        <v>2856</v>
      </c>
      <c r="G1389" s="3" t="s">
        <v>6</v>
      </c>
      <c r="H1389" t="s">
        <v>2853</v>
      </c>
      <c r="I1389" t="s">
        <v>6</v>
      </c>
      <c r="J1389" t="s">
        <v>6</v>
      </c>
    </row>
    <row r="1390" spans="1:10" x14ac:dyDescent="0.25">
      <c r="A1390" t="s">
        <v>2862</v>
      </c>
      <c r="B1390" s="10">
        <v>24.326426000000001</v>
      </c>
      <c r="C1390" s="10">
        <v>120.565224</v>
      </c>
      <c r="D1390" t="s">
        <v>6</v>
      </c>
      <c r="E1390" t="s">
        <v>6</v>
      </c>
      <c r="F1390" s="3" t="s">
        <v>2858</v>
      </c>
      <c r="G1390" s="3" t="s">
        <v>2859</v>
      </c>
      <c r="H1390" t="s">
        <v>2861</v>
      </c>
      <c r="I1390" t="s">
        <v>6</v>
      </c>
      <c r="J1390" t="s">
        <v>6</v>
      </c>
    </row>
    <row r="1391" spans="1:10" x14ac:dyDescent="0.25">
      <c r="A1391" t="s">
        <v>2861</v>
      </c>
      <c r="B1391" s="10">
        <v>24.326256000000001</v>
      </c>
      <c r="C1391" s="10">
        <v>120.553476</v>
      </c>
      <c r="D1391" t="s">
        <v>6</v>
      </c>
      <c r="E1391" t="s">
        <v>6</v>
      </c>
      <c r="F1391" s="3" t="s">
        <v>2860</v>
      </c>
      <c r="G1391" s="3" t="s">
        <v>6</v>
      </c>
      <c r="H1391" s="3" t="s">
        <v>229</v>
      </c>
      <c r="I1391" s="3" t="s">
        <v>6</v>
      </c>
      <c r="J1391" s="3" t="s">
        <v>6</v>
      </c>
    </row>
    <row r="1392" spans="1:10" x14ac:dyDescent="0.25">
      <c r="A1392" t="s">
        <v>2863</v>
      </c>
      <c r="B1392" s="10">
        <v>24.311903999999998</v>
      </c>
      <c r="C1392" s="10">
        <v>120.54974300000001</v>
      </c>
      <c r="D1392" t="s">
        <v>6</v>
      </c>
      <c r="E1392" t="s">
        <v>6</v>
      </c>
      <c r="F1392" s="3" t="s">
        <v>2865</v>
      </c>
      <c r="G1392" s="3" t="s">
        <v>2864</v>
      </c>
      <c r="H1392" t="s">
        <v>2861</v>
      </c>
      <c r="I1392" s="3" t="s">
        <v>6</v>
      </c>
      <c r="J1392" s="3" t="s">
        <v>6</v>
      </c>
    </row>
    <row r="1393" spans="1:10" x14ac:dyDescent="0.25">
      <c r="A1393" t="s">
        <v>2867</v>
      </c>
      <c r="B1393" s="10">
        <v>17.962233000000001</v>
      </c>
      <c r="C1393" s="10">
        <v>-67.183820999999995</v>
      </c>
      <c r="D1393" t="s">
        <v>6</v>
      </c>
      <c r="E1393" t="s">
        <v>6</v>
      </c>
      <c r="F1393" t="s">
        <v>2866</v>
      </c>
      <c r="G1393" s="3" t="s">
        <v>6</v>
      </c>
      <c r="H1393" s="3" t="s">
        <v>298</v>
      </c>
      <c r="I1393" s="3" t="s">
        <v>6</v>
      </c>
      <c r="J1393" s="3" t="s">
        <v>6</v>
      </c>
    </row>
    <row r="1394" spans="1:10" x14ac:dyDescent="0.25">
      <c r="A1394" t="s">
        <v>2868</v>
      </c>
      <c r="B1394" s="10">
        <v>-22.903687000000001</v>
      </c>
      <c r="C1394" s="10">
        <v>-43.863487999999997</v>
      </c>
      <c r="D1394" s="3" t="s">
        <v>6</v>
      </c>
      <c r="E1394" s="3" t="s">
        <v>6</v>
      </c>
      <c r="F1394" s="3" t="s">
        <v>2869</v>
      </c>
      <c r="G1394" s="3" t="s">
        <v>6</v>
      </c>
      <c r="H1394" t="s">
        <v>335</v>
      </c>
      <c r="I1394" s="3" t="s">
        <v>6</v>
      </c>
      <c r="J1394" s="3" t="s">
        <v>6</v>
      </c>
    </row>
    <row r="1395" spans="1:10" x14ac:dyDescent="0.25">
      <c r="A1395" t="s">
        <v>2870</v>
      </c>
      <c r="B1395" s="10">
        <v>8.0057799999999997</v>
      </c>
      <c r="C1395" s="10">
        <v>98.593380999999994</v>
      </c>
      <c r="D1395" t="s">
        <v>6</v>
      </c>
      <c r="E1395" t="s">
        <v>6</v>
      </c>
      <c r="F1395" s="3" t="s">
        <v>2871</v>
      </c>
      <c r="G1395" s="3" t="s">
        <v>6</v>
      </c>
      <c r="H1395" t="s">
        <v>1642</v>
      </c>
      <c r="I1395" t="s">
        <v>6</v>
      </c>
      <c r="J1395" s="3" t="s">
        <v>6</v>
      </c>
    </row>
    <row r="1396" spans="1:10" x14ac:dyDescent="0.25">
      <c r="A1396" t="s">
        <v>2873</v>
      </c>
      <c r="B1396" s="10">
        <v>8.0059629999999995</v>
      </c>
      <c r="C1396" s="10">
        <v>98.948590999999993</v>
      </c>
      <c r="D1396" t="s">
        <v>6</v>
      </c>
      <c r="E1396" t="s">
        <v>6</v>
      </c>
      <c r="F1396" s="3" t="s">
        <v>2872</v>
      </c>
      <c r="G1396" s="3" t="s">
        <v>6</v>
      </c>
      <c r="H1396" s="4" t="s">
        <v>2381</v>
      </c>
      <c r="I1396" t="s">
        <v>6</v>
      </c>
      <c r="J1396" s="3" t="s">
        <v>6</v>
      </c>
    </row>
    <row r="1397" spans="1:10" x14ac:dyDescent="0.25">
      <c r="A1397" t="s">
        <v>2875</v>
      </c>
      <c r="B1397" s="10">
        <v>6.7213710000000004</v>
      </c>
      <c r="C1397" s="10">
        <v>99.905745999999994</v>
      </c>
      <c r="D1397" t="s">
        <v>6</v>
      </c>
      <c r="E1397" t="s">
        <v>6</v>
      </c>
      <c r="F1397" s="3" t="s">
        <v>2874</v>
      </c>
      <c r="G1397" s="3" t="s">
        <v>6</v>
      </c>
      <c r="H1397" s="4" t="s">
        <v>2381</v>
      </c>
      <c r="I1397" t="s">
        <v>6</v>
      </c>
      <c r="J1397" s="3" t="s">
        <v>6</v>
      </c>
    </row>
    <row r="1398" spans="1:10" x14ac:dyDescent="0.25">
      <c r="A1398" t="s">
        <v>2876</v>
      </c>
      <c r="B1398" s="10">
        <v>13.163854000000001</v>
      </c>
      <c r="C1398" s="10">
        <v>100.917452</v>
      </c>
      <c r="D1398" t="s">
        <v>6</v>
      </c>
      <c r="E1398" t="s">
        <v>6</v>
      </c>
      <c r="F1398" s="3" t="s">
        <v>2877</v>
      </c>
      <c r="G1398" s="3" t="s">
        <v>6</v>
      </c>
      <c r="H1398" t="s">
        <v>2382</v>
      </c>
      <c r="I1398" t="s">
        <v>6</v>
      </c>
      <c r="J1398" s="3" t="s">
        <v>6</v>
      </c>
    </row>
    <row r="1399" spans="1:10" x14ac:dyDescent="0.25">
      <c r="A1399" t="s">
        <v>2878</v>
      </c>
      <c r="B1399" s="10">
        <v>12.586899000000001</v>
      </c>
      <c r="C1399" s="10">
        <v>101.420317</v>
      </c>
      <c r="D1399" t="s">
        <v>6</v>
      </c>
      <c r="E1399" t="s">
        <v>6</v>
      </c>
      <c r="F1399" s="3" t="s">
        <v>2879</v>
      </c>
      <c r="G1399" s="3" t="s">
        <v>6</v>
      </c>
      <c r="H1399" t="s">
        <v>2382</v>
      </c>
      <c r="I1399" t="s">
        <v>6</v>
      </c>
      <c r="J1399" s="3" t="s">
        <v>6</v>
      </c>
    </row>
    <row r="1400" spans="1:10" x14ac:dyDescent="0.25">
      <c r="A1400" t="s">
        <v>2880</v>
      </c>
      <c r="B1400" s="10">
        <v>13.556298999999999</v>
      </c>
      <c r="C1400" s="10">
        <v>100.577839</v>
      </c>
      <c r="D1400" t="s">
        <v>6</v>
      </c>
      <c r="E1400" t="s">
        <v>6</v>
      </c>
      <c r="F1400" s="3" t="s">
        <v>2881</v>
      </c>
      <c r="G1400" s="3" t="s">
        <v>6</v>
      </c>
      <c r="H1400" t="s">
        <v>2382</v>
      </c>
      <c r="I1400" t="s">
        <v>6</v>
      </c>
      <c r="J1400" s="3" t="s">
        <v>6</v>
      </c>
    </row>
    <row r="1401" spans="1:10" x14ac:dyDescent="0.25">
      <c r="A1401" t="s">
        <v>2883</v>
      </c>
      <c r="B1401" s="10">
        <v>10.340699000000001</v>
      </c>
      <c r="C1401" s="10">
        <v>99.149124</v>
      </c>
      <c r="D1401" t="s">
        <v>6</v>
      </c>
      <c r="E1401" t="s">
        <v>6</v>
      </c>
      <c r="F1401" s="3" t="s">
        <v>2882</v>
      </c>
      <c r="G1401" s="3" t="s">
        <v>6</v>
      </c>
      <c r="H1401" t="s">
        <v>2382</v>
      </c>
      <c r="I1401" t="s">
        <v>6</v>
      </c>
      <c r="J1401" s="3" t="s">
        <v>6</v>
      </c>
    </row>
    <row r="1402" spans="1:10" x14ac:dyDescent="0.25">
      <c r="A1402" t="s">
        <v>2884</v>
      </c>
      <c r="B1402" s="10">
        <v>6.8865879999999997</v>
      </c>
      <c r="C1402" s="10">
        <v>101.307793</v>
      </c>
      <c r="D1402" t="s">
        <v>6</v>
      </c>
      <c r="E1402" t="s">
        <v>6</v>
      </c>
      <c r="F1402" s="3" t="s">
        <v>2885</v>
      </c>
      <c r="G1402" s="3" t="s">
        <v>6</v>
      </c>
      <c r="H1402" t="s">
        <v>2382</v>
      </c>
      <c r="I1402" t="s">
        <v>6</v>
      </c>
      <c r="J1402" s="3" t="s">
        <v>6</v>
      </c>
    </row>
    <row r="1403" spans="1:10" x14ac:dyDescent="0.25">
      <c r="A1403" t="s">
        <v>2887</v>
      </c>
      <c r="B1403" s="10">
        <v>6.3715380000000001</v>
      </c>
      <c r="C1403" s="10">
        <v>101.917599</v>
      </c>
      <c r="D1403" t="s">
        <v>6</v>
      </c>
      <c r="E1403" t="s">
        <v>6</v>
      </c>
      <c r="F1403" s="3" t="s">
        <v>2886</v>
      </c>
      <c r="G1403" s="3" t="s">
        <v>6</v>
      </c>
      <c r="H1403" t="s">
        <v>2382</v>
      </c>
      <c r="I1403" t="s">
        <v>6</v>
      </c>
      <c r="J1403" s="3" t="s">
        <v>6</v>
      </c>
    </row>
    <row r="1404" spans="1:10" x14ac:dyDescent="0.25">
      <c r="A1404" t="s">
        <v>2888</v>
      </c>
      <c r="B1404" s="10">
        <v>12.527203</v>
      </c>
      <c r="C1404" s="10">
        <v>102.0117</v>
      </c>
      <c r="D1404" t="s">
        <v>6</v>
      </c>
      <c r="E1404" t="s">
        <v>6</v>
      </c>
      <c r="F1404" s="3" t="s">
        <v>2889</v>
      </c>
      <c r="G1404" s="3" t="s">
        <v>6</v>
      </c>
      <c r="H1404" t="s">
        <v>2382</v>
      </c>
      <c r="I1404" t="s">
        <v>6</v>
      </c>
      <c r="J1404" s="3" t="s">
        <v>6</v>
      </c>
    </row>
    <row r="1405" spans="1:10" x14ac:dyDescent="0.25">
      <c r="A1405" t="s">
        <v>2890</v>
      </c>
      <c r="B1405" s="10">
        <v>12.949738999999999</v>
      </c>
      <c r="C1405" s="10">
        <v>100.033761</v>
      </c>
      <c r="D1405" t="s">
        <v>6</v>
      </c>
      <c r="E1405" t="s">
        <v>6</v>
      </c>
      <c r="F1405" s="3" t="s">
        <v>2891</v>
      </c>
      <c r="G1405" s="3" t="s">
        <v>6</v>
      </c>
      <c r="H1405" t="s">
        <v>2382</v>
      </c>
      <c r="I1405" t="s">
        <v>6</v>
      </c>
      <c r="J1405" s="3" t="s">
        <v>6</v>
      </c>
    </row>
    <row r="1406" spans="1:10" x14ac:dyDescent="0.25">
      <c r="A1406" t="s">
        <v>2893</v>
      </c>
      <c r="B1406" s="10">
        <v>8.5812430000000006</v>
      </c>
      <c r="C1406" s="10">
        <v>100.009213</v>
      </c>
      <c r="D1406" t="s">
        <v>6</v>
      </c>
      <c r="E1406" t="s">
        <v>6</v>
      </c>
      <c r="F1406" s="3" t="s">
        <v>2892</v>
      </c>
      <c r="G1406" s="3" t="s">
        <v>6</v>
      </c>
      <c r="H1406" t="s">
        <v>2382</v>
      </c>
      <c r="I1406" t="s">
        <v>6</v>
      </c>
      <c r="J1406" s="3" t="s">
        <v>6</v>
      </c>
    </row>
    <row r="1407" spans="1:10" x14ac:dyDescent="0.25">
      <c r="A1407" t="s">
        <v>2913</v>
      </c>
      <c r="B1407" s="10">
        <v>-14.784317</v>
      </c>
      <c r="C1407" s="10">
        <v>-39.028326999999997</v>
      </c>
      <c r="D1407" t="s">
        <v>6</v>
      </c>
      <c r="E1407" t="s">
        <v>6</v>
      </c>
      <c r="F1407" s="3" t="s">
        <v>2912</v>
      </c>
      <c r="G1407" s="3" t="s">
        <v>6</v>
      </c>
      <c r="H1407" t="s">
        <v>326</v>
      </c>
      <c r="I1407" t="s">
        <v>6</v>
      </c>
      <c r="J1407" s="3" t="s">
        <v>6</v>
      </c>
    </row>
    <row r="1408" spans="1:10" x14ac:dyDescent="0.25">
      <c r="A1408" t="s">
        <v>2914</v>
      </c>
      <c r="B1408" s="10">
        <v>-0.98490500000000003</v>
      </c>
      <c r="C1408" s="10">
        <v>100.359747</v>
      </c>
      <c r="D1408" t="s">
        <v>1947</v>
      </c>
      <c r="E1408" t="s">
        <v>6</v>
      </c>
      <c r="F1408" s="3" t="s">
        <v>2915</v>
      </c>
      <c r="G1408" s="3" t="s">
        <v>6</v>
      </c>
      <c r="H1408" t="s">
        <v>192</v>
      </c>
      <c r="I1408" t="s">
        <v>6</v>
      </c>
      <c r="J1408" s="3" t="s">
        <v>6</v>
      </c>
    </row>
    <row r="1409" spans="1:10" x14ac:dyDescent="0.25">
      <c r="A1409" t="s">
        <v>2916</v>
      </c>
      <c r="B1409" s="10">
        <v>-0.90337100000000004</v>
      </c>
      <c r="C1409" s="10">
        <v>100.34927999999999</v>
      </c>
      <c r="D1409" t="s">
        <v>6</v>
      </c>
      <c r="E1409" t="s">
        <v>6</v>
      </c>
      <c r="F1409" s="3" t="s">
        <v>2917</v>
      </c>
      <c r="G1409" s="3" t="s">
        <v>6</v>
      </c>
      <c r="H1409" t="s">
        <v>2914</v>
      </c>
      <c r="I1409" t="s">
        <v>6</v>
      </c>
      <c r="J1409" t="s">
        <v>6</v>
      </c>
    </row>
    <row r="1410" spans="1:10" x14ac:dyDescent="0.25">
      <c r="A1410" t="s">
        <v>2918</v>
      </c>
      <c r="B1410" s="10">
        <v>-13.315833</v>
      </c>
      <c r="C1410" s="10">
        <v>48.259784000000003</v>
      </c>
      <c r="D1410" t="s">
        <v>6</v>
      </c>
      <c r="E1410" t="s">
        <v>6</v>
      </c>
      <c r="F1410" s="3" t="s">
        <v>2919</v>
      </c>
      <c r="G1410" s="3" t="s">
        <v>6</v>
      </c>
      <c r="H1410" t="s">
        <v>171</v>
      </c>
      <c r="I1410" t="s">
        <v>6</v>
      </c>
      <c r="J1410" s="3" t="s">
        <v>6</v>
      </c>
    </row>
    <row r="1411" spans="1:10" x14ac:dyDescent="0.25">
      <c r="A1411" t="s">
        <v>2920</v>
      </c>
      <c r="B1411" s="10">
        <v>5.8704729999999996</v>
      </c>
      <c r="C1411" s="10">
        <v>-55.098979</v>
      </c>
      <c r="D1411" t="s">
        <v>6</v>
      </c>
      <c r="E1411" t="s">
        <v>6</v>
      </c>
      <c r="F1411" s="3" t="s">
        <v>2921</v>
      </c>
      <c r="G1411" s="3" t="s">
        <v>6</v>
      </c>
      <c r="H1411" t="s">
        <v>479</v>
      </c>
      <c r="I1411" s="3" t="s">
        <v>6</v>
      </c>
      <c r="J1411" s="3" t="s">
        <v>6</v>
      </c>
    </row>
    <row r="1412" spans="1:10" x14ac:dyDescent="0.25">
      <c r="A1412" t="s">
        <v>2922</v>
      </c>
      <c r="B1412" s="10">
        <v>11.690346999999999</v>
      </c>
      <c r="C1412" s="10">
        <v>98.462235000000007</v>
      </c>
      <c r="D1412" t="s">
        <v>6</v>
      </c>
      <c r="E1412" t="s">
        <v>6</v>
      </c>
      <c r="F1412" s="3" t="s">
        <v>2923</v>
      </c>
      <c r="G1412" s="3" t="s">
        <v>2924</v>
      </c>
      <c r="H1412" t="s">
        <v>223</v>
      </c>
      <c r="I1412" t="s">
        <v>6</v>
      </c>
      <c r="J1412" s="3" t="s">
        <v>6</v>
      </c>
    </row>
    <row r="1413" spans="1:10" x14ac:dyDescent="0.25">
      <c r="A1413" t="s">
        <v>2925</v>
      </c>
      <c r="B1413" s="10">
        <v>4.7876000000000003</v>
      </c>
      <c r="C1413" s="10">
        <v>-1.9489460000000001</v>
      </c>
      <c r="D1413" t="s">
        <v>6</v>
      </c>
      <c r="E1413" t="s">
        <v>6</v>
      </c>
      <c r="F1413" s="3" t="s">
        <v>2926</v>
      </c>
      <c r="G1413" s="3" t="s">
        <v>6</v>
      </c>
      <c r="H1413" s="3" t="s">
        <v>465</v>
      </c>
      <c r="I1413" s="3" t="s">
        <v>6</v>
      </c>
      <c r="J1413" s="3" t="s">
        <v>6</v>
      </c>
    </row>
    <row r="1414" spans="1:10" x14ac:dyDescent="0.25">
      <c r="A1414" t="s">
        <v>2927</v>
      </c>
      <c r="B1414" s="10">
        <v>-7.9047869999999998</v>
      </c>
      <c r="C1414" s="10">
        <v>112.89607100000001</v>
      </c>
      <c r="D1414" t="s">
        <v>1947</v>
      </c>
      <c r="E1414" t="s">
        <v>6</v>
      </c>
      <c r="F1414" s="3" t="s">
        <v>2928</v>
      </c>
      <c r="G1414" s="3" t="s">
        <v>6</v>
      </c>
      <c r="H1414" t="s">
        <v>190</v>
      </c>
      <c r="I1414" t="s">
        <v>6</v>
      </c>
      <c r="J1414" s="3" t="s">
        <v>6</v>
      </c>
    </row>
    <row r="1415" spans="1:10" x14ac:dyDescent="0.25">
      <c r="A1415" t="s">
        <v>2929</v>
      </c>
      <c r="B1415" s="10">
        <v>-7.038214</v>
      </c>
      <c r="C1415" s="10">
        <v>113.356604</v>
      </c>
      <c r="D1415" t="s">
        <v>6</v>
      </c>
      <c r="E1415" t="s">
        <v>6</v>
      </c>
      <c r="F1415" s="3" t="s">
        <v>2930</v>
      </c>
      <c r="G1415" s="3" t="s">
        <v>6</v>
      </c>
      <c r="H1415" t="s">
        <v>2927</v>
      </c>
      <c r="I1415" t="s">
        <v>6</v>
      </c>
      <c r="J1415" t="s">
        <v>6</v>
      </c>
    </row>
    <row r="1416" spans="1:10" x14ac:dyDescent="0.25">
      <c r="A1416" t="s">
        <v>2932</v>
      </c>
      <c r="B1416" s="10">
        <v>-7.2132300000000003</v>
      </c>
      <c r="C1416" s="10">
        <v>113.394166</v>
      </c>
      <c r="D1416" t="s">
        <v>6</v>
      </c>
      <c r="E1416" t="s">
        <v>6</v>
      </c>
      <c r="F1416" s="3" t="s">
        <v>2931</v>
      </c>
      <c r="G1416" s="3" t="s">
        <v>6</v>
      </c>
      <c r="H1416" t="s">
        <v>2929</v>
      </c>
      <c r="I1416" t="s">
        <v>6</v>
      </c>
      <c r="J1416" t="s">
        <v>6</v>
      </c>
    </row>
    <row r="1417" spans="1:10" x14ac:dyDescent="0.25">
      <c r="A1417" t="s">
        <v>2933</v>
      </c>
      <c r="B1417" s="10">
        <v>3.8506740000000002</v>
      </c>
      <c r="C1417" s="10">
        <v>-77.062235000000001</v>
      </c>
      <c r="D1417" t="s">
        <v>6</v>
      </c>
      <c r="E1417" t="s">
        <v>6</v>
      </c>
      <c r="F1417" t="s">
        <v>2934</v>
      </c>
      <c r="G1417" s="3" t="s">
        <v>6</v>
      </c>
      <c r="H1417" t="s">
        <v>2492</v>
      </c>
      <c r="I1417" t="s">
        <v>6</v>
      </c>
      <c r="J1417" s="3" t="s">
        <v>6</v>
      </c>
    </row>
    <row r="1418" spans="1:10" x14ac:dyDescent="0.25">
      <c r="A1418" t="s">
        <v>2935</v>
      </c>
      <c r="B1418" s="10">
        <f>12+22/60</f>
        <v>12.366666666666667</v>
      </c>
      <c r="C1418" s="10">
        <f>-(69+10/60)</f>
        <v>-69.166666666666671</v>
      </c>
      <c r="D1418" t="s">
        <v>6</v>
      </c>
      <c r="E1418" t="s">
        <v>6</v>
      </c>
      <c r="F1418" s="3" t="s">
        <v>2936</v>
      </c>
      <c r="G1418" s="3" t="s">
        <v>6</v>
      </c>
      <c r="H1418" t="s">
        <v>289</v>
      </c>
      <c r="I1418" t="s">
        <v>6</v>
      </c>
      <c r="J1418" s="3" t="s">
        <v>6</v>
      </c>
    </row>
    <row r="1419" spans="1:10" x14ac:dyDescent="0.25">
      <c r="A1419" t="s">
        <v>2937</v>
      </c>
      <c r="B1419" s="10">
        <v>12.050924999999999</v>
      </c>
      <c r="C1419" s="10">
        <v>-68.831131999999997</v>
      </c>
      <c r="D1419" t="s">
        <v>6</v>
      </c>
      <c r="E1419" t="s">
        <v>6</v>
      </c>
      <c r="F1419" s="3" t="s">
        <v>2938</v>
      </c>
      <c r="G1419" s="3" t="s">
        <v>2939</v>
      </c>
      <c r="H1419" t="s">
        <v>289</v>
      </c>
      <c r="I1419" t="s">
        <v>6</v>
      </c>
      <c r="J1419" s="3" t="s">
        <v>6</v>
      </c>
    </row>
    <row r="1420" spans="1:10" x14ac:dyDescent="0.25">
      <c r="A1420" t="s">
        <v>2940</v>
      </c>
      <c r="B1420" s="10">
        <v>12.276626</v>
      </c>
      <c r="C1420" s="10">
        <v>-69.124807000000004</v>
      </c>
      <c r="D1420" t="s">
        <v>6</v>
      </c>
      <c r="E1420" t="s">
        <v>6</v>
      </c>
      <c r="F1420" s="3" t="s">
        <v>2941</v>
      </c>
      <c r="G1420" s="3" t="s">
        <v>6</v>
      </c>
      <c r="H1420" t="s">
        <v>289</v>
      </c>
      <c r="I1420" t="s">
        <v>6</v>
      </c>
      <c r="J1420" s="3" t="s">
        <v>6</v>
      </c>
    </row>
    <row r="1421" spans="1:10" x14ac:dyDescent="0.25">
      <c r="A1421" t="s">
        <v>2942</v>
      </c>
      <c r="B1421" s="10">
        <v>12.513241000000001</v>
      </c>
      <c r="C1421" s="10">
        <v>-69.971439000000004</v>
      </c>
      <c r="D1421" t="s">
        <v>6</v>
      </c>
      <c r="E1421" t="s">
        <v>6</v>
      </c>
      <c r="F1421" s="3" t="s">
        <v>2942</v>
      </c>
      <c r="G1421" s="3" t="s">
        <v>6</v>
      </c>
      <c r="H1421" s="3" t="s">
        <v>6</v>
      </c>
      <c r="I1421" t="s">
        <v>3250</v>
      </c>
      <c r="J1421" s="3" t="s">
        <v>6</v>
      </c>
    </row>
    <row r="1422" spans="1:10" x14ac:dyDescent="0.25">
      <c r="A1422" t="s">
        <v>2943</v>
      </c>
      <c r="B1422" s="10">
        <v>12.537748000000001</v>
      </c>
      <c r="C1422" s="10">
        <v>-69.955845999999994</v>
      </c>
      <c r="D1422" t="s">
        <v>6</v>
      </c>
      <c r="E1422" t="s">
        <v>6</v>
      </c>
      <c r="F1422" s="3" t="s">
        <v>2944</v>
      </c>
      <c r="G1422" s="3" t="s">
        <v>6</v>
      </c>
      <c r="H1422" s="3" t="s">
        <v>2942</v>
      </c>
      <c r="I1422" t="s">
        <v>6</v>
      </c>
      <c r="J1422" t="s">
        <v>6</v>
      </c>
    </row>
    <row r="1423" spans="1:10" x14ac:dyDescent="0.25">
      <c r="A1423" t="s">
        <v>2945</v>
      </c>
      <c r="B1423" s="10">
        <v>12.47653</v>
      </c>
      <c r="C1423" s="10">
        <v>-69.984938</v>
      </c>
      <c r="D1423" t="s">
        <v>6</v>
      </c>
      <c r="E1423" t="s">
        <v>6</v>
      </c>
      <c r="F1423" s="3" t="s">
        <v>2946</v>
      </c>
      <c r="G1423" s="3" t="s">
        <v>6</v>
      </c>
      <c r="H1423" s="3" t="s">
        <v>2942</v>
      </c>
      <c r="I1423" t="s">
        <v>6</v>
      </c>
      <c r="J1423" t="s">
        <v>6</v>
      </c>
    </row>
    <row r="1424" spans="1:10" x14ac:dyDescent="0.25">
      <c r="A1424" t="s">
        <v>2947</v>
      </c>
      <c r="B1424" s="10">
        <v>12.517989</v>
      </c>
      <c r="C1424" s="10">
        <v>-69.927909</v>
      </c>
      <c r="D1424" t="s">
        <v>6</v>
      </c>
      <c r="E1424" t="s">
        <v>6</v>
      </c>
      <c r="F1424" s="3" t="s">
        <v>2948</v>
      </c>
      <c r="G1424" s="3" t="s">
        <v>6</v>
      </c>
      <c r="H1424" s="3" t="s">
        <v>2942</v>
      </c>
      <c r="I1424" t="s">
        <v>6</v>
      </c>
      <c r="J1424" t="s">
        <v>6</v>
      </c>
    </row>
    <row r="1425" spans="1:10" x14ac:dyDescent="0.25">
      <c r="A1425" t="s">
        <v>2949</v>
      </c>
      <c r="B1425" s="10">
        <v>12.530503</v>
      </c>
      <c r="C1425" s="10">
        <v>-69.939522999999994</v>
      </c>
      <c r="D1425" t="s">
        <v>6</v>
      </c>
      <c r="E1425" t="s">
        <v>6</v>
      </c>
      <c r="F1425" s="3" t="s">
        <v>2950</v>
      </c>
      <c r="G1425" s="3" t="s">
        <v>6</v>
      </c>
      <c r="H1425" t="s">
        <v>2947</v>
      </c>
      <c r="I1425" t="s">
        <v>6</v>
      </c>
      <c r="J1425" t="s">
        <v>6</v>
      </c>
    </row>
    <row r="1426" spans="1:10" x14ac:dyDescent="0.25">
      <c r="A1426" t="s">
        <v>2951</v>
      </c>
      <c r="B1426" s="10">
        <v>12.551401</v>
      </c>
      <c r="C1426" s="10">
        <v>-70.056982000000005</v>
      </c>
      <c r="D1426" t="s">
        <v>6</v>
      </c>
      <c r="E1426" t="s">
        <v>6</v>
      </c>
      <c r="F1426" s="3" t="s">
        <v>2952</v>
      </c>
      <c r="G1426" s="3" t="s">
        <v>6</v>
      </c>
      <c r="H1426" s="3" t="s">
        <v>2942</v>
      </c>
      <c r="I1426" t="s">
        <v>6</v>
      </c>
      <c r="J1426" t="s">
        <v>6</v>
      </c>
    </row>
    <row r="1427" spans="1:10" x14ac:dyDescent="0.25">
      <c r="A1427" t="s">
        <v>2953</v>
      </c>
      <c r="B1427" s="10">
        <v>10.515993999999999</v>
      </c>
      <c r="C1427" s="10">
        <v>-61.040044999999999</v>
      </c>
      <c r="D1427" t="s">
        <v>6</v>
      </c>
      <c r="E1427" t="s">
        <v>6</v>
      </c>
      <c r="F1427" s="3" t="s">
        <v>2954</v>
      </c>
      <c r="G1427" s="3" t="s">
        <v>6</v>
      </c>
      <c r="H1427" t="s">
        <v>290</v>
      </c>
      <c r="I1427" t="s">
        <v>6</v>
      </c>
      <c r="J1427" t="s">
        <v>6</v>
      </c>
    </row>
    <row r="1428" spans="1:10" x14ac:dyDescent="0.25">
      <c r="A1428" t="s">
        <v>2956</v>
      </c>
      <c r="B1428" s="10">
        <v>18.151509000000001</v>
      </c>
      <c r="C1428" s="10">
        <v>-94.450029000000001</v>
      </c>
      <c r="D1428" t="s">
        <v>6</v>
      </c>
      <c r="E1428" t="s">
        <v>6</v>
      </c>
      <c r="F1428" s="3" t="s">
        <v>2955</v>
      </c>
      <c r="G1428" s="3" t="s">
        <v>6</v>
      </c>
      <c r="H1428" t="s">
        <v>451</v>
      </c>
      <c r="I1428" t="s">
        <v>6</v>
      </c>
      <c r="J1428" s="3" t="s">
        <v>6</v>
      </c>
    </row>
    <row r="1429" spans="1:10" x14ac:dyDescent="0.25">
      <c r="A1429" t="s">
        <v>2958</v>
      </c>
      <c r="B1429" s="10">
        <v>17.130054999999999</v>
      </c>
      <c r="C1429" s="10">
        <v>-61.863906</v>
      </c>
      <c r="D1429" t="s">
        <v>6</v>
      </c>
      <c r="E1429" t="s">
        <v>6</v>
      </c>
      <c r="F1429" s="3" t="s">
        <v>2957</v>
      </c>
      <c r="G1429" s="3" t="s">
        <v>6</v>
      </c>
      <c r="H1429" t="s">
        <v>297</v>
      </c>
      <c r="I1429" t="s">
        <v>6</v>
      </c>
      <c r="J1429" s="3" t="s">
        <v>6</v>
      </c>
    </row>
    <row r="1430" spans="1:10" x14ac:dyDescent="0.25">
      <c r="A1430" t="s">
        <v>2959</v>
      </c>
      <c r="B1430" s="10">
        <v>11.169228</v>
      </c>
      <c r="C1430" s="10">
        <v>-60.753014999999998</v>
      </c>
      <c r="D1430" t="s">
        <v>6</v>
      </c>
      <c r="E1430" t="s">
        <v>6</v>
      </c>
      <c r="F1430" t="s">
        <v>2960</v>
      </c>
      <c r="G1430" s="3" t="s">
        <v>6</v>
      </c>
      <c r="H1430" t="s">
        <v>292</v>
      </c>
      <c r="I1430" t="s">
        <v>6</v>
      </c>
      <c r="J1430" s="3" t="s">
        <v>6</v>
      </c>
    </row>
    <row r="1431" spans="1:10" x14ac:dyDescent="0.25">
      <c r="A1431" t="s">
        <v>2961</v>
      </c>
      <c r="B1431" s="10">
        <v>12.198373999999999</v>
      </c>
      <c r="C1431" s="10">
        <v>-68.262748999999999</v>
      </c>
      <c r="D1431" t="s">
        <v>6</v>
      </c>
      <c r="E1431" t="s">
        <v>6</v>
      </c>
      <c r="F1431" s="3" t="s">
        <v>2961</v>
      </c>
      <c r="G1431" s="3" t="s">
        <v>6</v>
      </c>
      <c r="H1431" s="3" t="s">
        <v>6</v>
      </c>
      <c r="I1431" t="s">
        <v>3250</v>
      </c>
      <c r="J1431" s="3" t="s">
        <v>6</v>
      </c>
    </row>
    <row r="1432" spans="1:10" x14ac:dyDescent="0.25">
      <c r="A1432" t="s">
        <v>3000</v>
      </c>
      <c r="B1432" s="10">
        <v>12.246725</v>
      </c>
      <c r="C1432" s="10">
        <v>-69.147341999999995</v>
      </c>
      <c r="D1432" t="s">
        <v>6</v>
      </c>
      <c r="E1432" t="s">
        <v>6</v>
      </c>
      <c r="F1432" s="3" t="s">
        <v>2962</v>
      </c>
      <c r="G1432" s="3" t="s">
        <v>6</v>
      </c>
      <c r="H1432" t="s">
        <v>2161</v>
      </c>
      <c r="I1432" s="3" t="s">
        <v>6</v>
      </c>
      <c r="J1432" s="11" t="s">
        <v>6</v>
      </c>
    </row>
    <row r="1433" spans="1:10" x14ac:dyDescent="0.25">
      <c r="A1433" t="s">
        <v>2971</v>
      </c>
      <c r="B1433" s="10">
        <v>18.031762000000001</v>
      </c>
      <c r="C1433" s="10">
        <v>-63.049757999999997</v>
      </c>
      <c r="D1433" t="s">
        <v>6</v>
      </c>
      <c r="E1433" t="s">
        <v>6</v>
      </c>
      <c r="F1433" s="3" t="s">
        <v>2963</v>
      </c>
      <c r="G1433" s="3" t="s">
        <v>6</v>
      </c>
      <c r="H1433" s="3" t="s">
        <v>2969</v>
      </c>
      <c r="I1433" s="3" t="s">
        <v>6</v>
      </c>
      <c r="J1433" s="3" t="s">
        <v>6</v>
      </c>
    </row>
    <row r="1434" spans="1:10" x14ac:dyDescent="0.25">
      <c r="A1434" t="s">
        <v>2964</v>
      </c>
      <c r="B1434" s="10">
        <v>18.005662999999998</v>
      </c>
      <c r="C1434" s="10">
        <v>-63.043985999999997</v>
      </c>
      <c r="D1434" t="s">
        <v>6</v>
      </c>
      <c r="E1434" t="s">
        <v>6</v>
      </c>
      <c r="F1434" s="3" t="s">
        <v>2965</v>
      </c>
      <c r="G1434" s="3" t="s">
        <v>6</v>
      </c>
      <c r="H1434" s="3" t="s">
        <v>374</v>
      </c>
      <c r="I1434" s="3" t="s">
        <v>6</v>
      </c>
      <c r="J1434" s="3" t="s">
        <v>6</v>
      </c>
    </row>
    <row r="1435" spans="1:10" x14ac:dyDescent="0.25">
      <c r="A1435" t="s">
        <v>2972</v>
      </c>
      <c r="B1435" s="10">
        <v>18.029741999999999</v>
      </c>
      <c r="C1435" s="10">
        <v>-63.038322000000001</v>
      </c>
      <c r="D1435" t="s">
        <v>6</v>
      </c>
      <c r="E1435" t="s">
        <v>6</v>
      </c>
      <c r="F1435" s="3" t="s">
        <v>2966</v>
      </c>
      <c r="G1435" s="3" t="s">
        <v>6</v>
      </c>
      <c r="H1435" t="s">
        <v>2971</v>
      </c>
      <c r="I1435" s="3" t="s">
        <v>6</v>
      </c>
      <c r="J1435" s="3" t="s">
        <v>6</v>
      </c>
    </row>
    <row r="1436" spans="1:10" x14ac:dyDescent="0.25">
      <c r="A1436" t="s">
        <v>2967</v>
      </c>
      <c r="B1436" s="10">
        <v>18.022243</v>
      </c>
      <c r="C1436" s="10">
        <v>-63.065165</v>
      </c>
      <c r="D1436" t="s">
        <v>6</v>
      </c>
      <c r="E1436" t="s">
        <v>6</v>
      </c>
      <c r="F1436" s="3" t="s">
        <v>2968</v>
      </c>
      <c r="G1436" s="3" t="s">
        <v>6</v>
      </c>
      <c r="H1436" s="3" t="s">
        <v>374</v>
      </c>
      <c r="I1436" s="3" t="s">
        <v>6</v>
      </c>
      <c r="J1436" s="3" t="s">
        <v>6</v>
      </c>
    </row>
    <row r="1437" spans="1:10" x14ac:dyDescent="0.25">
      <c r="A1437" t="s">
        <v>2969</v>
      </c>
      <c r="B1437" s="10">
        <v>18.027066999999999</v>
      </c>
      <c r="C1437" s="10">
        <v>-63.048397000000001</v>
      </c>
      <c r="D1437" t="s">
        <v>6</v>
      </c>
      <c r="E1437" t="s">
        <v>6</v>
      </c>
      <c r="F1437" s="3" t="s">
        <v>2970</v>
      </c>
      <c r="G1437" s="3" t="s">
        <v>6</v>
      </c>
      <c r="H1437" s="3" t="s">
        <v>374</v>
      </c>
      <c r="I1437" s="3" t="s">
        <v>6</v>
      </c>
      <c r="J1437" s="3" t="s">
        <v>6</v>
      </c>
    </row>
    <row r="1438" spans="1:10" x14ac:dyDescent="0.25">
      <c r="A1438" t="s">
        <v>2973</v>
      </c>
      <c r="B1438" s="10">
        <v>18.017762000000001</v>
      </c>
      <c r="C1438" s="10">
        <v>-63.051315000000002</v>
      </c>
      <c r="D1438" t="s">
        <v>6</v>
      </c>
      <c r="E1438" t="s">
        <v>6</v>
      </c>
      <c r="F1438" s="3" t="s">
        <v>3247</v>
      </c>
      <c r="G1438" s="3" t="s">
        <v>6</v>
      </c>
      <c r="H1438" s="3" t="s">
        <v>374</v>
      </c>
      <c r="I1438" s="3" t="s">
        <v>6</v>
      </c>
      <c r="J1438" s="3" t="s">
        <v>6</v>
      </c>
    </row>
    <row r="1439" spans="1:10" x14ac:dyDescent="0.25">
      <c r="A1439" t="s">
        <v>2974</v>
      </c>
      <c r="B1439" s="10">
        <v>18.017212000000001</v>
      </c>
      <c r="C1439" s="10">
        <v>-63.044749000000003</v>
      </c>
      <c r="D1439" t="s">
        <v>6</v>
      </c>
      <c r="E1439" t="s">
        <v>6</v>
      </c>
      <c r="F1439" s="3" t="s">
        <v>2975</v>
      </c>
      <c r="G1439" s="3" t="s">
        <v>6</v>
      </c>
      <c r="H1439" t="s">
        <v>2973</v>
      </c>
      <c r="I1439" s="3" t="s">
        <v>6</v>
      </c>
      <c r="J1439" s="3" t="s">
        <v>6</v>
      </c>
    </row>
    <row r="1440" spans="1:10" x14ac:dyDescent="0.25">
      <c r="A1440" t="s">
        <v>2976</v>
      </c>
      <c r="B1440" s="10">
        <v>18.033086000000001</v>
      </c>
      <c r="C1440" s="10">
        <v>-63.058224000000003</v>
      </c>
      <c r="D1440" t="s">
        <v>6</v>
      </c>
      <c r="E1440" t="s">
        <v>6</v>
      </c>
      <c r="F1440" s="3" t="s">
        <v>2977</v>
      </c>
      <c r="G1440" s="3" t="s">
        <v>6</v>
      </c>
      <c r="H1440" s="3" t="s">
        <v>374</v>
      </c>
      <c r="I1440" s="3" t="s">
        <v>6</v>
      </c>
      <c r="J1440" s="3" t="s">
        <v>6</v>
      </c>
    </row>
    <row r="1441" spans="1:10" x14ac:dyDescent="0.25">
      <c r="A1441" t="s">
        <v>2978</v>
      </c>
      <c r="B1441" s="10">
        <v>18.102853</v>
      </c>
      <c r="C1441" s="10">
        <v>-63.056190999999998</v>
      </c>
      <c r="D1441" t="s">
        <v>6</v>
      </c>
      <c r="E1441" t="s">
        <v>6</v>
      </c>
      <c r="F1441" s="3" t="s">
        <v>2979</v>
      </c>
      <c r="G1441" s="3" t="s">
        <v>6</v>
      </c>
      <c r="H1441" s="3" t="s">
        <v>374</v>
      </c>
      <c r="I1441" s="3" t="s">
        <v>6</v>
      </c>
      <c r="J1441" s="3" t="s">
        <v>6</v>
      </c>
    </row>
    <row r="1442" spans="1:10" x14ac:dyDescent="0.25">
      <c r="A1442" t="s">
        <v>2980</v>
      </c>
      <c r="B1442" s="10">
        <v>18.102098000000002</v>
      </c>
      <c r="C1442" s="10">
        <v>-63.053401999999998</v>
      </c>
      <c r="D1442" t="s">
        <v>6</v>
      </c>
      <c r="E1442" t="s">
        <v>6</v>
      </c>
      <c r="F1442" s="3" t="s">
        <v>2981</v>
      </c>
      <c r="G1442" s="3" t="s">
        <v>6</v>
      </c>
      <c r="H1442" t="s">
        <v>2978</v>
      </c>
      <c r="I1442" s="3" t="s">
        <v>6</v>
      </c>
      <c r="J1442" s="3" t="s">
        <v>6</v>
      </c>
    </row>
    <row r="1443" spans="1:10" x14ac:dyDescent="0.25">
      <c r="A1443" t="s">
        <v>2983</v>
      </c>
      <c r="B1443" s="10">
        <v>18.022524000000001</v>
      </c>
      <c r="C1443" s="10">
        <v>-63.064343000000001</v>
      </c>
      <c r="D1443" t="s">
        <v>6</v>
      </c>
      <c r="E1443" t="s">
        <v>6</v>
      </c>
      <c r="F1443" s="3" t="s">
        <v>2982</v>
      </c>
      <c r="G1443" s="3" t="s">
        <v>6</v>
      </c>
      <c r="H1443" t="s">
        <v>2967</v>
      </c>
      <c r="I1443" s="3" t="s">
        <v>6</v>
      </c>
      <c r="J1443" s="3" t="s">
        <v>6</v>
      </c>
    </row>
    <row r="1444" spans="1:10" x14ac:dyDescent="0.25">
      <c r="A1444" t="s">
        <v>2984</v>
      </c>
      <c r="B1444" s="10">
        <v>18.066666666666666</v>
      </c>
      <c r="C1444" s="10">
        <v>-63.05</v>
      </c>
      <c r="D1444" t="s">
        <v>2986</v>
      </c>
      <c r="E1444" t="s">
        <v>6</v>
      </c>
      <c r="F1444" s="3" t="s">
        <v>2985</v>
      </c>
      <c r="G1444" s="3" t="s">
        <v>6</v>
      </c>
      <c r="H1444" s="3" t="s">
        <v>374</v>
      </c>
      <c r="I1444" s="3" t="s">
        <v>6</v>
      </c>
      <c r="J1444" s="3" t="s">
        <v>6</v>
      </c>
    </row>
    <row r="1445" spans="1:10" x14ac:dyDescent="0.25">
      <c r="A1445" t="s">
        <v>2987</v>
      </c>
      <c r="B1445" s="10">
        <v>18.066666666666666</v>
      </c>
      <c r="C1445" s="10">
        <v>-63.05</v>
      </c>
      <c r="D1445" t="s">
        <v>2986</v>
      </c>
      <c r="E1445" t="s">
        <v>6</v>
      </c>
      <c r="F1445" s="3" t="s">
        <v>2988</v>
      </c>
      <c r="G1445" s="3" t="s">
        <v>6</v>
      </c>
      <c r="H1445" s="3" t="s">
        <v>374</v>
      </c>
      <c r="I1445" s="3" t="s">
        <v>6</v>
      </c>
      <c r="J1445" s="3" t="s">
        <v>6</v>
      </c>
    </row>
    <row r="1446" spans="1:10" x14ac:dyDescent="0.25">
      <c r="A1446" t="s">
        <v>2989</v>
      </c>
      <c r="B1446" s="10">
        <v>17.264341000000002</v>
      </c>
      <c r="C1446" s="10">
        <v>-62.672226000000002</v>
      </c>
      <c r="D1446" t="s">
        <v>6</v>
      </c>
      <c r="E1446" t="s">
        <v>6</v>
      </c>
      <c r="F1446" t="s">
        <v>2989</v>
      </c>
      <c r="G1446" s="3" t="s">
        <v>6</v>
      </c>
      <c r="H1446" s="3" t="s">
        <v>6</v>
      </c>
      <c r="I1446" t="s">
        <v>3249</v>
      </c>
      <c r="J1446" s="3" t="s">
        <v>6</v>
      </c>
    </row>
    <row r="1447" spans="1:10" x14ac:dyDescent="0.25">
      <c r="A1447" t="s">
        <v>2990</v>
      </c>
      <c r="B1447" s="10">
        <v>17.152180999999999</v>
      </c>
      <c r="C1447" s="10">
        <v>-62.587082000000002</v>
      </c>
      <c r="D1447" t="s">
        <v>6</v>
      </c>
      <c r="E1447" t="s">
        <v>6</v>
      </c>
      <c r="F1447" t="s">
        <v>2990</v>
      </c>
      <c r="G1447" s="3" t="s">
        <v>6</v>
      </c>
      <c r="H1447" t="s">
        <v>2989</v>
      </c>
      <c r="I1447" s="3" t="s">
        <v>6</v>
      </c>
      <c r="J1447" s="3" t="s">
        <v>6</v>
      </c>
    </row>
    <row r="1448" spans="1:10" x14ac:dyDescent="0.25">
      <c r="A1448" t="s">
        <v>2991</v>
      </c>
      <c r="B1448" s="10">
        <v>17.168429</v>
      </c>
      <c r="C1448" s="10">
        <v>-62.628404000000003</v>
      </c>
      <c r="D1448" t="s">
        <v>6</v>
      </c>
      <c r="E1448" t="s">
        <v>6</v>
      </c>
      <c r="F1448" s="3" t="s">
        <v>2992</v>
      </c>
      <c r="G1448" s="3" t="s">
        <v>6</v>
      </c>
      <c r="H1448" s="3" t="s">
        <v>2990</v>
      </c>
      <c r="I1448" s="3" t="s">
        <v>6</v>
      </c>
      <c r="J1448" s="3" t="s">
        <v>6</v>
      </c>
    </row>
    <row r="1449" spans="1:10" x14ac:dyDescent="0.25">
      <c r="A1449" t="s">
        <v>2993</v>
      </c>
      <c r="B1449" s="10">
        <v>18.210051</v>
      </c>
      <c r="C1449" s="10">
        <v>-63.052183999999997</v>
      </c>
      <c r="D1449" t="s">
        <v>6</v>
      </c>
      <c r="E1449" t="s">
        <v>6</v>
      </c>
      <c r="F1449" s="3" t="s">
        <v>2993</v>
      </c>
      <c r="G1449" s="3" t="s">
        <v>6</v>
      </c>
      <c r="H1449" s="3" t="s">
        <v>6</v>
      </c>
      <c r="I1449" t="s">
        <v>3249</v>
      </c>
      <c r="J1449" s="3" t="s">
        <v>6</v>
      </c>
    </row>
    <row r="1450" spans="1:10" x14ac:dyDescent="0.25">
      <c r="A1450" t="s">
        <v>2998</v>
      </c>
      <c r="B1450" s="10">
        <v>17.023242</v>
      </c>
      <c r="C1450" s="10">
        <v>-62.488447999999998</v>
      </c>
      <c r="D1450" t="s">
        <v>6</v>
      </c>
      <c r="E1450" t="s">
        <v>6</v>
      </c>
      <c r="F1450" s="3" t="s">
        <v>2997</v>
      </c>
      <c r="G1450" s="3" t="s">
        <v>6</v>
      </c>
      <c r="H1450" t="s">
        <v>361</v>
      </c>
      <c r="I1450" s="3" t="s">
        <v>6</v>
      </c>
      <c r="J1450" s="3" t="s">
        <v>6</v>
      </c>
    </row>
    <row r="1451" spans="1:10" x14ac:dyDescent="0.25">
      <c r="A1451" t="s">
        <v>2999</v>
      </c>
      <c r="B1451" s="10">
        <v>13.569178000000001</v>
      </c>
      <c r="C1451" s="10">
        <v>-61.192061000000002</v>
      </c>
      <c r="D1451" t="s">
        <v>6</v>
      </c>
      <c r="E1451" t="s">
        <v>6</v>
      </c>
      <c r="F1451" s="3" t="s">
        <v>2995</v>
      </c>
      <c r="G1451" s="3" t="s">
        <v>6</v>
      </c>
      <c r="H1451" s="3" t="s">
        <v>361</v>
      </c>
      <c r="I1451" t="s">
        <v>6</v>
      </c>
      <c r="J1451" s="3" t="s">
        <v>6</v>
      </c>
    </row>
    <row r="1452" spans="1:10" x14ac:dyDescent="0.25">
      <c r="A1452" t="s">
        <v>3001</v>
      </c>
      <c r="B1452" s="10">
        <v>18.205015</v>
      </c>
      <c r="C1452" s="10">
        <v>-63.093935000000002</v>
      </c>
      <c r="D1452" t="s">
        <v>6</v>
      </c>
      <c r="E1452" t="s">
        <v>6</v>
      </c>
      <c r="F1452" s="3" t="s">
        <v>3002</v>
      </c>
      <c r="G1452" s="3" t="s">
        <v>6</v>
      </c>
      <c r="H1452" s="3" t="s">
        <v>2993</v>
      </c>
      <c r="I1452" t="s">
        <v>6</v>
      </c>
      <c r="J1452" s="3" t="s">
        <v>6</v>
      </c>
    </row>
    <row r="1453" spans="1:10" x14ac:dyDescent="0.25">
      <c r="A1453" t="s">
        <v>3003</v>
      </c>
      <c r="B1453" s="10">
        <v>18.201284999999999</v>
      </c>
      <c r="C1453" s="10">
        <v>-63.086919000000002</v>
      </c>
      <c r="D1453" t="s">
        <v>6</v>
      </c>
      <c r="E1453" t="s">
        <v>6</v>
      </c>
      <c r="F1453" s="3" t="s">
        <v>3004</v>
      </c>
      <c r="G1453" s="3" t="s">
        <v>6</v>
      </c>
      <c r="H1453" t="s">
        <v>3001</v>
      </c>
      <c r="I1453" t="s">
        <v>6</v>
      </c>
      <c r="J1453" t="s">
        <v>6</v>
      </c>
    </row>
    <row r="1454" spans="1:10" x14ac:dyDescent="0.25">
      <c r="A1454" t="s">
        <v>3005</v>
      </c>
      <c r="B1454" s="10">
        <v>18.326169</v>
      </c>
      <c r="C1454" s="10">
        <v>-64.849362999999997</v>
      </c>
      <c r="D1454" t="s">
        <v>6</v>
      </c>
      <c r="E1454" t="s">
        <v>6</v>
      </c>
      <c r="F1454" s="3" t="s">
        <v>3006</v>
      </c>
      <c r="G1454" s="3" t="s">
        <v>6</v>
      </c>
      <c r="H1454" t="s">
        <v>373</v>
      </c>
      <c r="I1454" t="s">
        <v>6</v>
      </c>
      <c r="J1454" t="s">
        <v>6</v>
      </c>
    </row>
    <row r="1455" spans="1:10" x14ac:dyDescent="0.25">
      <c r="A1455" t="s">
        <v>3007</v>
      </c>
      <c r="B1455" s="10">
        <v>19.011713</v>
      </c>
      <c r="C1455" s="10">
        <v>-96.067102000000006</v>
      </c>
      <c r="D1455" t="s">
        <v>6</v>
      </c>
      <c r="E1455" t="s">
        <v>6</v>
      </c>
      <c r="F1455" s="3" t="s">
        <v>3008</v>
      </c>
      <c r="G1455" s="3" t="s">
        <v>6</v>
      </c>
      <c r="H1455" t="s">
        <v>451</v>
      </c>
      <c r="I1455" t="s">
        <v>6</v>
      </c>
      <c r="J1455" s="3" t="s">
        <v>6</v>
      </c>
    </row>
    <row r="1456" spans="1:10" x14ac:dyDescent="0.25">
      <c r="A1456" t="s">
        <v>3009</v>
      </c>
      <c r="B1456" s="10">
        <v>22.229469000000002</v>
      </c>
      <c r="C1456" s="10">
        <v>-97.835166999999998</v>
      </c>
      <c r="D1456" t="s">
        <v>6</v>
      </c>
      <c r="E1456" t="s">
        <v>6</v>
      </c>
      <c r="F1456" s="3" t="s">
        <v>3010</v>
      </c>
      <c r="G1456" s="3" t="s">
        <v>6</v>
      </c>
      <c r="H1456" t="s">
        <v>451</v>
      </c>
      <c r="I1456" t="s">
        <v>6</v>
      </c>
      <c r="J1456" s="3" t="s">
        <v>6</v>
      </c>
    </row>
    <row r="1457" spans="1:10" x14ac:dyDescent="0.25">
      <c r="A1457" t="s">
        <v>3011</v>
      </c>
      <c r="B1457" s="10">
        <f>19+5/60+45/3600</f>
        <v>19.095833333333331</v>
      </c>
      <c r="C1457" s="10">
        <f>-(96+6/60+48/3600)</f>
        <v>-96.11333333333333</v>
      </c>
      <c r="D1457" t="s">
        <v>6</v>
      </c>
      <c r="E1457" t="s">
        <v>6</v>
      </c>
      <c r="F1457" s="3" t="s">
        <v>3012</v>
      </c>
      <c r="G1457" s="3" t="s">
        <v>6</v>
      </c>
      <c r="H1457" t="s">
        <v>451</v>
      </c>
      <c r="I1457" t="s">
        <v>6</v>
      </c>
      <c r="J1457" s="3" t="s">
        <v>6</v>
      </c>
    </row>
    <row r="1458" spans="1:10" x14ac:dyDescent="0.25">
      <c r="A1458" t="s">
        <v>3013</v>
      </c>
      <c r="B1458" s="10">
        <f>19+5/60+26/3600</f>
        <v>19.090555555555554</v>
      </c>
      <c r="C1458" s="10">
        <f>-(96+6/60+11/3600)</f>
        <v>-96.103055555555557</v>
      </c>
      <c r="D1458" t="s">
        <v>6</v>
      </c>
      <c r="E1458" t="s">
        <v>6</v>
      </c>
      <c r="F1458" s="3" t="s">
        <v>3014</v>
      </c>
      <c r="G1458" s="3" t="s">
        <v>6</v>
      </c>
      <c r="H1458" t="s">
        <v>451</v>
      </c>
      <c r="I1458" t="s">
        <v>6</v>
      </c>
      <c r="J1458" s="3" t="s">
        <v>6</v>
      </c>
    </row>
    <row r="1459" spans="1:10" x14ac:dyDescent="0.25">
      <c r="A1459" t="s">
        <v>3016</v>
      </c>
      <c r="B1459" s="10">
        <v>24.551606</v>
      </c>
      <c r="C1459" s="10">
        <v>58.570346000000001</v>
      </c>
      <c r="D1459" t="s">
        <v>6</v>
      </c>
      <c r="E1459" t="s">
        <v>6</v>
      </c>
      <c r="F1459" s="3" t="s">
        <v>3016</v>
      </c>
      <c r="G1459" s="3" t="s">
        <v>6</v>
      </c>
      <c r="H1459" t="s">
        <v>3017</v>
      </c>
      <c r="I1459" t="s">
        <v>6</v>
      </c>
      <c r="J1459" s="3" t="s">
        <v>6</v>
      </c>
    </row>
    <row r="1460" spans="1:10" x14ac:dyDescent="0.25">
      <c r="A1460" t="s">
        <v>3017</v>
      </c>
      <c r="B1460" s="10">
        <v>15.405480000000001</v>
      </c>
      <c r="C1460" s="10">
        <v>63.744906</v>
      </c>
      <c r="D1460" t="s">
        <v>6</v>
      </c>
      <c r="E1460" t="s">
        <v>6</v>
      </c>
      <c r="F1460" s="3" t="s">
        <v>3017</v>
      </c>
      <c r="G1460" s="3" t="s">
        <v>6</v>
      </c>
      <c r="H1460" t="s">
        <v>177</v>
      </c>
      <c r="I1460" t="s">
        <v>6</v>
      </c>
      <c r="J1460" s="3" t="s">
        <v>6</v>
      </c>
    </row>
    <row r="1461" spans="1:10" x14ac:dyDescent="0.25">
      <c r="A1461" t="s">
        <v>3018</v>
      </c>
      <c r="B1461" s="10">
        <v>25.427091999999998</v>
      </c>
      <c r="C1461" s="10">
        <v>55.443382999999997</v>
      </c>
      <c r="D1461" t="s">
        <v>6</v>
      </c>
      <c r="E1461" t="s">
        <v>6</v>
      </c>
      <c r="F1461" s="3" t="s">
        <v>3019</v>
      </c>
      <c r="G1461" s="3" t="s">
        <v>6</v>
      </c>
      <c r="H1461" t="s">
        <v>596</v>
      </c>
      <c r="I1461" t="s">
        <v>3022</v>
      </c>
      <c r="J1461" s="3" t="s">
        <v>6</v>
      </c>
    </row>
    <row r="1462" spans="1:10" x14ac:dyDescent="0.25">
      <c r="A1462" t="s">
        <v>3021</v>
      </c>
      <c r="B1462" s="10">
        <v>25.533715000000001</v>
      </c>
      <c r="C1462" s="10">
        <v>55.602421999999997</v>
      </c>
      <c r="D1462" t="s">
        <v>6</v>
      </c>
      <c r="E1462" t="s">
        <v>6</v>
      </c>
      <c r="F1462" t="s">
        <v>3020</v>
      </c>
      <c r="G1462" s="3" t="s">
        <v>6</v>
      </c>
      <c r="H1462" s="4" t="s">
        <v>1496</v>
      </c>
      <c r="I1462" t="s">
        <v>3022</v>
      </c>
      <c r="J1462" s="3" t="s">
        <v>6</v>
      </c>
    </row>
    <row r="1463" spans="1:10" x14ac:dyDescent="0.25">
      <c r="A1463" t="s">
        <v>3022</v>
      </c>
      <c r="B1463" s="10">
        <v>24.277557999999999</v>
      </c>
      <c r="C1463" s="10">
        <v>54.391230999999998</v>
      </c>
      <c r="D1463" t="s">
        <v>6</v>
      </c>
      <c r="E1463" t="s">
        <v>6</v>
      </c>
      <c r="F1463" t="s">
        <v>3022</v>
      </c>
      <c r="G1463" s="3" t="s">
        <v>6</v>
      </c>
      <c r="H1463" t="s">
        <v>596</v>
      </c>
      <c r="I1463" t="s">
        <v>160</v>
      </c>
      <c r="J1463" s="3" t="s">
        <v>6</v>
      </c>
    </row>
    <row r="1464" spans="1:10" x14ac:dyDescent="0.25">
      <c r="A1464" t="s">
        <v>3023</v>
      </c>
      <c r="B1464" s="10">
        <v>25.252258000000001</v>
      </c>
      <c r="C1464" s="10">
        <v>56.367344000000003</v>
      </c>
      <c r="D1464" t="s">
        <v>6</v>
      </c>
      <c r="E1464" t="s">
        <v>6</v>
      </c>
      <c r="F1464" t="s">
        <v>3023</v>
      </c>
      <c r="G1464" s="3" t="s">
        <v>6</v>
      </c>
      <c r="H1464" t="s">
        <v>596</v>
      </c>
      <c r="I1464" t="s">
        <v>3016</v>
      </c>
      <c r="J1464" s="3" t="s">
        <v>6</v>
      </c>
    </row>
    <row r="1465" spans="1:10" x14ac:dyDescent="0.25">
      <c r="A1465" t="s">
        <v>3024</v>
      </c>
      <c r="B1465" s="10">
        <v>27.851799</v>
      </c>
      <c r="C1465" s="10">
        <v>51.869782000000001</v>
      </c>
      <c r="D1465" t="s">
        <v>6</v>
      </c>
      <c r="E1465" t="s">
        <v>6</v>
      </c>
      <c r="F1465" t="s">
        <v>3024</v>
      </c>
      <c r="G1465" s="3" t="s">
        <v>6</v>
      </c>
      <c r="H1465" s="3" t="s">
        <v>597</v>
      </c>
      <c r="I1465" s="3" t="s">
        <v>6</v>
      </c>
      <c r="J1465" s="3" t="s">
        <v>6</v>
      </c>
    </row>
    <row r="1466" spans="1:10" x14ac:dyDescent="0.25">
      <c r="A1466" t="s">
        <v>3025</v>
      </c>
      <c r="B1466" s="10">
        <v>25.436426000000001</v>
      </c>
      <c r="C1466" s="10">
        <v>59.247101999999998</v>
      </c>
      <c r="D1466" t="s">
        <v>6</v>
      </c>
      <c r="E1466" t="s">
        <v>6</v>
      </c>
      <c r="F1466" t="s">
        <v>3025</v>
      </c>
      <c r="G1466" s="3" t="s">
        <v>6</v>
      </c>
      <c r="H1466" s="3" t="s">
        <v>597</v>
      </c>
      <c r="I1466" s="3" t="s">
        <v>6</v>
      </c>
      <c r="J1466" s="3" t="s">
        <v>6</v>
      </c>
    </row>
    <row r="1467" spans="1:10" x14ac:dyDescent="0.25">
      <c r="A1467" t="s">
        <v>3027</v>
      </c>
      <c r="B1467" s="10">
        <f>1+48/60</f>
        <v>1.8</v>
      </c>
      <c r="C1467" s="10">
        <f>109+47/60</f>
        <v>109.78333333333333</v>
      </c>
      <c r="D1467" t="s">
        <v>6</v>
      </c>
      <c r="E1467" t="s">
        <v>6</v>
      </c>
      <c r="F1467" s="3" t="s">
        <v>3028</v>
      </c>
      <c r="G1467" s="3" t="s">
        <v>6</v>
      </c>
      <c r="H1467" t="s">
        <v>205</v>
      </c>
      <c r="I1467" t="s">
        <v>6</v>
      </c>
      <c r="J1467" s="3" t="s">
        <v>6</v>
      </c>
    </row>
    <row r="1468" spans="1:10" x14ac:dyDescent="0.25">
      <c r="A1468" t="s">
        <v>3029</v>
      </c>
      <c r="B1468" s="10">
        <f>24+28/60</f>
        <v>24.466666666666665</v>
      </c>
      <c r="C1468" s="10">
        <f>117+56/60</f>
        <v>117.93333333333334</v>
      </c>
      <c r="D1468" t="s">
        <v>6</v>
      </c>
      <c r="E1468" t="s">
        <v>6</v>
      </c>
      <c r="F1468" s="3" t="s">
        <v>3030</v>
      </c>
      <c r="G1468" t="s">
        <v>6</v>
      </c>
      <c r="H1468" t="s">
        <v>634</v>
      </c>
      <c r="I1468" t="s">
        <v>6</v>
      </c>
      <c r="J1468" s="3" t="s">
        <v>6</v>
      </c>
    </row>
    <row r="1469" spans="1:10" x14ac:dyDescent="0.25">
      <c r="A1469" t="s">
        <v>3031</v>
      </c>
      <c r="B1469" s="10">
        <v>24.439064999999999</v>
      </c>
      <c r="C1469" s="10">
        <v>117.92708399999999</v>
      </c>
      <c r="D1469" t="s">
        <v>6</v>
      </c>
      <c r="E1469" t="s">
        <v>6</v>
      </c>
      <c r="F1469" s="3" t="s">
        <v>3032</v>
      </c>
      <c r="G1469" t="s">
        <v>6</v>
      </c>
      <c r="H1469" t="s">
        <v>634</v>
      </c>
      <c r="I1469" t="s">
        <v>6</v>
      </c>
      <c r="J1469" s="3" t="s">
        <v>6</v>
      </c>
    </row>
    <row r="1470" spans="1:10" x14ac:dyDescent="0.25">
      <c r="A1470" t="s">
        <v>3034</v>
      </c>
      <c r="B1470" s="10">
        <v>-2.5210170000000001</v>
      </c>
      <c r="C1470" s="10">
        <v>-44.412103000000002</v>
      </c>
      <c r="D1470" t="s">
        <v>6</v>
      </c>
      <c r="E1470" t="s">
        <v>6</v>
      </c>
      <c r="F1470" s="3" t="s">
        <v>3033</v>
      </c>
      <c r="G1470" s="3" t="s">
        <v>6</v>
      </c>
      <c r="H1470" t="s">
        <v>352</v>
      </c>
      <c r="I1470" t="s">
        <v>6</v>
      </c>
      <c r="J1470" s="3" t="s">
        <v>6</v>
      </c>
    </row>
    <row r="1471" spans="1:10" x14ac:dyDescent="0.25">
      <c r="A1471" s="3" t="s">
        <v>3036</v>
      </c>
      <c r="B1471" s="10">
        <v>-2.8749609999999999</v>
      </c>
      <c r="C1471" s="10">
        <v>-44.545312000000003</v>
      </c>
      <c r="D1471" t="s">
        <v>6</v>
      </c>
      <c r="E1471" t="s">
        <v>6</v>
      </c>
      <c r="F1471" s="3" t="s">
        <v>3035</v>
      </c>
      <c r="G1471" s="3" t="s">
        <v>6</v>
      </c>
      <c r="H1471" s="3" t="s">
        <v>3034</v>
      </c>
      <c r="I1471" t="s">
        <v>6</v>
      </c>
      <c r="J1471" t="s">
        <v>6</v>
      </c>
    </row>
    <row r="1472" spans="1:10" x14ac:dyDescent="0.25">
      <c r="A1472" s="3" t="s">
        <v>3038</v>
      </c>
      <c r="B1472" s="10">
        <f>-(2+49/60+54.24/3600)</f>
        <v>-2.8317333333333332</v>
      </c>
      <c r="C1472" s="10">
        <f>-(44+29/60+41.92/3600)</f>
        <v>-44.494977777777777</v>
      </c>
      <c r="D1472" t="s">
        <v>6</v>
      </c>
      <c r="E1472" t="s">
        <v>6</v>
      </c>
      <c r="F1472" s="3" t="s">
        <v>3037</v>
      </c>
      <c r="G1472" s="3" t="s">
        <v>6</v>
      </c>
      <c r="H1472" s="3" t="s">
        <v>3036</v>
      </c>
      <c r="I1472" t="s">
        <v>6</v>
      </c>
      <c r="J1472" t="s">
        <v>6</v>
      </c>
    </row>
    <row r="1473" spans="1:10" x14ac:dyDescent="0.25">
      <c r="A1473" t="s">
        <v>3039</v>
      </c>
      <c r="B1473" s="10">
        <v>-2.5777540000000001</v>
      </c>
      <c r="C1473" s="10">
        <v>-44.369674000000003</v>
      </c>
      <c r="D1473" t="s">
        <v>6</v>
      </c>
      <c r="E1473" t="s">
        <v>6</v>
      </c>
      <c r="F1473" s="3" t="s">
        <v>3040</v>
      </c>
      <c r="G1473" s="3" t="s">
        <v>6</v>
      </c>
      <c r="H1473" t="s">
        <v>352</v>
      </c>
      <c r="I1473" t="s">
        <v>6</v>
      </c>
      <c r="J1473" s="3" t="s">
        <v>6</v>
      </c>
    </row>
    <row r="1474" spans="1:10" x14ac:dyDescent="0.25">
      <c r="A1474" t="s">
        <v>3041</v>
      </c>
      <c r="B1474" s="10">
        <f>-(2+35/60+57.7/3600)</f>
        <v>-2.5993611111111115</v>
      </c>
      <c r="C1474" s="10">
        <f>-(44+21/60+9.4/3600)</f>
        <v>-44.352611111111109</v>
      </c>
      <c r="D1474" t="s">
        <v>6</v>
      </c>
      <c r="E1474" t="s">
        <v>6</v>
      </c>
      <c r="F1474" s="3" t="s">
        <v>3042</v>
      </c>
      <c r="G1474" s="3" t="s">
        <v>6</v>
      </c>
      <c r="H1474" t="s">
        <v>3039</v>
      </c>
      <c r="I1474" t="s">
        <v>6</v>
      </c>
      <c r="J1474" t="s">
        <v>6</v>
      </c>
    </row>
    <row r="1475" spans="1:10" x14ac:dyDescent="0.25">
      <c r="A1475" t="s">
        <v>3043</v>
      </c>
      <c r="B1475" s="10">
        <v>-33.170459999999999</v>
      </c>
      <c r="C1475" s="10">
        <v>27.639140000000001</v>
      </c>
      <c r="D1475" t="s">
        <v>6</v>
      </c>
      <c r="E1475" t="s">
        <v>6</v>
      </c>
      <c r="F1475" s="3" t="s">
        <v>3044</v>
      </c>
      <c r="G1475" s="3" t="s">
        <v>6</v>
      </c>
      <c r="H1475" s="3" t="s">
        <v>366</v>
      </c>
      <c r="I1475" s="3" t="s">
        <v>6</v>
      </c>
      <c r="J1475" s="3" t="s">
        <v>6</v>
      </c>
    </row>
    <row r="1476" spans="1:10" x14ac:dyDescent="0.25">
      <c r="A1476" t="s">
        <v>3045</v>
      </c>
      <c r="B1476" s="10">
        <v>-33.670180999999999</v>
      </c>
      <c r="C1476" s="10">
        <v>26.670945</v>
      </c>
      <c r="D1476" t="s">
        <v>6</v>
      </c>
      <c r="E1476" t="s">
        <v>6</v>
      </c>
      <c r="F1476" s="3" t="s">
        <v>3046</v>
      </c>
      <c r="G1476" s="3" t="s">
        <v>6</v>
      </c>
      <c r="H1476" t="s">
        <v>3043</v>
      </c>
      <c r="I1476" s="3" t="s">
        <v>6</v>
      </c>
      <c r="J1476" s="3" t="s">
        <v>6</v>
      </c>
    </row>
    <row r="1477" spans="1:10" x14ac:dyDescent="0.25">
      <c r="A1477" t="s">
        <v>3048</v>
      </c>
      <c r="B1477" s="10">
        <v>16.816994999999999</v>
      </c>
      <c r="C1477" s="10">
        <v>-88.098626999999993</v>
      </c>
      <c r="D1477" t="s">
        <v>6</v>
      </c>
      <c r="E1477" t="s">
        <v>6</v>
      </c>
      <c r="F1477" t="s">
        <v>3047</v>
      </c>
      <c r="G1477" s="3" t="s">
        <v>6</v>
      </c>
      <c r="H1477" t="s">
        <v>281</v>
      </c>
      <c r="I1477" t="s">
        <v>6</v>
      </c>
      <c r="J1477" s="3" t="s">
        <v>6</v>
      </c>
    </row>
    <row r="1478" spans="1:10" x14ac:dyDescent="0.25">
      <c r="A1478" t="s">
        <v>3049</v>
      </c>
      <c r="B1478" s="10">
        <v>4.3354730000000004</v>
      </c>
      <c r="C1478" s="10">
        <v>100.559822</v>
      </c>
      <c r="D1478" t="s">
        <v>6</v>
      </c>
      <c r="E1478" t="s">
        <v>6</v>
      </c>
      <c r="F1478" s="3" t="s">
        <v>3050</v>
      </c>
      <c r="G1478" s="3" t="s">
        <v>6</v>
      </c>
      <c r="H1478" s="3" t="s">
        <v>202</v>
      </c>
      <c r="I1478" t="s">
        <v>215</v>
      </c>
      <c r="J1478" s="3" t="s">
        <v>6</v>
      </c>
    </row>
    <row r="1479" spans="1:10" x14ac:dyDescent="0.25">
      <c r="A1479" t="s">
        <v>3051</v>
      </c>
      <c r="B1479" s="10">
        <v>4.8349640000000003</v>
      </c>
      <c r="C1479" s="10">
        <v>100.626418</v>
      </c>
      <c r="D1479" t="s">
        <v>6</v>
      </c>
      <c r="E1479" t="s">
        <v>6</v>
      </c>
      <c r="F1479" s="3" t="s">
        <v>3052</v>
      </c>
      <c r="G1479" s="3" t="s">
        <v>6</v>
      </c>
      <c r="H1479" t="s">
        <v>3049</v>
      </c>
      <c r="I1479" t="s">
        <v>6</v>
      </c>
      <c r="J1479" t="s">
        <v>6</v>
      </c>
    </row>
    <row r="1480" spans="1:10" x14ac:dyDescent="0.25">
      <c r="A1480" t="s">
        <v>3053</v>
      </c>
      <c r="B1480" s="10">
        <v>36.873108000000002</v>
      </c>
      <c r="C1480" s="10">
        <v>-6.3545199999999999</v>
      </c>
      <c r="D1480" t="s">
        <v>6</v>
      </c>
      <c r="E1480" t="s">
        <v>6</v>
      </c>
      <c r="F1480" s="3" t="s">
        <v>3054</v>
      </c>
      <c r="G1480" s="3" t="s">
        <v>6</v>
      </c>
      <c r="H1480" t="s">
        <v>2224</v>
      </c>
      <c r="I1480" t="s">
        <v>6</v>
      </c>
      <c r="J1480" s="3" t="s">
        <v>6</v>
      </c>
    </row>
    <row r="1481" spans="1:10" x14ac:dyDescent="0.25">
      <c r="A1481" t="s">
        <v>3055</v>
      </c>
      <c r="B1481" s="10">
        <v>36.908861000000002</v>
      </c>
      <c r="C1481" s="10">
        <v>-6.2778359999999997</v>
      </c>
      <c r="D1481" t="s">
        <v>6</v>
      </c>
      <c r="E1481" t="s">
        <v>6</v>
      </c>
      <c r="F1481" s="3" t="s">
        <v>3056</v>
      </c>
      <c r="G1481" s="3" t="s">
        <v>6</v>
      </c>
      <c r="H1481" t="s">
        <v>2224</v>
      </c>
      <c r="I1481" t="s">
        <v>6</v>
      </c>
      <c r="J1481" s="3" t="s">
        <v>6</v>
      </c>
    </row>
    <row r="1482" spans="1:10" x14ac:dyDescent="0.25">
      <c r="A1482" t="s">
        <v>3057</v>
      </c>
      <c r="B1482" s="10">
        <v>-7.9253790000000004</v>
      </c>
      <c r="C1482" s="10">
        <v>-34.820695000000001</v>
      </c>
      <c r="D1482" t="s">
        <v>6</v>
      </c>
      <c r="E1482" t="s">
        <v>6</v>
      </c>
      <c r="F1482" s="3" t="s">
        <v>3058</v>
      </c>
      <c r="G1482" s="3" t="s">
        <v>6</v>
      </c>
      <c r="H1482" t="s">
        <v>333</v>
      </c>
      <c r="I1482" t="s">
        <v>6</v>
      </c>
      <c r="J1482" s="3" t="s">
        <v>6</v>
      </c>
    </row>
    <row r="1483" spans="1:10" x14ac:dyDescent="0.25">
      <c r="A1483" t="s">
        <v>3060</v>
      </c>
      <c r="B1483" s="10">
        <v>-7.885065</v>
      </c>
      <c r="C1483" s="10">
        <v>-34.858356999999998</v>
      </c>
      <c r="D1483" t="s">
        <v>6</v>
      </c>
      <c r="E1483" t="s">
        <v>6</v>
      </c>
      <c r="F1483" s="3" t="s">
        <v>3059</v>
      </c>
      <c r="G1483" s="3" t="s">
        <v>6</v>
      </c>
      <c r="H1483" t="s">
        <v>3057</v>
      </c>
      <c r="I1483" t="s">
        <v>6</v>
      </c>
      <c r="J1483" s="3" t="s">
        <v>6</v>
      </c>
    </row>
    <row r="1484" spans="1:10" x14ac:dyDescent="0.25">
      <c r="A1484" t="s">
        <v>3061</v>
      </c>
      <c r="B1484" s="10">
        <v>3.592797</v>
      </c>
      <c r="C1484" s="10">
        <v>9.6447029999999998</v>
      </c>
      <c r="D1484" t="s">
        <v>3062</v>
      </c>
      <c r="E1484" t="s">
        <v>6</v>
      </c>
      <c r="F1484" s="3" t="s">
        <v>3072</v>
      </c>
      <c r="G1484" s="3" t="s">
        <v>6</v>
      </c>
      <c r="H1484" s="3" t="s">
        <v>129</v>
      </c>
      <c r="I1484" s="3" t="s">
        <v>6</v>
      </c>
      <c r="J1484" s="3" t="s">
        <v>6</v>
      </c>
    </row>
    <row r="1485" spans="1:10" x14ac:dyDescent="0.25">
      <c r="A1485" t="s">
        <v>3063</v>
      </c>
      <c r="B1485" s="10">
        <v>4.3661899999999996</v>
      </c>
      <c r="C1485" s="10">
        <v>8.8943180000000002</v>
      </c>
      <c r="D1485" t="s">
        <v>3062</v>
      </c>
      <c r="E1485" t="s">
        <v>6</v>
      </c>
      <c r="F1485" s="3" t="s">
        <v>3064</v>
      </c>
      <c r="G1485" s="3" t="s">
        <v>6</v>
      </c>
      <c r="H1485" s="3" t="s">
        <v>129</v>
      </c>
      <c r="I1485" s="3" t="s">
        <v>6</v>
      </c>
      <c r="J1485" s="3" t="s">
        <v>6</v>
      </c>
    </row>
    <row r="1486" spans="1:10" x14ac:dyDescent="0.25">
      <c r="A1486" t="s">
        <v>3065</v>
      </c>
      <c r="B1486" s="10">
        <v>4.0076390000000002</v>
      </c>
      <c r="C1486" s="10">
        <v>9.1670610000000003</v>
      </c>
      <c r="D1486" t="s">
        <v>6</v>
      </c>
      <c r="E1486" t="s">
        <v>6</v>
      </c>
      <c r="F1486" s="3" t="s">
        <v>3066</v>
      </c>
      <c r="G1486" s="3" t="s">
        <v>6</v>
      </c>
      <c r="H1486" t="s">
        <v>3063</v>
      </c>
      <c r="I1486" s="3" t="s">
        <v>6</v>
      </c>
      <c r="J1486" s="3" t="s">
        <v>6</v>
      </c>
    </row>
    <row r="1487" spans="1:10" x14ac:dyDescent="0.25">
      <c r="A1487" t="s">
        <v>3067</v>
      </c>
      <c r="B1487" s="10">
        <v>4.0664579999999999</v>
      </c>
      <c r="C1487" s="10">
        <v>9.3765309999999999</v>
      </c>
      <c r="D1487" t="s">
        <v>6</v>
      </c>
      <c r="E1487" t="s">
        <v>6</v>
      </c>
      <c r="F1487" s="3" t="s">
        <v>3068</v>
      </c>
      <c r="G1487" s="3" t="s">
        <v>6</v>
      </c>
      <c r="H1487" t="s">
        <v>3063</v>
      </c>
      <c r="I1487" s="3" t="s">
        <v>6</v>
      </c>
      <c r="J1487" s="3" t="s">
        <v>6</v>
      </c>
    </row>
    <row r="1488" spans="1:10" x14ac:dyDescent="0.25">
      <c r="A1488" t="s">
        <v>3069</v>
      </c>
      <c r="B1488" s="10">
        <v>4.0122309999999999</v>
      </c>
      <c r="C1488" s="10">
        <v>9.423705</v>
      </c>
      <c r="D1488" t="s">
        <v>6</v>
      </c>
      <c r="E1488" t="s">
        <v>6</v>
      </c>
      <c r="F1488" s="3" t="s">
        <v>3070</v>
      </c>
      <c r="G1488" s="3" t="s">
        <v>6</v>
      </c>
      <c r="H1488" t="s">
        <v>3063</v>
      </c>
      <c r="I1488" s="3" t="s">
        <v>6</v>
      </c>
      <c r="J1488" s="3" t="s">
        <v>6</v>
      </c>
    </row>
    <row r="1489" spans="1:10" x14ac:dyDescent="0.25">
      <c r="A1489" t="s">
        <v>3071</v>
      </c>
      <c r="B1489" s="10">
        <v>3.9455610000000001</v>
      </c>
      <c r="C1489" s="10">
        <v>9.6317409999999999</v>
      </c>
      <c r="D1489" t="s">
        <v>6</v>
      </c>
      <c r="E1489" t="s">
        <v>6</v>
      </c>
      <c r="F1489" s="3" t="s">
        <v>3073</v>
      </c>
      <c r="G1489" s="3" t="s">
        <v>6</v>
      </c>
      <c r="H1489" t="s">
        <v>3061</v>
      </c>
      <c r="I1489" s="3" t="s">
        <v>6</v>
      </c>
      <c r="J1489" s="3" t="s">
        <v>6</v>
      </c>
    </row>
    <row r="1490" spans="1:10" x14ac:dyDescent="0.25">
      <c r="A1490" t="s">
        <v>3074</v>
      </c>
      <c r="B1490" s="10">
        <v>3.6010430000000002</v>
      </c>
      <c r="C1490" s="10">
        <v>9.7358740000000008</v>
      </c>
      <c r="D1490" t="s">
        <v>6</v>
      </c>
      <c r="E1490" t="s">
        <v>6</v>
      </c>
      <c r="F1490" s="3" t="s">
        <v>3075</v>
      </c>
      <c r="G1490" s="3" t="s">
        <v>6</v>
      </c>
      <c r="H1490" t="s">
        <v>3061</v>
      </c>
      <c r="I1490" s="3" t="s">
        <v>6</v>
      </c>
      <c r="J1490" s="3" t="s">
        <v>6</v>
      </c>
    </row>
    <row r="1491" spans="1:10" x14ac:dyDescent="0.25">
      <c r="A1491" t="s">
        <v>3076</v>
      </c>
      <c r="B1491" s="10">
        <v>4.0006370000000002</v>
      </c>
      <c r="C1491" s="10">
        <v>9.6452530000000003</v>
      </c>
      <c r="D1491" t="s">
        <v>6</v>
      </c>
      <c r="E1491" t="s">
        <v>6</v>
      </c>
      <c r="F1491" s="3" t="s">
        <v>3077</v>
      </c>
      <c r="G1491" s="3" t="s">
        <v>6</v>
      </c>
      <c r="H1491" t="s">
        <v>3071</v>
      </c>
      <c r="I1491" s="3" t="s">
        <v>6</v>
      </c>
      <c r="J1491" s="3" t="s">
        <v>6</v>
      </c>
    </row>
    <row r="1492" spans="1:10" x14ac:dyDescent="0.25">
      <c r="A1492" t="s">
        <v>3084</v>
      </c>
      <c r="B1492" s="10">
        <v>-25.916163999999998</v>
      </c>
      <c r="C1492" s="10">
        <v>32.647171999999998</v>
      </c>
      <c r="D1492" t="s">
        <v>6</v>
      </c>
      <c r="E1492" t="s">
        <v>6</v>
      </c>
      <c r="F1492" s="3" t="s">
        <v>3079</v>
      </c>
      <c r="G1492" s="3" t="s">
        <v>6</v>
      </c>
      <c r="H1492" t="s">
        <v>106</v>
      </c>
      <c r="I1492" t="s">
        <v>6</v>
      </c>
      <c r="J1492" t="s">
        <v>6</v>
      </c>
    </row>
    <row r="1493" spans="1:10" x14ac:dyDescent="0.25">
      <c r="A1493" t="s">
        <v>3080</v>
      </c>
      <c r="B1493" s="10">
        <v>-26.025044000000001</v>
      </c>
      <c r="C1493" s="10">
        <v>32.911059000000002</v>
      </c>
      <c r="D1493" t="s">
        <v>6</v>
      </c>
      <c r="E1493" t="s">
        <v>6</v>
      </c>
      <c r="F1493" s="3" t="s">
        <v>3081</v>
      </c>
      <c r="G1493" t="s">
        <v>6</v>
      </c>
      <c r="H1493" t="s">
        <v>105</v>
      </c>
      <c r="I1493" t="s">
        <v>6</v>
      </c>
      <c r="J1493" t="s">
        <v>6</v>
      </c>
    </row>
    <row r="1494" spans="1:10" x14ac:dyDescent="0.25">
      <c r="A1494" t="s">
        <v>3082</v>
      </c>
      <c r="B1494" s="10">
        <v>-26.046329</v>
      </c>
      <c r="C1494" s="10">
        <v>32.900523</v>
      </c>
      <c r="D1494" t="s">
        <v>6</v>
      </c>
      <c r="E1494" t="s">
        <v>6</v>
      </c>
      <c r="F1494" s="3" t="s">
        <v>3083</v>
      </c>
      <c r="G1494" t="s">
        <v>6</v>
      </c>
      <c r="H1494" t="s">
        <v>105</v>
      </c>
      <c r="I1494" t="s">
        <v>6</v>
      </c>
      <c r="J1494" t="s">
        <v>6</v>
      </c>
    </row>
    <row r="1495" spans="1:10" x14ac:dyDescent="0.25">
      <c r="A1495" t="s">
        <v>3085</v>
      </c>
      <c r="B1495" s="10">
        <v>21.854507999999999</v>
      </c>
      <c r="C1495" s="10">
        <v>90.090577999999994</v>
      </c>
      <c r="D1495" t="s">
        <v>6</v>
      </c>
      <c r="E1495" t="s">
        <v>6</v>
      </c>
      <c r="F1495" s="3" t="s">
        <v>3086</v>
      </c>
      <c r="G1495" s="3" t="s">
        <v>6</v>
      </c>
      <c r="H1495" s="3" t="s">
        <v>604</v>
      </c>
      <c r="I1495" s="3" t="s">
        <v>6</v>
      </c>
      <c r="J1495" s="3" t="s">
        <v>6</v>
      </c>
    </row>
    <row r="1496" spans="1:10" x14ac:dyDescent="0.25">
      <c r="A1496" t="s">
        <v>3087</v>
      </c>
      <c r="B1496" s="10">
        <v>19.588564000000002</v>
      </c>
      <c r="C1496" s="10">
        <v>-96.386330000000001</v>
      </c>
      <c r="D1496" t="s">
        <v>6</v>
      </c>
      <c r="E1496" t="s">
        <v>6</v>
      </c>
      <c r="F1496" s="3" t="s">
        <v>3088</v>
      </c>
      <c r="G1496" s="3" t="s">
        <v>6</v>
      </c>
      <c r="H1496" t="s">
        <v>451</v>
      </c>
      <c r="I1496" t="s">
        <v>6</v>
      </c>
      <c r="J1496" s="3" t="s">
        <v>6</v>
      </c>
    </row>
    <row r="1497" spans="1:10" x14ac:dyDescent="0.25">
      <c r="A1497" t="s">
        <v>3089</v>
      </c>
      <c r="B1497" s="10">
        <v>27.669426999999999</v>
      </c>
      <c r="C1497" s="10">
        <v>-114.870977</v>
      </c>
      <c r="D1497" t="s">
        <v>6</v>
      </c>
      <c r="E1497" t="s">
        <v>6</v>
      </c>
      <c r="F1497" t="s">
        <v>3090</v>
      </c>
      <c r="G1497" s="3" t="s">
        <v>6</v>
      </c>
      <c r="H1497" t="s">
        <v>2515</v>
      </c>
      <c r="I1497" s="3" t="s">
        <v>6</v>
      </c>
      <c r="J1497" s="3" t="s">
        <v>6</v>
      </c>
    </row>
    <row r="1498" spans="1:10" x14ac:dyDescent="0.25">
      <c r="A1498" t="s">
        <v>3091</v>
      </c>
      <c r="B1498" s="10">
        <v>27.701763</v>
      </c>
      <c r="C1498" s="10">
        <v>-114.875092</v>
      </c>
      <c r="D1498" t="s">
        <v>6</v>
      </c>
      <c r="E1498" t="s">
        <v>6</v>
      </c>
      <c r="F1498" t="s">
        <v>3092</v>
      </c>
      <c r="G1498" s="3" t="s">
        <v>6</v>
      </c>
      <c r="H1498" t="s">
        <v>3089</v>
      </c>
      <c r="I1498" s="3" t="s">
        <v>6</v>
      </c>
      <c r="J1498" s="3" t="s">
        <v>6</v>
      </c>
    </row>
    <row r="1499" spans="1:10" x14ac:dyDescent="0.25">
      <c r="A1499" t="s">
        <v>3093</v>
      </c>
      <c r="B1499" s="10">
        <v>30.356784999999999</v>
      </c>
      <c r="C1499" s="10">
        <v>-114.637238</v>
      </c>
      <c r="D1499" t="s">
        <v>6</v>
      </c>
      <c r="E1499" t="s">
        <v>6</v>
      </c>
      <c r="F1499" s="3" t="s">
        <v>3094</v>
      </c>
      <c r="G1499" s="3" t="s">
        <v>6</v>
      </c>
      <c r="H1499" t="s">
        <v>2510</v>
      </c>
      <c r="I1499" s="3" t="s">
        <v>6</v>
      </c>
      <c r="J1499" s="3" t="s">
        <v>6</v>
      </c>
    </row>
    <row r="1500" spans="1:10" x14ac:dyDescent="0.25">
      <c r="A1500" t="s">
        <v>3095</v>
      </c>
      <c r="B1500" s="10">
        <v>30.823521</v>
      </c>
      <c r="C1500" s="10">
        <v>-114.702077</v>
      </c>
      <c r="D1500" t="s">
        <v>6</v>
      </c>
      <c r="E1500" t="s">
        <v>6</v>
      </c>
      <c r="F1500" t="s">
        <v>3096</v>
      </c>
      <c r="G1500" s="3" t="s">
        <v>6</v>
      </c>
      <c r="H1500" t="s">
        <v>549</v>
      </c>
      <c r="I1500" s="3" t="s">
        <v>6</v>
      </c>
      <c r="J1500" s="3" t="s">
        <v>6</v>
      </c>
    </row>
    <row r="1501" spans="1:10" x14ac:dyDescent="0.25">
      <c r="A1501" t="s">
        <v>3097</v>
      </c>
      <c r="B1501" s="10">
        <f>15+49/60+31/3600</f>
        <v>15.825277777777778</v>
      </c>
      <c r="C1501" s="10">
        <f>-(95+57/60+55/3600)</f>
        <v>-95.965277777777786</v>
      </c>
      <c r="D1501" t="s">
        <v>6</v>
      </c>
      <c r="E1501" t="s">
        <v>1562</v>
      </c>
      <c r="F1501" s="3" t="s">
        <v>3098</v>
      </c>
      <c r="G1501" s="3" t="s">
        <v>6</v>
      </c>
      <c r="H1501" t="s">
        <v>647</v>
      </c>
      <c r="I1501" t="s">
        <v>6</v>
      </c>
      <c r="J1501" s="3" t="s">
        <v>6</v>
      </c>
    </row>
    <row r="1502" spans="1:10" x14ac:dyDescent="0.25">
      <c r="A1502" t="s">
        <v>3099</v>
      </c>
      <c r="B1502" s="10">
        <f>15+56/60+7/3600</f>
        <v>15.935277777777777</v>
      </c>
      <c r="C1502" s="10">
        <f>-(97+40/60+51/3600)</f>
        <v>-97.680833333333339</v>
      </c>
      <c r="D1502" t="s">
        <v>6</v>
      </c>
      <c r="E1502" t="s">
        <v>1562</v>
      </c>
      <c r="F1502" s="3" t="s">
        <v>3102</v>
      </c>
      <c r="G1502" s="3" t="s">
        <v>6</v>
      </c>
      <c r="H1502" t="s">
        <v>647</v>
      </c>
      <c r="I1502" t="s">
        <v>6</v>
      </c>
      <c r="J1502" s="3" t="s">
        <v>6</v>
      </c>
    </row>
    <row r="1503" spans="1:10" x14ac:dyDescent="0.25">
      <c r="A1503" t="s">
        <v>3100</v>
      </c>
      <c r="B1503" s="10">
        <v>15.452553999999999</v>
      </c>
      <c r="C1503" s="10">
        <v>-93.189013000000003</v>
      </c>
      <c r="D1503" t="s">
        <v>2198</v>
      </c>
      <c r="E1503" t="s">
        <v>6</v>
      </c>
      <c r="F1503" s="3" t="s">
        <v>3101</v>
      </c>
      <c r="G1503" s="3" t="s">
        <v>6</v>
      </c>
      <c r="H1503" t="s">
        <v>454</v>
      </c>
      <c r="I1503" t="s">
        <v>2151</v>
      </c>
      <c r="J1503" s="3" t="s">
        <v>6</v>
      </c>
    </row>
    <row r="1504" spans="1:10" x14ac:dyDescent="0.25">
      <c r="A1504" t="s">
        <v>3104</v>
      </c>
      <c r="B1504" s="10">
        <f>15+51/60+29.8/3600</f>
        <v>15.858277777777777</v>
      </c>
      <c r="C1504" s="10">
        <f>-(93+41/60+9/3600)</f>
        <v>-93.685833333333335</v>
      </c>
      <c r="D1504" t="s">
        <v>6</v>
      </c>
      <c r="E1504" t="s">
        <v>1562</v>
      </c>
      <c r="F1504" s="3" t="s">
        <v>3103</v>
      </c>
      <c r="G1504" s="3" t="s">
        <v>6</v>
      </c>
      <c r="H1504" t="s">
        <v>3100</v>
      </c>
      <c r="I1504" t="s">
        <v>6</v>
      </c>
      <c r="J1504" s="3" t="s">
        <v>6</v>
      </c>
    </row>
    <row r="1505" spans="1:10" x14ac:dyDescent="0.25">
      <c r="A1505" t="s">
        <v>3105</v>
      </c>
      <c r="B1505" s="10">
        <f>15+11/60+36/3600</f>
        <v>15.193333333333333</v>
      </c>
      <c r="C1505" s="10">
        <f>-(92+52/60+59/3600)</f>
        <v>-92.883055555555543</v>
      </c>
      <c r="D1505" t="s">
        <v>6</v>
      </c>
      <c r="E1505" t="s">
        <v>1562</v>
      </c>
      <c r="F1505" s="4" t="s">
        <v>3106</v>
      </c>
      <c r="G1505" s="3" t="s">
        <v>6</v>
      </c>
      <c r="H1505" t="s">
        <v>3100</v>
      </c>
      <c r="I1505" t="s">
        <v>6</v>
      </c>
      <c r="J1505" s="3" t="s">
        <v>6</v>
      </c>
    </row>
    <row r="1506" spans="1:10" x14ac:dyDescent="0.25">
      <c r="A1506" t="s">
        <v>3107</v>
      </c>
      <c r="B1506" s="10">
        <v>21.386023000000002</v>
      </c>
      <c r="C1506" s="10">
        <v>-88.946871000000002</v>
      </c>
      <c r="D1506" t="s">
        <v>2198</v>
      </c>
      <c r="E1506" t="s">
        <v>6</v>
      </c>
      <c r="F1506" s="3" t="s">
        <v>3110</v>
      </c>
      <c r="G1506" s="3" t="s">
        <v>6</v>
      </c>
      <c r="H1506" t="s">
        <v>2155</v>
      </c>
      <c r="I1506" t="s">
        <v>283</v>
      </c>
      <c r="J1506" s="3" t="s">
        <v>6</v>
      </c>
    </row>
    <row r="1507" spans="1:10" x14ac:dyDescent="0.25">
      <c r="A1507" s="4" t="s">
        <v>3108</v>
      </c>
      <c r="B1507" s="10">
        <v>21.264493000000002</v>
      </c>
      <c r="C1507" s="10">
        <v>-89.744753000000003</v>
      </c>
      <c r="D1507" t="s">
        <v>6</v>
      </c>
      <c r="E1507" t="s">
        <v>6</v>
      </c>
      <c r="F1507" s="3" t="s">
        <v>3109</v>
      </c>
      <c r="G1507" s="3" t="s">
        <v>6</v>
      </c>
      <c r="H1507" t="s">
        <v>3107</v>
      </c>
      <c r="I1507" t="s">
        <v>6</v>
      </c>
      <c r="J1507" s="3" t="s">
        <v>6</v>
      </c>
    </row>
    <row r="1508" spans="1:10" x14ac:dyDescent="0.25">
      <c r="A1508" s="4" t="s">
        <v>3111</v>
      </c>
      <c r="B1508" s="10">
        <v>21.959662000000002</v>
      </c>
      <c r="C1508" s="10">
        <v>120.764881</v>
      </c>
      <c r="D1508" t="s">
        <v>6</v>
      </c>
      <c r="E1508" t="s">
        <v>6</v>
      </c>
      <c r="F1508" s="3" t="s">
        <v>3112</v>
      </c>
      <c r="G1508" s="3" t="s">
        <v>6</v>
      </c>
      <c r="H1508" t="s">
        <v>1411</v>
      </c>
      <c r="I1508" t="s">
        <v>6</v>
      </c>
      <c r="J1508" s="3" t="s">
        <v>6</v>
      </c>
    </row>
    <row r="1509" spans="1:10" x14ac:dyDescent="0.25">
      <c r="A1509" t="s">
        <v>3113</v>
      </c>
      <c r="B1509" s="10">
        <v>25.083307000000001</v>
      </c>
      <c r="C1509" s="10">
        <v>121.914075</v>
      </c>
      <c r="D1509" t="s">
        <v>6</v>
      </c>
      <c r="E1509" t="s">
        <v>6</v>
      </c>
      <c r="F1509" s="3" t="s">
        <v>3114</v>
      </c>
      <c r="G1509" s="3" t="s">
        <v>6</v>
      </c>
      <c r="H1509" t="s">
        <v>1408</v>
      </c>
      <c r="I1509" t="s">
        <v>6</v>
      </c>
      <c r="J1509" s="3" t="s">
        <v>6</v>
      </c>
    </row>
    <row r="1510" spans="1:10" x14ac:dyDescent="0.25">
      <c r="A1510" s="4" t="s">
        <v>3115</v>
      </c>
      <c r="B1510" s="10">
        <v>21.995585999999999</v>
      </c>
      <c r="C1510" s="10">
        <v>120.70662900000001</v>
      </c>
      <c r="D1510" t="s">
        <v>6</v>
      </c>
      <c r="E1510" t="s">
        <v>6</v>
      </c>
      <c r="F1510" s="3" t="s">
        <v>3116</v>
      </c>
      <c r="G1510" s="3" t="s">
        <v>6</v>
      </c>
      <c r="H1510" t="s">
        <v>1411</v>
      </c>
      <c r="I1510" t="s">
        <v>6</v>
      </c>
      <c r="J1510" s="3" t="s">
        <v>6</v>
      </c>
    </row>
    <row r="1511" spans="1:10" x14ac:dyDescent="0.25">
      <c r="A1511" s="4" t="s">
        <v>3117</v>
      </c>
      <c r="B1511" s="10">
        <v>22.041837000000001</v>
      </c>
      <c r="C1511" s="10">
        <v>120.697776</v>
      </c>
      <c r="D1511" t="s">
        <v>6</v>
      </c>
      <c r="E1511" t="s">
        <v>6</v>
      </c>
      <c r="F1511" s="3" t="s">
        <v>3118</v>
      </c>
      <c r="G1511" s="3" t="s">
        <v>6</v>
      </c>
      <c r="H1511" t="s">
        <v>1411</v>
      </c>
      <c r="I1511" t="s">
        <v>6</v>
      </c>
      <c r="J1511" s="3" t="s">
        <v>6</v>
      </c>
    </row>
    <row r="1512" spans="1:10" x14ac:dyDescent="0.25">
      <c r="A1512" t="s">
        <v>3119</v>
      </c>
      <c r="B1512" s="10">
        <v>22.258317999999999</v>
      </c>
      <c r="C1512" s="10">
        <v>113.859776</v>
      </c>
      <c r="D1512" t="s">
        <v>6</v>
      </c>
      <c r="E1512" t="s">
        <v>6</v>
      </c>
      <c r="F1512" s="3" t="s">
        <v>3120</v>
      </c>
      <c r="G1512" s="3" t="s">
        <v>6</v>
      </c>
      <c r="H1512" s="3" t="s">
        <v>241</v>
      </c>
      <c r="I1512" s="3" t="s">
        <v>6</v>
      </c>
      <c r="J1512" s="3" t="s">
        <v>6</v>
      </c>
    </row>
    <row r="1513" spans="1:10" x14ac:dyDescent="0.25">
      <c r="A1513" t="s">
        <v>3121</v>
      </c>
      <c r="B1513" s="10">
        <v>24.003516000000001</v>
      </c>
      <c r="C1513" s="10">
        <v>117.824592</v>
      </c>
      <c r="D1513" t="s">
        <v>6</v>
      </c>
      <c r="E1513" t="s">
        <v>6</v>
      </c>
      <c r="F1513" s="3" t="s">
        <v>3122</v>
      </c>
      <c r="G1513" t="s">
        <v>6</v>
      </c>
      <c r="H1513" t="s">
        <v>634</v>
      </c>
      <c r="I1513" t="s">
        <v>6</v>
      </c>
      <c r="J1513" s="3" t="s">
        <v>6</v>
      </c>
    </row>
    <row r="1514" spans="1:10" x14ac:dyDescent="0.25">
      <c r="A1514" t="s">
        <v>3124</v>
      </c>
      <c r="B1514" s="10">
        <v>24.426369999999999</v>
      </c>
      <c r="C1514" s="10">
        <v>117.891223</v>
      </c>
      <c r="D1514" t="s">
        <v>6</v>
      </c>
      <c r="E1514" t="s">
        <v>6</v>
      </c>
      <c r="F1514" s="3" t="s">
        <v>3123</v>
      </c>
      <c r="G1514" s="3" t="s">
        <v>6</v>
      </c>
      <c r="H1514" t="s">
        <v>3121</v>
      </c>
      <c r="I1514" t="s">
        <v>6</v>
      </c>
      <c r="J1514" t="s">
        <v>6</v>
      </c>
    </row>
    <row r="1515" spans="1:10" x14ac:dyDescent="0.25">
      <c r="A1515" t="s">
        <v>3125</v>
      </c>
      <c r="B1515" s="10">
        <v>23.930942000000002</v>
      </c>
      <c r="C1515" s="10">
        <v>117.41271399999999</v>
      </c>
      <c r="D1515" t="s">
        <v>6</v>
      </c>
      <c r="E1515" t="s">
        <v>6</v>
      </c>
      <c r="F1515" s="3" t="s">
        <v>3126</v>
      </c>
      <c r="G1515" s="3" t="s">
        <v>6</v>
      </c>
      <c r="H1515" t="s">
        <v>3121</v>
      </c>
      <c r="I1515" t="s">
        <v>6</v>
      </c>
      <c r="J1515" t="s">
        <v>6</v>
      </c>
    </row>
    <row r="1516" spans="1:10" x14ac:dyDescent="0.25">
      <c r="A1516" t="s">
        <v>3128</v>
      </c>
      <c r="B1516" s="10">
        <v>23.932131999999999</v>
      </c>
      <c r="C1516" s="10">
        <v>117.414271</v>
      </c>
      <c r="D1516" t="s">
        <v>6</v>
      </c>
      <c r="E1516" t="s">
        <v>6</v>
      </c>
      <c r="F1516" s="3" t="s">
        <v>3127</v>
      </c>
      <c r="G1516" s="3" t="s">
        <v>6</v>
      </c>
      <c r="H1516" t="s">
        <v>3125</v>
      </c>
      <c r="I1516" t="s">
        <v>6</v>
      </c>
      <c r="J1516" t="s">
        <v>6</v>
      </c>
    </row>
    <row r="1517" spans="1:10" x14ac:dyDescent="0.25">
      <c r="A1517" t="s">
        <v>3129</v>
      </c>
      <c r="B1517" s="10">
        <v>24.859815999999999</v>
      </c>
      <c r="C1517" s="10">
        <v>118.680667</v>
      </c>
      <c r="D1517" t="s">
        <v>6</v>
      </c>
      <c r="E1517" t="s">
        <v>6</v>
      </c>
      <c r="F1517" s="3" t="s">
        <v>3130</v>
      </c>
      <c r="G1517" t="s">
        <v>6</v>
      </c>
      <c r="H1517" t="s">
        <v>634</v>
      </c>
      <c r="I1517" t="s">
        <v>6</v>
      </c>
      <c r="J1517" s="3" t="s">
        <v>6</v>
      </c>
    </row>
    <row r="1518" spans="1:10" x14ac:dyDescent="0.25">
      <c r="A1518" t="s">
        <v>3131</v>
      </c>
      <c r="B1518" s="10">
        <v>24.859192</v>
      </c>
      <c r="C1518" s="10">
        <v>118.651291</v>
      </c>
      <c r="D1518" t="s">
        <v>6</v>
      </c>
      <c r="E1518" t="s">
        <v>6</v>
      </c>
      <c r="F1518" s="3" t="s">
        <v>3132</v>
      </c>
      <c r="G1518" s="3" t="s">
        <v>6</v>
      </c>
      <c r="H1518" t="s">
        <v>3129</v>
      </c>
      <c r="I1518" t="s">
        <v>6</v>
      </c>
      <c r="J1518" t="s">
        <v>6</v>
      </c>
    </row>
    <row r="1519" spans="1:10" x14ac:dyDescent="0.25">
      <c r="A1519" t="s">
        <v>3133</v>
      </c>
      <c r="B1519" s="10">
        <v>36.213586999999997</v>
      </c>
      <c r="C1519" s="10">
        <v>120.19729100000001</v>
      </c>
      <c r="D1519" t="s">
        <v>6</v>
      </c>
      <c r="E1519" t="s">
        <v>6</v>
      </c>
      <c r="F1519" s="3" t="s">
        <v>3134</v>
      </c>
      <c r="G1519" t="s">
        <v>6</v>
      </c>
      <c r="H1519" t="s">
        <v>1624</v>
      </c>
      <c r="I1519" t="s">
        <v>6</v>
      </c>
      <c r="J1519" s="3" t="s">
        <v>6</v>
      </c>
    </row>
    <row r="1520" spans="1:10" x14ac:dyDescent="0.25">
      <c r="A1520" t="s">
        <v>3136</v>
      </c>
      <c r="B1520" s="10">
        <v>36.414357000000003</v>
      </c>
      <c r="C1520" s="10">
        <v>120.72613</v>
      </c>
      <c r="D1520" t="s">
        <v>6</v>
      </c>
      <c r="E1520" t="s">
        <v>6</v>
      </c>
      <c r="F1520" s="3" t="s">
        <v>3135</v>
      </c>
      <c r="G1520" s="3" t="s">
        <v>6</v>
      </c>
      <c r="H1520" t="s">
        <v>3133</v>
      </c>
      <c r="I1520" s="4" t="s">
        <v>6</v>
      </c>
      <c r="J1520" s="4" t="s">
        <v>6</v>
      </c>
    </row>
    <row r="1521" spans="1:10" x14ac:dyDescent="0.25">
      <c r="A1521" t="s">
        <v>3137</v>
      </c>
      <c r="B1521" s="10">
        <v>36.23265</v>
      </c>
      <c r="C1521" s="10">
        <v>120.320171</v>
      </c>
      <c r="D1521" t="s">
        <v>6</v>
      </c>
      <c r="E1521" t="s">
        <v>6</v>
      </c>
      <c r="F1521" s="3" t="s">
        <v>3138</v>
      </c>
      <c r="G1521" s="3" t="s">
        <v>6</v>
      </c>
      <c r="H1521" t="s">
        <v>3133</v>
      </c>
      <c r="I1521" s="4" t="s">
        <v>6</v>
      </c>
      <c r="J1521" s="4" t="s">
        <v>6</v>
      </c>
    </row>
    <row r="1522" spans="1:10" x14ac:dyDescent="0.25">
      <c r="A1522" t="s">
        <v>3139</v>
      </c>
      <c r="B1522" s="10">
        <v>36.565714999999997</v>
      </c>
      <c r="C1522" s="10">
        <v>120.905478</v>
      </c>
      <c r="D1522" t="s">
        <v>6</v>
      </c>
      <c r="E1522" t="s">
        <v>6</v>
      </c>
      <c r="F1522" s="3" t="s">
        <v>3140</v>
      </c>
      <c r="G1522" s="3" t="s">
        <v>6</v>
      </c>
      <c r="H1522" t="s">
        <v>3136</v>
      </c>
      <c r="I1522" s="4" t="s">
        <v>6</v>
      </c>
      <c r="J1522" s="4" t="s">
        <v>6</v>
      </c>
    </row>
    <row r="1523" spans="1:10" x14ac:dyDescent="0.25">
      <c r="A1523" t="s">
        <v>3142</v>
      </c>
      <c r="B1523" s="10">
        <v>36.051963999999998</v>
      </c>
      <c r="C1523" s="10">
        <v>120.293386</v>
      </c>
      <c r="D1523" t="s">
        <v>6</v>
      </c>
      <c r="E1523" t="s">
        <v>6</v>
      </c>
      <c r="F1523" s="3" t="s">
        <v>3141</v>
      </c>
      <c r="G1523" s="3" t="s">
        <v>6</v>
      </c>
      <c r="H1523" t="s">
        <v>3133</v>
      </c>
      <c r="I1523" s="4" t="s">
        <v>6</v>
      </c>
      <c r="J1523" s="4" t="s">
        <v>6</v>
      </c>
    </row>
    <row r="1524" spans="1:10" x14ac:dyDescent="0.25">
      <c r="A1524" t="s">
        <v>3143</v>
      </c>
      <c r="B1524" s="10">
        <v>35.862741999999997</v>
      </c>
      <c r="C1524" s="10">
        <v>120.05868599999999</v>
      </c>
      <c r="D1524" t="s">
        <v>6</v>
      </c>
      <c r="E1524" t="s">
        <v>6</v>
      </c>
      <c r="F1524" s="3" t="s">
        <v>3144</v>
      </c>
      <c r="G1524" s="3" t="s">
        <v>6</v>
      </c>
      <c r="H1524" t="s">
        <v>3133</v>
      </c>
      <c r="I1524" s="4" t="s">
        <v>6</v>
      </c>
      <c r="J1524" s="4" t="s">
        <v>6</v>
      </c>
    </row>
    <row r="1525" spans="1:10" x14ac:dyDescent="0.25">
      <c r="A1525" t="s">
        <v>3145</v>
      </c>
      <c r="B1525" s="10">
        <v>35.972638000000003</v>
      </c>
      <c r="C1525" s="10">
        <v>120.21938</v>
      </c>
      <c r="D1525" t="s">
        <v>6</v>
      </c>
      <c r="E1525" t="s">
        <v>6</v>
      </c>
      <c r="F1525" s="3" t="s">
        <v>3146</v>
      </c>
      <c r="G1525" s="3" t="s">
        <v>6</v>
      </c>
      <c r="H1525" t="s">
        <v>3143</v>
      </c>
      <c r="I1525" s="4" t="s">
        <v>6</v>
      </c>
      <c r="J1525" s="4" t="s">
        <v>6</v>
      </c>
    </row>
    <row r="1526" spans="1:10" x14ac:dyDescent="0.25">
      <c r="A1526" s="4" t="s">
        <v>3147</v>
      </c>
      <c r="B1526" s="10">
        <v>34.753537999999999</v>
      </c>
      <c r="C1526" s="10">
        <v>119.412644</v>
      </c>
      <c r="D1526" t="s">
        <v>6</v>
      </c>
      <c r="E1526" t="s">
        <v>6</v>
      </c>
      <c r="F1526" s="3" t="s">
        <v>3148</v>
      </c>
      <c r="G1526" s="3" t="s">
        <v>6</v>
      </c>
      <c r="H1526" s="4" t="s">
        <v>1522</v>
      </c>
      <c r="I1526" s="4" t="s">
        <v>6</v>
      </c>
      <c r="J1526" s="3" t="s">
        <v>6</v>
      </c>
    </row>
    <row r="1527" spans="1:10" x14ac:dyDescent="0.25">
      <c r="A1527" t="s">
        <v>3149</v>
      </c>
      <c r="B1527" s="10">
        <v>31.328506000000001</v>
      </c>
      <c r="C1527" s="10">
        <v>121.670365</v>
      </c>
      <c r="D1527" t="s">
        <v>6</v>
      </c>
      <c r="E1527" t="s">
        <v>6</v>
      </c>
      <c r="F1527" s="3" t="s">
        <v>3150</v>
      </c>
      <c r="G1527" s="3" t="s">
        <v>6</v>
      </c>
      <c r="H1527" s="3" t="s">
        <v>236</v>
      </c>
      <c r="I1527" s="3" t="s">
        <v>6</v>
      </c>
      <c r="J1527" s="3" t="s">
        <v>6</v>
      </c>
    </row>
    <row r="1528" spans="1:10" x14ac:dyDescent="0.25">
      <c r="A1528" t="s">
        <v>3153</v>
      </c>
      <c r="B1528" s="10">
        <v>28.021397</v>
      </c>
      <c r="C1528" s="10">
        <v>120.67495</v>
      </c>
      <c r="D1528" s="4" t="s">
        <v>6</v>
      </c>
      <c r="E1528" s="4" t="s">
        <v>6</v>
      </c>
      <c r="F1528" s="3" t="s">
        <v>3151</v>
      </c>
      <c r="G1528" s="3" t="s">
        <v>3152</v>
      </c>
      <c r="H1528" t="s">
        <v>578</v>
      </c>
      <c r="I1528" t="s">
        <v>6</v>
      </c>
      <c r="J1528" s="3" t="s">
        <v>6</v>
      </c>
    </row>
    <row r="1529" spans="1:10" x14ac:dyDescent="0.25">
      <c r="A1529" t="s">
        <v>3155</v>
      </c>
      <c r="B1529" s="10">
        <v>28.341228999999998</v>
      </c>
      <c r="C1529" s="10">
        <v>121.200576</v>
      </c>
      <c r="D1529" t="s">
        <v>6</v>
      </c>
      <c r="E1529" t="s">
        <v>6</v>
      </c>
      <c r="F1529" s="3" t="s">
        <v>3154</v>
      </c>
      <c r="G1529" s="3" t="s">
        <v>6</v>
      </c>
      <c r="H1529" t="s">
        <v>3153</v>
      </c>
      <c r="I1529" s="3" t="s">
        <v>6</v>
      </c>
      <c r="J1529" s="3" t="s">
        <v>6</v>
      </c>
    </row>
    <row r="1530" spans="1:10" x14ac:dyDescent="0.25">
      <c r="A1530" t="s">
        <v>3156</v>
      </c>
      <c r="B1530" s="10">
        <v>22.294461999999999</v>
      </c>
      <c r="C1530" s="10">
        <v>113.943989</v>
      </c>
      <c r="D1530" t="s">
        <v>6</v>
      </c>
      <c r="E1530" t="s">
        <v>6</v>
      </c>
      <c r="F1530" s="3" t="s">
        <v>3157</v>
      </c>
      <c r="G1530" s="3" t="s">
        <v>6</v>
      </c>
      <c r="H1530" s="3" t="s">
        <v>241</v>
      </c>
      <c r="I1530" s="3" t="s">
        <v>6</v>
      </c>
      <c r="J1530" s="3" t="s">
        <v>6</v>
      </c>
    </row>
    <row r="1531" spans="1:10" x14ac:dyDescent="0.25">
      <c r="A1531" s="4" t="s">
        <v>3158</v>
      </c>
      <c r="B1531" s="10">
        <v>33.623010000000001</v>
      </c>
      <c r="C1531" s="10">
        <v>120.509016</v>
      </c>
      <c r="D1531" t="s">
        <v>6</v>
      </c>
      <c r="E1531" t="s">
        <v>6</v>
      </c>
      <c r="F1531" s="3" t="s">
        <v>3159</v>
      </c>
      <c r="G1531" s="3" t="s">
        <v>6</v>
      </c>
      <c r="H1531" s="4" t="s">
        <v>1522</v>
      </c>
      <c r="I1531" s="4" t="s">
        <v>6</v>
      </c>
      <c r="J1531" s="3" t="s">
        <v>6</v>
      </c>
    </row>
    <row r="1532" spans="1:10" x14ac:dyDescent="0.25">
      <c r="A1532" s="4" t="s">
        <v>3161</v>
      </c>
      <c r="B1532" s="10">
        <v>33.856228000000002</v>
      </c>
      <c r="C1532" s="10">
        <v>120.47188199999999</v>
      </c>
      <c r="D1532" t="s">
        <v>6</v>
      </c>
      <c r="E1532" t="s">
        <v>6</v>
      </c>
      <c r="F1532" s="3" t="s">
        <v>3160</v>
      </c>
      <c r="G1532" s="3" t="s">
        <v>6</v>
      </c>
      <c r="H1532" s="4" t="s">
        <v>3158</v>
      </c>
      <c r="I1532" s="3" t="s">
        <v>6</v>
      </c>
      <c r="J1532" s="3" t="s">
        <v>6</v>
      </c>
    </row>
    <row r="1533" spans="1:10" x14ac:dyDescent="0.25">
      <c r="A1533" s="4" t="s">
        <v>3162</v>
      </c>
      <c r="B1533" s="10">
        <v>32.22043</v>
      </c>
      <c r="C1533" s="10">
        <v>121.43631999999999</v>
      </c>
      <c r="D1533" t="s">
        <v>6</v>
      </c>
      <c r="E1533" t="s">
        <v>6</v>
      </c>
      <c r="F1533" s="3" t="s">
        <v>3163</v>
      </c>
      <c r="G1533" s="3" t="s">
        <v>6</v>
      </c>
      <c r="H1533" s="4" t="s">
        <v>1522</v>
      </c>
      <c r="I1533" s="4" t="s">
        <v>6</v>
      </c>
      <c r="J1533" s="3" t="s">
        <v>6</v>
      </c>
    </row>
    <row r="1534" spans="1:10" x14ac:dyDescent="0.25">
      <c r="A1534" s="4" t="s">
        <v>3164</v>
      </c>
      <c r="B1534" s="10">
        <v>32.519027000000001</v>
      </c>
      <c r="C1534" s="10">
        <v>121.157173</v>
      </c>
      <c r="D1534" t="s">
        <v>6</v>
      </c>
      <c r="E1534" t="s">
        <v>6</v>
      </c>
      <c r="F1534" s="3" t="s">
        <v>3165</v>
      </c>
      <c r="G1534" s="3" t="s">
        <v>6</v>
      </c>
      <c r="H1534" s="4" t="s">
        <v>3162</v>
      </c>
      <c r="I1534" s="11" t="s">
        <v>6</v>
      </c>
      <c r="J1534" s="11" t="s">
        <v>6</v>
      </c>
    </row>
    <row r="1535" spans="1:10" x14ac:dyDescent="0.25">
      <c r="A1535" s="4" t="s">
        <v>3166</v>
      </c>
      <c r="B1535" s="10">
        <v>32.414468999999997</v>
      </c>
      <c r="C1535" s="10">
        <v>121.394464</v>
      </c>
      <c r="D1535" t="s">
        <v>6</v>
      </c>
      <c r="E1535" t="s">
        <v>6</v>
      </c>
      <c r="F1535" s="3" t="s">
        <v>3167</v>
      </c>
      <c r="G1535" s="3" t="s">
        <v>6</v>
      </c>
      <c r="H1535" s="4" t="s">
        <v>3164</v>
      </c>
      <c r="I1535" s="11" t="s">
        <v>6</v>
      </c>
      <c r="J1535" s="11" t="s">
        <v>6</v>
      </c>
    </row>
    <row r="1536" spans="1:10" x14ac:dyDescent="0.25">
      <c r="A1536" t="s">
        <v>3168</v>
      </c>
      <c r="B1536" s="10">
        <v>21.713432999999998</v>
      </c>
      <c r="C1536" s="10">
        <v>108.671606</v>
      </c>
      <c r="D1536" t="s">
        <v>6</v>
      </c>
      <c r="E1536" t="s">
        <v>6</v>
      </c>
      <c r="F1536" s="3" t="s">
        <v>3169</v>
      </c>
      <c r="G1536" s="3" t="s">
        <v>6</v>
      </c>
      <c r="H1536" s="3" t="s">
        <v>1491</v>
      </c>
      <c r="I1536" s="11" t="s">
        <v>6</v>
      </c>
      <c r="J1536" s="11" t="s">
        <v>6</v>
      </c>
    </row>
    <row r="1537" spans="1:10" x14ac:dyDescent="0.25">
      <c r="A1537" t="s">
        <v>3170</v>
      </c>
      <c r="B1537" s="10">
        <v>20.079339000000001</v>
      </c>
      <c r="C1537" s="10">
        <v>110.382727</v>
      </c>
      <c r="D1537" t="s">
        <v>6</v>
      </c>
      <c r="E1537" t="s">
        <v>6</v>
      </c>
      <c r="F1537" s="3" t="s">
        <v>3171</v>
      </c>
      <c r="G1537" s="3" t="s">
        <v>6</v>
      </c>
      <c r="H1537" t="s">
        <v>576</v>
      </c>
      <c r="I1537" s="11" t="s">
        <v>6</v>
      </c>
      <c r="J1537" s="11" t="s">
        <v>6</v>
      </c>
    </row>
    <row r="1538" spans="1:10" x14ac:dyDescent="0.25">
      <c r="A1538" t="s">
        <v>3172</v>
      </c>
      <c r="B1538" s="10">
        <v>19.987279999999998</v>
      </c>
      <c r="C1538" s="10">
        <v>110.542568</v>
      </c>
      <c r="D1538" t="s">
        <v>6</v>
      </c>
      <c r="E1538" t="s">
        <v>6</v>
      </c>
      <c r="F1538" s="3" t="s">
        <v>3173</v>
      </c>
      <c r="G1538" s="3" t="s">
        <v>6</v>
      </c>
      <c r="H1538" t="s">
        <v>3170</v>
      </c>
      <c r="I1538" s="11" t="s">
        <v>6</v>
      </c>
      <c r="J1538" s="11" t="s">
        <v>6</v>
      </c>
    </row>
    <row r="1539" spans="1:10" x14ac:dyDescent="0.25">
      <c r="A1539" t="s">
        <v>3174</v>
      </c>
      <c r="B1539" s="10">
        <v>20.0244</v>
      </c>
      <c r="C1539" s="10">
        <v>110.55719999999999</v>
      </c>
      <c r="D1539" t="s">
        <v>6</v>
      </c>
      <c r="E1539" t="s">
        <v>6</v>
      </c>
      <c r="F1539" s="3" t="s">
        <v>3175</v>
      </c>
      <c r="G1539" s="3" t="s">
        <v>6</v>
      </c>
      <c r="H1539" t="s">
        <v>3172</v>
      </c>
      <c r="I1539" s="11" t="s">
        <v>6</v>
      </c>
      <c r="J1539" s="11" t="s">
        <v>6</v>
      </c>
    </row>
    <row r="1540" spans="1:10" x14ac:dyDescent="0.25">
      <c r="A1540" s="4" t="s">
        <v>3176</v>
      </c>
      <c r="B1540" s="10">
        <v>31.708872</v>
      </c>
      <c r="C1540" s="10">
        <v>121.95945</v>
      </c>
      <c r="D1540" t="s">
        <v>6</v>
      </c>
      <c r="E1540" t="s">
        <v>6</v>
      </c>
      <c r="F1540" s="3" t="s">
        <v>3177</v>
      </c>
      <c r="G1540" s="3" t="s">
        <v>6</v>
      </c>
      <c r="H1540" s="4" t="s">
        <v>3162</v>
      </c>
      <c r="I1540" s="4" t="s">
        <v>6</v>
      </c>
      <c r="J1540" s="3" t="s">
        <v>6</v>
      </c>
    </row>
    <row r="1541" spans="1:10" x14ac:dyDescent="0.25">
      <c r="A1541" t="s">
        <v>3178</v>
      </c>
      <c r="B1541" s="10">
        <v>36.23265</v>
      </c>
      <c r="C1541" s="10">
        <v>120.320171</v>
      </c>
      <c r="D1541" t="s">
        <v>3179</v>
      </c>
      <c r="E1541" t="s">
        <v>6</v>
      </c>
      <c r="F1541" s="3" t="s">
        <v>3180</v>
      </c>
      <c r="G1541" s="3" t="s">
        <v>6</v>
      </c>
      <c r="H1541" t="s">
        <v>3137</v>
      </c>
      <c r="I1541" s="4" t="s">
        <v>6</v>
      </c>
      <c r="J1541" s="4" t="s">
        <v>6</v>
      </c>
    </row>
    <row r="1542" spans="1:10" x14ac:dyDescent="0.25">
      <c r="A1542" t="s">
        <v>3181</v>
      </c>
      <c r="B1542" s="10">
        <v>35.862741999999997</v>
      </c>
      <c r="C1542" s="10">
        <v>120.05868599999999</v>
      </c>
      <c r="D1542" t="s">
        <v>3182</v>
      </c>
      <c r="E1542" t="s">
        <v>6</v>
      </c>
      <c r="F1542" s="3" t="s">
        <v>3183</v>
      </c>
      <c r="G1542" s="3" t="s">
        <v>6</v>
      </c>
      <c r="H1542" t="s">
        <v>3143</v>
      </c>
      <c r="I1542" s="3" t="s">
        <v>6</v>
      </c>
      <c r="J1542" s="3" t="s">
        <v>6</v>
      </c>
    </row>
    <row r="1543" spans="1:10" x14ac:dyDescent="0.25">
      <c r="A1543" t="s">
        <v>3185</v>
      </c>
      <c r="B1543" s="10">
        <v>19.967858</v>
      </c>
      <c r="C1543" s="10">
        <v>110.605422</v>
      </c>
      <c r="D1543" t="s">
        <v>3182</v>
      </c>
      <c r="E1543" t="s">
        <v>6</v>
      </c>
      <c r="F1543" s="3" t="s">
        <v>3184</v>
      </c>
      <c r="G1543" s="3" t="s">
        <v>6</v>
      </c>
      <c r="H1543" t="s">
        <v>1774</v>
      </c>
      <c r="I1543" t="s">
        <v>6</v>
      </c>
      <c r="J1543" s="3" t="s">
        <v>6</v>
      </c>
    </row>
    <row r="1544" spans="1:10" x14ac:dyDescent="0.25">
      <c r="A1544" t="s">
        <v>3186</v>
      </c>
      <c r="B1544" s="10">
        <v>25.886959000000001</v>
      </c>
      <c r="C1544" s="10">
        <v>119.623311</v>
      </c>
      <c r="D1544" s="4" t="s">
        <v>6</v>
      </c>
      <c r="E1544" s="4" t="s">
        <v>6</v>
      </c>
      <c r="F1544" s="3" t="s">
        <v>3187</v>
      </c>
      <c r="G1544" s="4" t="s">
        <v>6</v>
      </c>
      <c r="H1544" t="s">
        <v>1921</v>
      </c>
      <c r="I1544" t="s">
        <v>6</v>
      </c>
      <c r="J1544" s="3" t="s">
        <v>6</v>
      </c>
    </row>
    <row r="1545" spans="1:10" x14ac:dyDescent="0.25">
      <c r="A1545" t="s">
        <v>3189</v>
      </c>
      <c r="B1545" s="10">
        <v>25.963774000000001</v>
      </c>
      <c r="C1545" s="10">
        <v>119.45769</v>
      </c>
      <c r="D1545" s="4" t="s">
        <v>6</v>
      </c>
      <c r="E1545" s="4" t="s">
        <v>6</v>
      </c>
      <c r="F1545" s="3" t="s">
        <v>3188</v>
      </c>
      <c r="G1545" s="4" t="s">
        <v>6</v>
      </c>
      <c r="H1545" t="s">
        <v>3186</v>
      </c>
      <c r="I1545" t="s">
        <v>6</v>
      </c>
      <c r="J1545" s="3" t="s">
        <v>6</v>
      </c>
    </row>
    <row r="1546" spans="1:10" x14ac:dyDescent="0.25">
      <c r="A1546" t="s">
        <v>3190</v>
      </c>
      <c r="B1546" s="10">
        <v>25.587443</v>
      </c>
      <c r="C1546" s="10">
        <v>119.48490200000001</v>
      </c>
      <c r="D1546" s="4" t="s">
        <v>6</v>
      </c>
      <c r="E1546" s="4" t="s">
        <v>6</v>
      </c>
      <c r="F1546" s="3" t="s">
        <v>3191</v>
      </c>
      <c r="G1546" s="4" t="s">
        <v>6</v>
      </c>
      <c r="H1546" t="s">
        <v>1921</v>
      </c>
      <c r="I1546" t="s">
        <v>6</v>
      </c>
      <c r="J1546" s="3" t="s">
        <v>6</v>
      </c>
    </row>
    <row r="1547" spans="1:10" x14ac:dyDescent="0.25">
      <c r="A1547" t="s">
        <v>3192</v>
      </c>
      <c r="B1547" s="10">
        <v>23.691583999999999</v>
      </c>
      <c r="C1547" s="10">
        <v>117.43028700000001</v>
      </c>
      <c r="D1547" t="s">
        <v>6</v>
      </c>
      <c r="E1547" t="s">
        <v>6</v>
      </c>
      <c r="F1547" s="3" t="s">
        <v>3193</v>
      </c>
      <c r="G1547" s="3" t="s">
        <v>6</v>
      </c>
      <c r="H1547" t="s">
        <v>3121</v>
      </c>
      <c r="I1547" t="s">
        <v>6</v>
      </c>
      <c r="J1547" t="s">
        <v>6</v>
      </c>
    </row>
    <row r="1548" spans="1:10" x14ac:dyDescent="0.25">
      <c r="A1548" t="s">
        <v>3194</v>
      </c>
      <c r="B1548" s="10">
        <v>19.635489</v>
      </c>
      <c r="C1548" s="10">
        <v>110.980761</v>
      </c>
      <c r="D1548" t="s">
        <v>6</v>
      </c>
      <c r="E1548" t="s">
        <v>6</v>
      </c>
      <c r="F1548" s="3" t="s">
        <v>3195</v>
      </c>
      <c r="G1548" s="3" t="s">
        <v>6</v>
      </c>
      <c r="H1548" t="s">
        <v>576</v>
      </c>
      <c r="I1548" s="11" t="s">
        <v>6</v>
      </c>
      <c r="J1548" s="11" t="s">
        <v>6</v>
      </c>
    </row>
    <row r="1549" spans="1:10" x14ac:dyDescent="0.25">
      <c r="A1549" t="s">
        <v>3196</v>
      </c>
      <c r="B1549" s="10">
        <v>21.475555</v>
      </c>
      <c r="C1549" s="10">
        <v>109.244955</v>
      </c>
      <c r="D1549" t="s">
        <v>6</v>
      </c>
      <c r="E1549" t="s">
        <v>6</v>
      </c>
      <c r="F1549" s="3" t="s">
        <v>3197</v>
      </c>
      <c r="G1549" s="3" t="s">
        <v>6</v>
      </c>
      <c r="H1549" s="3" t="s">
        <v>1491</v>
      </c>
      <c r="I1549" s="3" t="s">
        <v>6</v>
      </c>
      <c r="J1549" s="3" t="s">
        <v>6</v>
      </c>
    </row>
    <row r="1550" spans="1:10" x14ac:dyDescent="0.25">
      <c r="A1550" t="s">
        <v>3198</v>
      </c>
      <c r="B1550" s="10">
        <v>21.503340000000001</v>
      </c>
      <c r="C1550" s="10">
        <v>109.15463</v>
      </c>
      <c r="D1550" s="3" t="s">
        <v>6</v>
      </c>
      <c r="E1550" s="3" t="s">
        <v>6</v>
      </c>
      <c r="F1550" s="3" t="s">
        <v>3199</v>
      </c>
      <c r="G1550" s="3" t="s">
        <v>6</v>
      </c>
      <c r="H1550" t="s">
        <v>3196</v>
      </c>
      <c r="I1550" s="3" t="s">
        <v>6</v>
      </c>
      <c r="J1550" s="3" t="s">
        <v>6</v>
      </c>
    </row>
    <row r="1551" spans="1:10" x14ac:dyDescent="0.25">
      <c r="A1551" t="s">
        <v>3201</v>
      </c>
      <c r="B1551" s="10">
        <v>19.537081000000001</v>
      </c>
      <c r="C1551" s="10">
        <v>110.821241</v>
      </c>
      <c r="D1551" t="s">
        <v>6</v>
      </c>
      <c r="E1551" t="s">
        <v>6</v>
      </c>
      <c r="F1551" s="3" t="s">
        <v>3200</v>
      </c>
      <c r="G1551" s="3" t="s">
        <v>6</v>
      </c>
      <c r="H1551" t="s">
        <v>3194</v>
      </c>
      <c r="I1551" s="11" t="s">
        <v>6</v>
      </c>
      <c r="J1551" s="11" t="s">
        <v>6</v>
      </c>
    </row>
    <row r="1552" spans="1:10" x14ac:dyDescent="0.25">
      <c r="A1552" t="s">
        <v>3202</v>
      </c>
      <c r="B1552" s="10">
        <v>27.371483999999999</v>
      </c>
      <c r="C1552" s="10">
        <v>120.558114</v>
      </c>
      <c r="D1552" s="4" t="s">
        <v>6</v>
      </c>
      <c r="E1552" s="4" t="s">
        <v>6</v>
      </c>
      <c r="F1552" s="3" t="s">
        <v>3203</v>
      </c>
      <c r="G1552" s="3" t="s">
        <v>6</v>
      </c>
      <c r="H1552" t="s">
        <v>578</v>
      </c>
      <c r="I1552" t="s">
        <v>6</v>
      </c>
      <c r="J1552" s="3" t="s">
        <v>6</v>
      </c>
    </row>
    <row r="1553" spans="1:10" x14ac:dyDescent="0.25">
      <c r="A1553" t="s">
        <v>3204</v>
      </c>
      <c r="B1553" s="10">
        <v>27.201333000000002</v>
      </c>
      <c r="C1553" s="10">
        <v>120.448853</v>
      </c>
      <c r="D1553" s="4" t="s">
        <v>6</v>
      </c>
      <c r="E1553" s="4" t="s">
        <v>6</v>
      </c>
      <c r="F1553" s="3" t="s">
        <v>3205</v>
      </c>
      <c r="G1553" s="3" t="s">
        <v>6</v>
      </c>
      <c r="H1553" t="s">
        <v>3202</v>
      </c>
      <c r="I1553" t="s">
        <v>6</v>
      </c>
      <c r="J1553" s="3" t="s">
        <v>6</v>
      </c>
    </row>
    <row r="1554" spans="1:10" x14ac:dyDescent="0.25">
      <c r="A1554" t="s">
        <v>3206</v>
      </c>
      <c r="B1554" s="10">
        <v>24.576640999999999</v>
      </c>
      <c r="C1554" s="10">
        <v>118.57212</v>
      </c>
      <c r="D1554" t="s">
        <v>6</v>
      </c>
      <c r="E1554" t="s">
        <v>6</v>
      </c>
      <c r="F1554" s="3" t="s">
        <v>3207</v>
      </c>
      <c r="G1554" s="3" t="s">
        <v>6</v>
      </c>
      <c r="H1554" t="s">
        <v>3129</v>
      </c>
      <c r="I1554" t="s">
        <v>6</v>
      </c>
      <c r="J1554" t="s">
        <v>6</v>
      </c>
    </row>
    <row r="1555" spans="1:10" x14ac:dyDescent="0.25">
      <c r="A1555" t="s">
        <v>3209</v>
      </c>
      <c r="B1555" s="10">
        <v>24.851973000000001</v>
      </c>
      <c r="C1555" s="10">
        <v>118.64267100000001</v>
      </c>
      <c r="D1555" t="s">
        <v>6</v>
      </c>
      <c r="E1555" t="s">
        <v>6</v>
      </c>
      <c r="F1555" s="3" t="s">
        <v>3208</v>
      </c>
      <c r="G1555" s="3" t="s">
        <v>6</v>
      </c>
      <c r="H1555" t="s">
        <v>3206</v>
      </c>
      <c r="I1555" t="s">
        <v>6</v>
      </c>
      <c r="J1555" t="s">
        <v>6</v>
      </c>
    </row>
    <row r="1556" spans="1:10" x14ac:dyDescent="0.25">
      <c r="A1556" t="s">
        <v>3210</v>
      </c>
      <c r="B1556" s="10">
        <v>23.349851000000001</v>
      </c>
      <c r="C1556" s="10">
        <v>116.701578</v>
      </c>
      <c r="D1556" t="s">
        <v>6</v>
      </c>
      <c r="E1556" t="s">
        <v>6</v>
      </c>
      <c r="F1556" t="s">
        <v>3211</v>
      </c>
      <c r="G1556" t="s">
        <v>6</v>
      </c>
      <c r="H1556" t="s">
        <v>2467</v>
      </c>
      <c r="I1556" t="s">
        <v>6</v>
      </c>
      <c r="J1556" s="3" t="s">
        <v>6</v>
      </c>
    </row>
    <row r="1557" spans="1:10" x14ac:dyDescent="0.25">
      <c r="A1557" t="s">
        <v>3213</v>
      </c>
      <c r="B1557" s="10">
        <v>23.435082999999999</v>
      </c>
      <c r="C1557" s="10">
        <v>117.07116600000001</v>
      </c>
      <c r="D1557" t="s">
        <v>6</v>
      </c>
      <c r="E1557" t="s">
        <v>6</v>
      </c>
      <c r="F1557" t="s">
        <v>3212</v>
      </c>
      <c r="G1557" t="s">
        <v>6</v>
      </c>
      <c r="H1557" t="s">
        <v>3210</v>
      </c>
      <c r="I1557" t="s">
        <v>6</v>
      </c>
      <c r="J1557" s="3" t="s">
        <v>6</v>
      </c>
    </row>
    <row r="1558" spans="1:10" x14ac:dyDescent="0.25">
      <c r="A1558" t="s">
        <v>3215</v>
      </c>
      <c r="B1558" s="10">
        <v>18.213629999999998</v>
      </c>
      <c r="C1558" s="10">
        <v>109.551557</v>
      </c>
      <c r="D1558" t="s">
        <v>6</v>
      </c>
      <c r="E1558" t="s">
        <v>6</v>
      </c>
      <c r="F1558" s="3" t="s">
        <v>3214</v>
      </c>
      <c r="G1558" s="3" t="s">
        <v>6</v>
      </c>
      <c r="H1558" t="s">
        <v>239</v>
      </c>
      <c r="I1558" t="s">
        <v>6</v>
      </c>
      <c r="J1558" s="3" t="s">
        <v>6</v>
      </c>
    </row>
    <row r="1559" spans="1:10" x14ac:dyDescent="0.25">
      <c r="A1559" t="s">
        <v>3216</v>
      </c>
      <c r="B1559" s="10">
        <v>23.94773</v>
      </c>
      <c r="C1559" s="10">
        <v>117.362933</v>
      </c>
      <c r="D1559" t="s">
        <v>6</v>
      </c>
      <c r="E1559" t="s">
        <v>6</v>
      </c>
      <c r="F1559" s="3" t="s">
        <v>3217</v>
      </c>
      <c r="G1559" s="3" t="s">
        <v>6</v>
      </c>
      <c r="H1559" t="s">
        <v>3125</v>
      </c>
      <c r="I1559" t="s">
        <v>6</v>
      </c>
      <c r="J1559" t="s">
        <v>6</v>
      </c>
    </row>
    <row r="1560" spans="1:10" x14ac:dyDescent="0.25">
      <c r="A1560" t="s">
        <v>3219</v>
      </c>
      <c r="B1560" s="10">
        <v>26.046897000000001</v>
      </c>
      <c r="C1560" s="10">
        <v>119.59173</v>
      </c>
      <c r="D1560" s="4" t="s">
        <v>6</v>
      </c>
      <c r="E1560" s="4" t="s">
        <v>6</v>
      </c>
      <c r="F1560" s="3" t="s">
        <v>3218</v>
      </c>
      <c r="G1560" s="4" t="s">
        <v>6</v>
      </c>
      <c r="H1560" t="s">
        <v>3186</v>
      </c>
      <c r="I1560" t="s">
        <v>6</v>
      </c>
      <c r="J1560" s="3" t="s">
        <v>6</v>
      </c>
    </row>
    <row r="1561" spans="1:10" x14ac:dyDescent="0.25">
      <c r="A1561" t="s">
        <v>3220</v>
      </c>
      <c r="B1561" s="10">
        <v>24.908868999999999</v>
      </c>
      <c r="C1561" s="10">
        <v>118.665046</v>
      </c>
      <c r="D1561" t="s">
        <v>6</v>
      </c>
      <c r="E1561" t="s">
        <v>6</v>
      </c>
      <c r="F1561" s="3" t="s">
        <v>3221</v>
      </c>
      <c r="G1561" s="3" t="s">
        <v>6</v>
      </c>
      <c r="H1561" t="s">
        <v>3129</v>
      </c>
      <c r="I1561" t="s">
        <v>6</v>
      </c>
      <c r="J1561" t="s">
        <v>6</v>
      </c>
    </row>
    <row r="1562" spans="1:10" x14ac:dyDescent="0.25">
      <c r="A1562" t="s">
        <v>3222</v>
      </c>
      <c r="B1562" s="10">
        <v>21.060977999999999</v>
      </c>
      <c r="C1562" s="10">
        <v>110.205916</v>
      </c>
      <c r="D1562" t="s">
        <v>6</v>
      </c>
      <c r="E1562" t="s">
        <v>6</v>
      </c>
      <c r="F1562" t="s">
        <v>3223</v>
      </c>
      <c r="G1562" t="s">
        <v>6</v>
      </c>
      <c r="H1562" t="s">
        <v>2467</v>
      </c>
      <c r="I1562" t="s">
        <v>6</v>
      </c>
      <c r="J1562" s="3" t="s">
        <v>6</v>
      </c>
    </row>
    <row r="1563" spans="1:10" x14ac:dyDescent="0.25">
      <c r="A1563" t="s">
        <v>3225</v>
      </c>
      <c r="B1563" s="10">
        <v>21.566727</v>
      </c>
      <c r="C1563" s="10">
        <v>109.765323</v>
      </c>
      <c r="D1563" t="s">
        <v>6</v>
      </c>
      <c r="E1563" t="s">
        <v>6</v>
      </c>
      <c r="F1563" t="s">
        <v>3224</v>
      </c>
      <c r="G1563" t="s">
        <v>6</v>
      </c>
      <c r="H1563" t="s">
        <v>3222</v>
      </c>
      <c r="I1563" t="s">
        <v>6</v>
      </c>
      <c r="J1563" s="3" t="s">
        <v>6</v>
      </c>
    </row>
    <row r="1564" spans="1:10" x14ac:dyDescent="0.25">
      <c r="A1564" t="s">
        <v>3226</v>
      </c>
      <c r="B1564" s="10">
        <v>19.950396999999999</v>
      </c>
      <c r="C1564" s="10">
        <v>110.581124</v>
      </c>
      <c r="D1564" t="s">
        <v>6</v>
      </c>
      <c r="E1564" t="s">
        <v>6</v>
      </c>
      <c r="F1564" s="3" t="s">
        <v>3227</v>
      </c>
      <c r="G1564" s="3" t="s">
        <v>6</v>
      </c>
      <c r="H1564" t="s">
        <v>3172</v>
      </c>
      <c r="I1564" s="11" t="s">
        <v>6</v>
      </c>
      <c r="J1564" s="11" t="s">
        <v>6</v>
      </c>
    </row>
    <row r="1565" spans="1:10" x14ac:dyDescent="0.25">
      <c r="A1565" t="s">
        <v>3228</v>
      </c>
      <c r="B1565" s="10">
        <v>21.49324</v>
      </c>
      <c r="C1565" s="10">
        <v>86.918301</v>
      </c>
      <c r="D1565" t="s">
        <v>6</v>
      </c>
      <c r="E1565" t="s">
        <v>6</v>
      </c>
      <c r="F1565" s="3" t="s">
        <v>3229</v>
      </c>
      <c r="G1565" s="3" t="s">
        <v>6</v>
      </c>
      <c r="H1565" t="s">
        <v>2338</v>
      </c>
      <c r="I1565" t="s">
        <v>6</v>
      </c>
      <c r="J1565" s="3" t="s">
        <v>6</v>
      </c>
    </row>
    <row r="1566" spans="1:10" x14ac:dyDescent="0.25">
      <c r="A1566" t="s">
        <v>3230</v>
      </c>
      <c r="B1566" s="10">
        <v>21.475553000000001</v>
      </c>
      <c r="C1566" s="10">
        <v>87.05368</v>
      </c>
      <c r="D1566" t="s">
        <v>6</v>
      </c>
      <c r="E1566" t="s">
        <v>6</v>
      </c>
      <c r="F1566" s="3" t="s">
        <v>3231</v>
      </c>
      <c r="G1566" s="3" t="s">
        <v>6</v>
      </c>
      <c r="H1566" t="s">
        <v>3228</v>
      </c>
      <c r="I1566" t="s">
        <v>6</v>
      </c>
      <c r="J1566" s="3" t="s">
        <v>6</v>
      </c>
    </row>
    <row r="1567" spans="1:10" x14ac:dyDescent="0.25">
      <c r="A1567" t="s">
        <v>3232</v>
      </c>
      <c r="B1567" s="10">
        <v>21.574145999999999</v>
      </c>
      <c r="C1567" s="10">
        <v>87.342422999999997</v>
      </c>
      <c r="D1567" t="s">
        <v>6</v>
      </c>
      <c r="E1567" t="s">
        <v>6</v>
      </c>
      <c r="F1567" s="3" t="s">
        <v>3233</v>
      </c>
      <c r="G1567" s="3" t="s">
        <v>6</v>
      </c>
      <c r="H1567" t="s">
        <v>3228</v>
      </c>
      <c r="I1567" t="s">
        <v>6</v>
      </c>
      <c r="J1567" s="3" t="s">
        <v>6</v>
      </c>
    </row>
    <row r="1568" spans="1:10" x14ac:dyDescent="0.25">
      <c r="A1568" t="s">
        <v>3235</v>
      </c>
      <c r="B1568" s="10">
        <v>36.781182999999999</v>
      </c>
      <c r="C1568" s="10">
        <v>-6.3666850000000004</v>
      </c>
      <c r="D1568" t="s">
        <v>6</v>
      </c>
      <c r="E1568" t="s">
        <v>6</v>
      </c>
      <c r="F1568" t="s">
        <v>3234</v>
      </c>
      <c r="G1568" s="3" t="s">
        <v>6</v>
      </c>
      <c r="H1568" s="3" t="s">
        <v>2219</v>
      </c>
      <c r="I1568" s="3" t="s">
        <v>6</v>
      </c>
      <c r="J1568" s="3" t="s">
        <v>6</v>
      </c>
    </row>
    <row r="1569" spans="1:10" x14ac:dyDescent="0.25">
      <c r="A1569" t="s">
        <v>3236</v>
      </c>
      <c r="B1569" s="10">
        <v>9.0006599999999999</v>
      </c>
      <c r="C1569" s="10">
        <v>-79.593315000000004</v>
      </c>
      <c r="D1569" t="s">
        <v>6</v>
      </c>
      <c r="E1569" t="s">
        <v>6</v>
      </c>
      <c r="F1569" s="3" t="s">
        <v>3237</v>
      </c>
      <c r="G1569" s="3" t="s">
        <v>6</v>
      </c>
      <c r="H1569" t="s">
        <v>392</v>
      </c>
      <c r="I1569" t="s">
        <v>3238</v>
      </c>
      <c r="J1569" s="3" t="s">
        <v>6</v>
      </c>
    </row>
    <row r="1570" spans="1:10" x14ac:dyDescent="0.25">
      <c r="A1570" t="s">
        <v>3244</v>
      </c>
      <c r="B1570" s="10">
        <v>31.202279000000001</v>
      </c>
      <c r="C1570" s="10">
        <v>121.956484</v>
      </c>
      <c r="D1570" t="s">
        <v>6</v>
      </c>
      <c r="E1570" t="s">
        <v>6</v>
      </c>
      <c r="F1570" t="s">
        <v>3241</v>
      </c>
      <c r="G1570" s="3" t="s">
        <v>6</v>
      </c>
      <c r="H1570" t="s">
        <v>3243</v>
      </c>
      <c r="I1570" s="3" t="s">
        <v>6</v>
      </c>
      <c r="J1570" s="3" t="s">
        <v>6</v>
      </c>
    </row>
    <row r="1571" spans="1:10" x14ac:dyDescent="0.25">
      <c r="A1571" t="s">
        <v>3243</v>
      </c>
      <c r="B1571" s="10">
        <v>31.278476000000001</v>
      </c>
      <c r="C1571" s="10">
        <v>121.79465500000001</v>
      </c>
      <c r="D1571" t="s">
        <v>6</v>
      </c>
      <c r="E1571" t="s">
        <v>6</v>
      </c>
      <c r="F1571" t="s">
        <v>3242</v>
      </c>
      <c r="G1571" s="3" t="s">
        <v>6</v>
      </c>
      <c r="H1571" s="3" t="s">
        <v>3149</v>
      </c>
      <c r="I1571" s="3" t="s">
        <v>6</v>
      </c>
      <c r="J1571" s="3" t="s">
        <v>6</v>
      </c>
    </row>
    <row r="1572" spans="1:10" x14ac:dyDescent="0.25">
      <c r="A1572" t="s">
        <v>3245</v>
      </c>
      <c r="B1572" s="10">
        <v>23.548964999999999</v>
      </c>
      <c r="C1572" s="10">
        <v>119.58160100000001</v>
      </c>
      <c r="D1572" t="s">
        <v>6</v>
      </c>
      <c r="E1572" t="s">
        <v>6</v>
      </c>
      <c r="F1572" s="3" t="s">
        <v>3246</v>
      </c>
      <c r="G1572" s="3" t="s">
        <v>6</v>
      </c>
      <c r="H1572" t="s">
        <v>1414</v>
      </c>
      <c r="I1572" t="s">
        <v>6</v>
      </c>
      <c r="J1572" s="3" t="s">
        <v>6</v>
      </c>
    </row>
    <row r="1573" spans="1:10" x14ac:dyDescent="0.25">
      <c r="A1573" s="4" t="s">
        <v>3270</v>
      </c>
      <c r="B1573" s="10">
        <v>24.780802999999999</v>
      </c>
      <c r="C1573" s="10">
        <v>67.103755000000007</v>
      </c>
      <c r="D1573" t="s">
        <v>6</v>
      </c>
      <c r="E1573" t="s">
        <v>6</v>
      </c>
      <c r="F1573" s="3" t="s">
        <v>3252</v>
      </c>
      <c r="G1573" s="3" t="s">
        <v>6</v>
      </c>
      <c r="H1573" s="3" t="s">
        <v>3262</v>
      </c>
      <c r="I1573" t="s">
        <v>6</v>
      </c>
      <c r="J1573" t="s">
        <v>6</v>
      </c>
    </row>
    <row r="1574" spans="1:10" x14ac:dyDescent="0.25">
      <c r="A1574" s="4" t="s">
        <v>3269</v>
      </c>
      <c r="B1574" s="10">
        <v>24.136002999999999</v>
      </c>
      <c r="C1574" s="10">
        <v>67.449060000000003</v>
      </c>
      <c r="D1574" t="s">
        <v>6</v>
      </c>
      <c r="E1574" t="s">
        <v>6</v>
      </c>
      <c r="F1574" s="3" t="s">
        <v>3268</v>
      </c>
      <c r="G1574" s="3" t="s">
        <v>6</v>
      </c>
      <c r="H1574" s="3" t="s">
        <v>3258</v>
      </c>
      <c r="I1574" t="s">
        <v>6</v>
      </c>
      <c r="J1574" t="s">
        <v>6</v>
      </c>
    </row>
    <row r="1575" spans="1:10" x14ac:dyDescent="0.25">
      <c r="A1575" s="4" t="s">
        <v>3267</v>
      </c>
      <c r="B1575" s="10">
        <v>24.795572</v>
      </c>
      <c r="C1575" s="10">
        <v>67.495328999999998</v>
      </c>
      <c r="D1575" t="s">
        <v>6</v>
      </c>
      <c r="E1575" t="s">
        <v>6</v>
      </c>
      <c r="F1575" s="3" t="s">
        <v>3253</v>
      </c>
      <c r="G1575" s="3" t="s">
        <v>6</v>
      </c>
      <c r="H1575" s="3" t="s">
        <v>3258</v>
      </c>
      <c r="I1575" t="s">
        <v>6</v>
      </c>
      <c r="J1575" t="s">
        <v>6</v>
      </c>
    </row>
    <row r="1576" spans="1:10" x14ac:dyDescent="0.25">
      <c r="A1576" s="4" t="s">
        <v>3266</v>
      </c>
      <c r="B1576" s="10">
        <v>24.752690000000001</v>
      </c>
      <c r="C1576" s="10">
        <v>67.518283999999994</v>
      </c>
      <c r="D1576" t="s">
        <v>6</v>
      </c>
      <c r="E1576" t="s">
        <v>6</v>
      </c>
      <c r="F1576" s="4" t="s">
        <v>3254</v>
      </c>
      <c r="G1576" s="3" t="s">
        <v>6</v>
      </c>
      <c r="H1576" s="3" t="s">
        <v>3258</v>
      </c>
      <c r="I1576" t="s">
        <v>6</v>
      </c>
      <c r="J1576" t="s">
        <v>6</v>
      </c>
    </row>
    <row r="1577" spans="1:10" x14ac:dyDescent="0.25">
      <c r="A1577" s="4" t="s">
        <v>3265</v>
      </c>
      <c r="B1577" s="10">
        <v>24.697590000000002</v>
      </c>
      <c r="C1577" s="10">
        <v>67.160917999999995</v>
      </c>
      <c r="D1577" t="s">
        <v>6</v>
      </c>
      <c r="E1577" t="s">
        <v>6</v>
      </c>
      <c r="F1577" s="4" t="s">
        <v>3255</v>
      </c>
      <c r="G1577" s="3" t="s">
        <v>6</v>
      </c>
      <c r="H1577" s="4" t="s">
        <v>3258</v>
      </c>
      <c r="I1577" t="s">
        <v>6</v>
      </c>
      <c r="J1577" t="s">
        <v>6</v>
      </c>
    </row>
    <row r="1578" spans="1:10" x14ac:dyDescent="0.25">
      <c r="A1578" s="4" t="s">
        <v>3264</v>
      </c>
      <c r="B1578" s="10">
        <v>24.884602999999998</v>
      </c>
      <c r="C1578" s="10">
        <v>66.697237999999999</v>
      </c>
      <c r="D1578" t="s">
        <v>6</v>
      </c>
      <c r="E1578" t="s">
        <v>6</v>
      </c>
      <c r="F1578" s="4" t="s">
        <v>3256</v>
      </c>
      <c r="G1578" s="3" t="s">
        <v>6</v>
      </c>
      <c r="H1578" s="3" t="s">
        <v>3262</v>
      </c>
      <c r="I1578" t="s">
        <v>6</v>
      </c>
      <c r="J1578" t="s">
        <v>6</v>
      </c>
    </row>
    <row r="1579" spans="1:10" x14ac:dyDescent="0.25">
      <c r="A1579" s="4" t="s">
        <v>3263</v>
      </c>
      <c r="B1579" s="10">
        <v>25.423663999999999</v>
      </c>
      <c r="C1579" s="10">
        <v>66.593349000000003</v>
      </c>
      <c r="D1579" t="s">
        <v>6</v>
      </c>
      <c r="E1579" t="s">
        <v>6</v>
      </c>
      <c r="F1579" s="4" t="s">
        <v>3257</v>
      </c>
      <c r="G1579" s="3" t="s">
        <v>6</v>
      </c>
      <c r="H1579" s="4" t="s">
        <v>3260</v>
      </c>
      <c r="I1579" t="s">
        <v>6</v>
      </c>
      <c r="J1579" t="s">
        <v>6</v>
      </c>
    </row>
    <row r="1580" spans="1:10" x14ac:dyDescent="0.25">
      <c r="A1580" s="4" t="s">
        <v>3258</v>
      </c>
      <c r="B1580" s="10">
        <v>24.260273999999999</v>
      </c>
      <c r="C1580" s="10">
        <v>67.339763000000005</v>
      </c>
      <c r="D1580" t="s">
        <v>1947</v>
      </c>
      <c r="E1580" t="s">
        <v>6</v>
      </c>
      <c r="F1580" s="3" t="s">
        <v>3259</v>
      </c>
      <c r="G1580" s="3" t="s">
        <v>6</v>
      </c>
      <c r="H1580" t="s">
        <v>156</v>
      </c>
      <c r="I1580" t="s">
        <v>6</v>
      </c>
      <c r="J1580" s="3" t="s">
        <v>6</v>
      </c>
    </row>
    <row r="1581" spans="1:10" x14ac:dyDescent="0.25">
      <c r="A1581" s="4" t="s">
        <v>3260</v>
      </c>
      <c r="B1581" s="10">
        <v>25.248843000000001</v>
      </c>
      <c r="C1581" s="10">
        <v>64.592337999999998</v>
      </c>
      <c r="D1581" t="s">
        <v>1947</v>
      </c>
      <c r="E1581" t="s">
        <v>6</v>
      </c>
      <c r="F1581" s="3" t="s">
        <v>3261</v>
      </c>
      <c r="G1581" s="3" t="s">
        <v>6</v>
      </c>
      <c r="H1581" t="s">
        <v>156</v>
      </c>
      <c r="I1581" t="s">
        <v>6</v>
      </c>
      <c r="J1581" s="3" t="s">
        <v>6</v>
      </c>
    </row>
    <row r="1582" spans="1:10" x14ac:dyDescent="0.25">
      <c r="A1582" t="s">
        <v>2833</v>
      </c>
      <c r="B1582" s="10">
        <v>9.9723749999999995</v>
      </c>
      <c r="C1582" s="10">
        <v>76.242914999999996</v>
      </c>
      <c r="D1582" t="s">
        <v>6</v>
      </c>
      <c r="E1582" t="s">
        <v>6</v>
      </c>
      <c r="F1582" s="3" t="s">
        <v>1612</v>
      </c>
      <c r="G1582" s="3" t="s">
        <v>1613</v>
      </c>
      <c r="H1582" t="s">
        <v>2350</v>
      </c>
      <c r="I1582" t="s">
        <v>6</v>
      </c>
      <c r="J1582" s="3" t="s">
        <v>6</v>
      </c>
    </row>
    <row r="1583" spans="1:10" x14ac:dyDescent="0.25">
      <c r="A1583" t="s">
        <v>3273</v>
      </c>
      <c r="B1583" s="10">
        <v>15.496553</v>
      </c>
      <c r="C1583" s="10">
        <v>73.817747999999995</v>
      </c>
      <c r="D1583" t="s">
        <v>6</v>
      </c>
      <c r="E1583" t="s">
        <v>6</v>
      </c>
      <c r="F1583" s="3" t="s">
        <v>3274</v>
      </c>
      <c r="G1583" s="3" t="s">
        <v>6</v>
      </c>
      <c r="H1583" t="s">
        <v>1607</v>
      </c>
      <c r="I1583" t="s">
        <v>6</v>
      </c>
      <c r="J1583" s="3" t="s">
        <v>6</v>
      </c>
    </row>
    <row r="1584" spans="1:10" x14ac:dyDescent="0.25">
      <c r="A1584" t="s">
        <v>3275</v>
      </c>
      <c r="B1584" s="10">
        <v>12.475816</v>
      </c>
      <c r="C1584" s="10">
        <v>80.129238000000001</v>
      </c>
      <c r="D1584" t="s">
        <v>2335</v>
      </c>
      <c r="E1584" t="s">
        <v>6</v>
      </c>
      <c r="F1584" s="3" t="s">
        <v>3279</v>
      </c>
      <c r="G1584" s="3" t="s">
        <v>3276</v>
      </c>
      <c r="H1584" t="s">
        <v>1493</v>
      </c>
      <c r="I1584" t="s">
        <v>6</v>
      </c>
      <c r="J1584" t="s">
        <v>6</v>
      </c>
    </row>
    <row r="1585" spans="1:10" x14ac:dyDescent="0.25">
      <c r="A1585" t="s">
        <v>3277</v>
      </c>
      <c r="B1585" s="10">
        <v>16.198695000000001</v>
      </c>
      <c r="C1585" s="10">
        <v>81.209496999999999</v>
      </c>
      <c r="D1585" t="s">
        <v>2335</v>
      </c>
      <c r="E1585" t="s">
        <v>6</v>
      </c>
      <c r="F1585" s="3" t="s">
        <v>3278</v>
      </c>
      <c r="G1585" s="3" t="s">
        <v>6</v>
      </c>
      <c r="H1585" t="s">
        <v>2316</v>
      </c>
      <c r="I1585" t="s">
        <v>6</v>
      </c>
      <c r="J1585" t="s">
        <v>6</v>
      </c>
    </row>
    <row r="1586" spans="1:10" x14ac:dyDescent="0.25">
      <c r="A1586" t="s">
        <v>3280</v>
      </c>
      <c r="B1586" s="10">
        <v>16.225197999999999</v>
      </c>
      <c r="C1586" s="10">
        <v>81.205186999999995</v>
      </c>
      <c r="D1586" t="s">
        <v>6</v>
      </c>
      <c r="E1586" t="s">
        <v>6</v>
      </c>
      <c r="F1586" s="3" t="s">
        <v>3281</v>
      </c>
      <c r="G1586" s="3" t="s">
        <v>6</v>
      </c>
      <c r="H1586" t="s">
        <v>3277</v>
      </c>
      <c r="I1586" t="s">
        <v>6</v>
      </c>
      <c r="J1586" t="s">
        <v>6</v>
      </c>
    </row>
    <row r="1587" spans="1:10" x14ac:dyDescent="0.25">
      <c r="A1587" t="s">
        <v>3282</v>
      </c>
      <c r="B1587" s="10">
        <v>12.96583</v>
      </c>
      <c r="C1587" s="10">
        <v>79.880449999999996</v>
      </c>
      <c r="D1587" t="s">
        <v>6</v>
      </c>
      <c r="E1587" t="s">
        <v>6</v>
      </c>
      <c r="F1587" s="3" t="s">
        <v>3283</v>
      </c>
      <c r="G1587" s="3" t="s">
        <v>6</v>
      </c>
      <c r="H1587" t="s">
        <v>3275</v>
      </c>
      <c r="I1587" t="s">
        <v>6</v>
      </c>
      <c r="J1587" t="s">
        <v>6</v>
      </c>
    </row>
    <row r="1588" spans="1:10" x14ac:dyDescent="0.25">
      <c r="A1588" s="4" t="s">
        <v>3284</v>
      </c>
      <c r="B1588" s="10">
        <v>22.304601999999999</v>
      </c>
      <c r="C1588" s="10">
        <v>88.677719999999994</v>
      </c>
      <c r="D1588" t="s">
        <v>6</v>
      </c>
      <c r="E1588" t="s">
        <v>6</v>
      </c>
      <c r="F1588" s="3" t="s">
        <v>3285</v>
      </c>
      <c r="G1588" s="3" t="s">
        <v>3286</v>
      </c>
      <c r="H1588" t="s">
        <v>2333</v>
      </c>
      <c r="I1588" t="s">
        <v>6</v>
      </c>
      <c r="J1588" s="3" t="s">
        <v>6</v>
      </c>
    </row>
    <row r="1589" spans="1:10" x14ac:dyDescent="0.25">
      <c r="A1589" t="s">
        <v>3288</v>
      </c>
      <c r="B1589" s="10">
        <v>22.035862000000002</v>
      </c>
      <c r="C1589" s="10">
        <v>88.141389000000004</v>
      </c>
      <c r="D1589" t="s">
        <v>6</v>
      </c>
      <c r="E1589" t="s">
        <v>6</v>
      </c>
      <c r="F1589" t="s">
        <v>3287</v>
      </c>
      <c r="G1589" t="s">
        <v>6</v>
      </c>
      <c r="H1589" t="s">
        <v>182</v>
      </c>
      <c r="I1589" t="s">
        <v>6</v>
      </c>
      <c r="J1589" t="s">
        <v>6</v>
      </c>
    </row>
    <row r="1590" spans="1:10" x14ac:dyDescent="0.25">
      <c r="A1590" t="s">
        <v>3289</v>
      </c>
      <c r="B1590" s="10">
        <v>21.560496000000001</v>
      </c>
      <c r="C1590" s="10">
        <v>88.258221000000006</v>
      </c>
      <c r="D1590" t="s">
        <v>6</v>
      </c>
      <c r="E1590" t="s">
        <v>6</v>
      </c>
      <c r="F1590" s="3" t="s">
        <v>3290</v>
      </c>
      <c r="G1590" s="3" t="s">
        <v>6</v>
      </c>
      <c r="H1590" t="s">
        <v>2333</v>
      </c>
      <c r="I1590" t="s">
        <v>6</v>
      </c>
      <c r="J1590" s="3" t="s">
        <v>6</v>
      </c>
    </row>
    <row r="1591" spans="1:10" x14ac:dyDescent="0.25">
      <c r="A1591" s="4" t="s">
        <v>3292</v>
      </c>
      <c r="B1591" s="10">
        <v>21.828513999999998</v>
      </c>
      <c r="C1591" s="10">
        <v>87.943601999999998</v>
      </c>
      <c r="D1591" t="s">
        <v>2335</v>
      </c>
      <c r="E1591" t="s">
        <v>6</v>
      </c>
      <c r="F1591" s="3" t="s">
        <v>3294</v>
      </c>
      <c r="G1591" s="3" t="s">
        <v>6</v>
      </c>
      <c r="H1591" s="3" t="s">
        <v>182</v>
      </c>
      <c r="I1591" t="s">
        <v>6</v>
      </c>
      <c r="J1591" t="s">
        <v>6</v>
      </c>
    </row>
    <row r="1592" spans="1:10" x14ac:dyDescent="0.25">
      <c r="A1592" s="4" t="s">
        <v>3293</v>
      </c>
      <c r="B1592" s="10">
        <v>22.015342</v>
      </c>
      <c r="C1592" s="10">
        <v>88.065094999999999</v>
      </c>
      <c r="D1592" t="s">
        <v>6</v>
      </c>
      <c r="E1592" t="s">
        <v>6</v>
      </c>
      <c r="F1592" s="3" t="s">
        <v>3291</v>
      </c>
      <c r="G1592" s="3" t="s">
        <v>6</v>
      </c>
      <c r="H1592" s="4" t="s">
        <v>3292</v>
      </c>
      <c r="I1592" t="s">
        <v>6</v>
      </c>
      <c r="J1592" t="s">
        <v>6</v>
      </c>
    </row>
    <row r="1593" spans="1:10" x14ac:dyDescent="0.25">
      <c r="A1593" s="4" t="s">
        <v>3296</v>
      </c>
      <c r="B1593" s="10">
        <v>21.752226</v>
      </c>
      <c r="C1593" s="10">
        <v>88.273861999999994</v>
      </c>
      <c r="D1593" t="s">
        <v>6</v>
      </c>
      <c r="E1593" t="s">
        <v>6</v>
      </c>
      <c r="F1593" s="3" t="s">
        <v>3295</v>
      </c>
      <c r="G1593" s="3" t="s">
        <v>6</v>
      </c>
      <c r="H1593" t="s">
        <v>2333</v>
      </c>
      <c r="I1593" t="s">
        <v>6</v>
      </c>
      <c r="J1593" s="3" t="s">
        <v>6</v>
      </c>
    </row>
    <row r="1594" spans="1:10" x14ac:dyDescent="0.25">
      <c r="A1594" s="4" t="s">
        <v>3297</v>
      </c>
      <c r="B1594" s="10">
        <v>22.024391999999999</v>
      </c>
      <c r="C1594" s="10">
        <v>88.663623000000001</v>
      </c>
      <c r="D1594" t="s">
        <v>6</v>
      </c>
      <c r="E1594" t="s">
        <v>6</v>
      </c>
      <c r="F1594" s="3" t="s">
        <v>3298</v>
      </c>
      <c r="G1594" s="3" t="s">
        <v>6</v>
      </c>
      <c r="H1594" t="s">
        <v>2333</v>
      </c>
      <c r="I1594" t="s">
        <v>6</v>
      </c>
      <c r="J1594" s="3" t="s">
        <v>6</v>
      </c>
    </row>
    <row r="1595" spans="1:10" x14ac:dyDescent="0.25">
      <c r="A1595" s="4" t="s">
        <v>3300</v>
      </c>
      <c r="B1595" s="10">
        <v>22.206783000000001</v>
      </c>
      <c r="C1595" s="10">
        <v>89.018732999999997</v>
      </c>
      <c r="D1595" t="s">
        <v>6</v>
      </c>
      <c r="E1595" t="s">
        <v>6</v>
      </c>
      <c r="F1595" s="3" t="s">
        <v>3301</v>
      </c>
      <c r="G1595" s="3" t="s">
        <v>6</v>
      </c>
      <c r="H1595" t="s">
        <v>2333</v>
      </c>
      <c r="I1595" t="s">
        <v>6</v>
      </c>
      <c r="J1595" s="3" t="s">
        <v>6</v>
      </c>
    </row>
    <row r="1596" spans="1:10" x14ac:dyDescent="0.25">
      <c r="A1596" s="4" t="s">
        <v>3302</v>
      </c>
      <c r="B1596" s="10">
        <v>11.806067000000001</v>
      </c>
      <c r="C1596" s="10">
        <v>92.629192000000003</v>
      </c>
      <c r="D1596" t="s">
        <v>6</v>
      </c>
      <c r="E1596" t="s">
        <v>6</v>
      </c>
      <c r="F1596" t="s">
        <v>3303</v>
      </c>
      <c r="G1596" s="3" t="s">
        <v>6</v>
      </c>
      <c r="H1596" t="s">
        <v>268</v>
      </c>
      <c r="I1596" s="4" t="s">
        <v>6</v>
      </c>
      <c r="J1596" s="3" t="s">
        <v>6</v>
      </c>
    </row>
    <row r="1597" spans="1:10" x14ac:dyDescent="0.25">
      <c r="A1597" s="4" t="s">
        <v>3305</v>
      </c>
      <c r="B1597" s="10">
        <v>11.643280000000001</v>
      </c>
      <c r="C1597" s="10">
        <v>92.746992000000006</v>
      </c>
      <c r="D1597" t="s">
        <v>6</v>
      </c>
      <c r="E1597" t="s">
        <v>6</v>
      </c>
      <c r="F1597" t="s">
        <v>3304</v>
      </c>
      <c r="G1597" s="3" t="s">
        <v>6</v>
      </c>
      <c r="H1597" s="4" t="s">
        <v>3302</v>
      </c>
      <c r="I1597" s="4" t="s">
        <v>6</v>
      </c>
      <c r="J1597" s="3" t="s">
        <v>6</v>
      </c>
    </row>
    <row r="1598" spans="1:10" x14ac:dyDescent="0.25">
      <c r="A1598" s="4" t="s">
        <v>3306</v>
      </c>
      <c r="B1598" s="10">
        <v>11.505547999999999</v>
      </c>
      <c r="C1598" s="10">
        <v>92.700596000000004</v>
      </c>
      <c r="D1598" t="s">
        <v>6</v>
      </c>
      <c r="E1598" t="s">
        <v>6</v>
      </c>
      <c r="F1598" t="s">
        <v>3307</v>
      </c>
      <c r="G1598" s="3" t="s">
        <v>6</v>
      </c>
      <c r="H1598" s="4" t="s">
        <v>3302</v>
      </c>
      <c r="I1598" s="4" t="s">
        <v>6</v>
      </c>
      <c r="J1598" s="3" t="s">
        <v>6</v>
      </c>
    </row>
    <row r="1599" spans="1:10" x14ac:dyDescent="0.25">
      <c r="A1599" t="s">
        <v>3308</v>
      </c>
      <c r="B1599" s="10">
        <v>20.299356</v>
      </c>
      <c r="C1599" s="10">
        <v>86.696111000000002</v>
      </c>
      <c r="D1599" t="s">
        <v>6</v>
      </c>
      <c r="E1599" t="s">
        <v>6</v>
      </c>
      <c r="F1599" s="3" t="s">
        <v>3309</v>
      </c>
      <c r="G1599" s="3" t="s">
        <v>6</v>
      </c>
      <c r="H1599" t="s">
        <v>2338</v>
      </c>
      <c r="I1599" t="s">
        <v>6</v>
      </c>
      <c r="J1599" s="3" t="s">
        <v>6</v>
      </c>
    </row>
    <row r="1600" spans="1:10" x14ac:dyDescent="0.25">
      <c r="A1600" t="s">
        <v>3311</v>
      </c>
      <c r="B1600" s="10">
        <v>-3.9556209999999998</v>
      </c>
      <c r="C1600" s="10">
        <v>39.730125000000001</v>
      </c>
      <c r="D1600" t="s">
        <v>6</v>
      </c>
      <c r="E1600" t="s">
        <v>6</v>
      </c>
      <c r="F1600" s="3" t="s">
        <v>3310</v>
      </c>
      <c r="G1600" s="3" t="s">
        <v>6</v>
      </c>
      <c r="H1600" t="s">
        <v>522</v>
      </c>
      <c r="I1600" s="3" t="s">
        <v>6</v>
      </c>
      <c r="J1600" s="3" t="s">
        <v>6</v>
      </c>
    </row>
    <row r="1601" spans="1:10" x14ac:dyDescent="0.25">
      <c r="A1601" t="s">
        <v>3312</v>
      </c>
      <c r="B1601" s="10">
        <v>9.3810009999999995</v>
      </c>
      <c r="C1601" s="10">
        <v>98.401966999999999</v>
      </c>
      <c r="D1601" t="s">
        <v>6</v>
      </c>
      <c r="E1601" t="s">
        <v>6</v>
      </c>
      <c r="F1601" s="3" t="s">
        <v>3313</v>
      </c>
      <c r="G1601" s="3" t="s">
        <v>6</v>
      </c>
      <c r="H1601" t="s">
        <v>1555</v>
      </c>
      <c r="I1601" t="s">
        <v>6</v>
      </c>
      <c r="J1601" s="3" t="s">
        <v>6</v>
      </c>
    </row>
    <row r="1602" spans="1:10" x14ac:dyDescent="0.25">
      <c r="A1602" s="4" t="s">
        <v>3314</v>
      </c>
      <c r="B1602" s="10">
        <v>20.420000000000002</v>
      </c>
      <c r="C1602" s="10">
        <v>72.83</v>
      </c>
      <c r="D1602" t="s">
        <v>6</v>
      </c>
      <c r="E1602" t="s">
        <v>6</v>
      </c>
      <c r="F1602" s="3" t="s">
        <v>3315</v>
      </c>
      <c r="G1602" s="3" t="s">
        <v>6</v>
      </c>
      <c r="H1602" s="3" t="s">
        <v>178</v>
      </c>
      <c r="I1602" t="s">
        <v>6</v>
      </c>
      <c r="J1602" t="s">
        <v>6</v>
      </c>
    </row>
    <row r="1603" spans="1:10" x14ac:dyDescent="0.25">
      <c r="A1603" s="4" t="s">
        <v>3316</v>
      </c>
      <c r="B1603" s="10">
        <v>20.71</v>
      </c>
      <c r="C1603" s="10">
        <v>70.959999999999994</v>
      </c>
      <c r="D1603" t="s">
        <v>6</v>
      </c>
      <c r="E1603" t="s">
        <v>6</v>
      </c>
      <c r="F1603" s="3" t="s">
        <v>3317</v>
      </c>
      <c r="G1603" s="3" t="s">
        <v>6</v>
      </c>
      <c r="H1603" s="4" t="s">
        <v>3314</v>
      </c>
      <c r="I1603" t="s">
        <v>6</v>
      </c>
      <c r="J1603" t="s">
        <v>6</v>
      </c>
    </row>
    <row r="1604" spans="1:10" x14ac:dyDescent="0.25">
      <c r="A1604" t="s">
        <v>3318</v>
      </c>
      <c r="B1604" s="10">
        <v>7.8151359999999999</v>
      </c>
      <c r="C1604" s="10">
        <v>98.363759000000002</v>
      </c>
      <c r="D1604" t="s">
        <v>6</v>
      </c>
      <c r="E1604" t="s">
        <v>6</v>
      </c>
      <c r="F1604" s="3" t="s">
        <v>3319</v>
      </c>
      <c r="G1604" s="3" t="s">
        <v>6</v>
      </c>
      <c r="H1604" t="s">
        <v>218</v>
      </c>
      <c r="I1604" t="s">
        <v>6</v>
      </c>
      <c r="J1604" s="3" t="s">
        <v>6</v>
      </c>
    </row>
    <row r="1605" spans="1:10" x14ac:dyDescent="0.25">
      <c r="A1605" t="s">
        <v>3320</v>
      </c>
      <c r="B1605" s="10">
        <v>7.8675360000000003</v>
      </c>
      <c r="C1605" s="10">
        <v>98.435446999999996</v>
      </c>
      <c r="D1605" t="s">
        <v>6</v>
      </c>
      <c r="E1605" t="s">
        <v>6</v>
      </c>
      <c r="F1605" s="3" t="s">
        <v>3321</v>
      </c>
      <c r="G1605" s="3" t="s">
        <v>6</v>
      </c>
      <c r="H1605" t="s">
        <v>218</v>
      </c>
      <c r="I1605" t="s">
        <v>6</v>
      </c>
      <c r="J1605" s="3" t="s">
        <v>6</v>
      </c>
    </row>
    <row r="1606" spans="1:10" x14ac:dyDescent="0.25">
      <c r="A1606" t="s">
        <v>3323</v>
      </c>
      <c r="B1606" s="10">
        <v>8.0496090000000002</v>
      </c>
      <c r="C1606" s="10">
        <v>98.416016999999997</v>
      </c>
      <c r="D1606" t="s">
        <v>6</v>
      </c>
      <c r="E1606" t="s">
        <v>6</v>
      </c>
      <c r="F1606" s="3" t="s">
        <v>3322</v>
      </c>
      <c r="G1606" s="3" t="s">
        <v>6</v>
      </c>
      <c r="H1606" t="s">
        <v>218</v>
      </c>
      <c r="I1606" t="s">
        <v>6</v>
      </c>
      <c r="J1606" s="3" t="s">
        <v>6</v>
      </c>
    </row>
    <row r="1607" spans="1:10" x14ac:dyDescent="0.25">
      <c r="A1607" s="4" t="s">
        <v>3324</v>
      </c>
      <c r="B1607" s="10">
        <v>21.896636999999998</v>
      </c>
      <c r="C1607" s="10">
        <v>88.066716</v>
      </c>
      <c r="D1607" t="s">
        <v>6</v>
      </c>
      <c r="E1607" t="s">
        <v>6</v>
      </c>
      <c r="F1607" s="3" t="s">
        <v>3325</v>
      </c>
      <c r="G1607" s="3" t="s">
        <v>6</v>
      </c>
      <c r="H1607" t="s">
        <v>182</v>
      </c>
      <c r="I1607" t="s">
        <v>6</v>
      </c>
      <c r="J1607" s="3" t="s">
        <v>6</v>
      </c>
    </row>
    <row r="1608" spans="1:10" x14ac:dyDescent="0.25">
      <c r="A1608" s="4" t="s">
        <v>3326</v>
      </c>
      <c r="B1608" s="10">
        <v>13.956143000000001</v>
      </c>
      <c r="C1608" s="10">
        <v>74.510136000000003</v>
      </c>
      <c r="D1608" t="s">
        <v>2198</v>
      </c>
      <c r="E1608" t="s">
        <v>6</v>
      </c>
      <c r="F1608" s="3" t="s">
        <v>3327</v>
      </c>
      <c r="G1608" t="s">
        <v>6</v>
      </c>
      <c r="H1608" t="s">
        <v>178</v>
      </c>
      <c r="I1608" t="s">
        <v>4094</v>
      </c>
      <c r="J1608" s="3" t="s">
        <v>6</v>
      </c>
    </row>
    <row r="1609" spans="1:10" x14ac:dyDescent="0.25">
      <c r="A1609" s="4" t="s">
        <v>3329</v>
      </c>
      <c r="B1609" s="10">
        <v>13.344923</v>
      </c>
      <c r="C1609" s="10">
        <v>74.703727000000001</v>
      </c>
      <c r="D1609" t="s">
        <v>6</v>
      </c>
      <c r="E1609" t="s">
        <v>6</v>
      </c>
      <c r="F1609" s="3" t="s">
        <v>3328</v>
      </c>
      <c r="G1609" t="s">
        <v>6</v>
      </c>
      <c r="H1609" s="4" t="s">
        <v>3326</v>
      </c>
      <c r="I1609" t="s">
        <v>6</v>
      </c>
      <c r="J1609" s="3" t="s">
        <v>6</v>
      </c>
    </row>
    <row r="1610" spans="1:10" x14ac:dyDescent="0.25">
      <c r="A1610" t="s">
        <v>3330</v>
      </c>
      <c r="B1610" s="10">
        <v>21.915113999999999</v>
      </c>
      <c r="C1610" s="10">
        <v>72.401950999999997</v>
      </c>
      <c r="D1610" t="s">
        <v>6</v>
      </c>
      <c r="E1610" t="s">
        <v>6</v>
      </c>
      <c r="F1610" s="3" t="s">
        <v>3331</v>
      </c>
      <c r="G1610" s="3" t="s">
        <v>6</v>
      </c>
      <c r="H1610" t="s">
        <v>2359</v>
      </c>
      <c r="I1610" t="s">
        <v>6</v>
      </c>
      <c r="J1610" s="3" t="s">
        <v>6</v>
      </c>
    </row>
    <row r="1611" spans="1:10" x14ac:dyDescent="0.25">
      <c r="A1611" t="s">
        <v>4237</v>
      </c>
      <c r="B1611" s="10">
        <v>20.949594000000001</v>
      </c>
      <c r="C1611" s="10">
        <v>70.289345999999995</v>
      </c>
      <c r="D1611" t="s">
        <v>6</v>
      </c>
      <c r="E1611" t="s">
        <v>6</v>
      </c>
      <c r="F1611" s="3" t="s">
        <v>3333</v>
      </c>
      <c r="G1611" s="3" t="s">
        <v>6</v>
      </c>
      <c r="H1611" t="s">
        <v>4235</v>
      </c>
      <c r="I1611" t="s">
        <v>6</v>
      </c>
      <c r="J1611" s="3" t="s">
        <v>6</v>
      </c>
    </row>
    <row r="1612" spans="1:10" x14ac:dyDescent="0.25">
      <c r="A1612" t="s">
        <v>3334</v>
      </c>
      <c r="B1612" s="10">
        <v>19.823391000000001</v>
      </c>
      <c r="C1612" s="10">
        <v>85.907141999999993</v>
      </c>
      <c r="D1612" t="s">
        <v>6</v>
      </c>
      <c r="E1612" t="s">
        <v>6</v>
      </c>
      <c r="F1612" s="3" t="s">
        <v>3335</v>
      </c>
      <c r="G1612" s="3" t="s">
        <v>6</v>
      </c>
      <c r="H1612" t="s">
        <v>2338</v>
      </c>
      <c r="I1612" t="s">
        <v>6</v>
      </c>
      <c r="J1612" s="3" t="s">
        <v>6</v>
      </c>
    </row>
    <row r="1613" spans="1:10" x14ac:dyDescent="0.25">
      <c r="A1613" t="s">
        <v>3336</v>
      </c>
      <c r="B1613" s="10">
        <v>20.698858000000001</v>
      </c>
      <c r="C1613" s="10">
        <v>86.800033600000006</v>
      </c>
      <c r="D1613" t="s">
        <v>6</v>
      </c>
      <c r="E1613" t="s">
        <v>6</v>
      </c>
      <c r="F1613" t="s">
        <v>3337</v>
      </c>
      <c r="G1613" s="3" t="s">
        <v>6</v>
      </c>
      <c r="H1613" t="s">
        <v>2338</v>
      </c>
      <c r="I1613" t="s">
        <v>6</v>
      </c>
      <c r="J1613" s="3" t="s">
        <v>6</v>
      </c>
    </row>
    <row r="1614" spans="1:10" x14ac:dyDescent="0.25">
      <c r="A1614" t="s">
        <v>3338</v>
      </c>
      <c r="B1614" s="10">
        <v>21.600916000000002</v>
      </c>
      <c r="C1614" s="10">
        <v>87.462620999999999</v>
      </c>
      <c r="D1614" t="s">
        <v>6</v>
      </c>
      <c r="E1614" t="s">
        <v>6</v>
      </c>
      <c r="F1614" s="3" t="s">
        <v>3339</v>
      </c>
      <c r="G1614" s="3" t="s">
        <v>6</v>
      </c>
      <c r="H1614" t="s">
        <v>3228</v>
      </c>
      <c r="I1614" t="s">
        <v>6</v>
      </c>
      <c r="J1614" s="3" t="s">
        <v>6</v>
      </c>
    </row>
    <row r="1615" spans="1:10" x14ac:dyDescent="0.25">
      <c r="A1615" t="s">
        <v>3340</v>
      </c>
      <c r="B1615" s="10">
        <v>21.576158</v>
      </c>
      <c r="C1615" s="10">
        <v>87.373281000000006</v>
      </c>
      <c r="D1615" t="s">
        <v>6</v>
      </c>
      <c r="E1615" t="s">
        <v>6</v>
      </c>
      <c r="F1615" s="3" t="s">
        <v>3341</v>
      </c>
      <c r="G1615" s="3" t="s">
        <v>6</v>
      </c>
      <c r="H1615" t="s">
        <v>3228</v>
      </c>
      <c r="I1615" t="s">
        <v>6</v>
      </c>
      <c r="J1615" s="3" t="s">
        <v>6</v>
      </c>
    </row>
    <row r="1616" spans="1:10" x14ac:dyDescent="0.25">
      <c r="A1616" t="s">
        <v>3342</v>
      </c>
      <c r="B1616" s="10">
        <v>21.558869999999999</v>
      </c>
      <c r="C1616" s="10">
        <v>87.358323999999996</v>
      </c>
      <c r="D1616" t="s">
        <v>6</v>
      </c>
      <c r="E1616" t="s">
        <v>6</v>
      </c>
      <c r="F1616" s="3" t="s">
        <v>3343</v>
      </c>
      <c r="G1616" s="3" t="s">
        <v>6</v>
      </c>
      <c r="H1616" t="s">
        <v>3228</v>
      </c>
      <c r="I1616" t="s">
        <v>6</v>
      </c>
      <c r="J1616" s="3" t="s">
        <v>6</v>
      </c>
    </row>
    <row r="1617" spans="1:10" x14ac:dyDescent="0.25">
      <c r="A1617" t="s">
        <v>3345</v>
      </c>
      <c r="B1617" s="10">
        <v>10.901415</v>
      </c>
      <c r="C1617" s="10">
        <v>75.883859000000001</v>
      </c>
      <c r="D1617" t="s">
        <v>2335</v>
      </c>
      <c r="E1617" t="s">
        <v>6</v>
      </c>
      <c r="F1617" s="3" t="s">
        <v>3346</v>
      </c>
      <c r="G1617" t="s">
        <v>6</v>
      </c>
      <c r="H1617" t="s">
        <v>584</v>
      </c>
      <c r="I1617" t="s">
        <v>6</v>
      </c>
      <c r="J1617" t="s">
        <v>6</v>
      </c>
    </row>
    <row r="1618" spans="1:10" x14ac:dyDescent="0.25">
      <c r="A1618" t="s">
        <v>3347</v>
      </c>
      <c r="B1618" s="10">
        <v>12.419095</v>
      </c>
      <c r="C1618" s="10">
        <v>75.012449000000004</v>
      </c>
      <c r="D1618" t="s">
        <v>2335</v>
      </c>
      <c r="E1618" t="s">
        <v>6</v>
      </c>
      <c r="F1618" s="3" t="s">
        <v>3344</v>
      </c>
      <c r="G1618" t="s">
        <v>6</v>
      </c>
      <c r="H1618" t="s">
        <v>584</v>
      </c>
      <c r="I1618" t="s">
        <v>6</v>
      </c>
      <c r="J1618" t="s">
        <v>6</v>
      </c>
    </row>
    <row r="1619" spans="1:10" x14ac:dyDescent="0.25">
      <c r="A1619" t="s">
        <v>3348</v>
      </c>
      <c r="B1619" s="10">
        <v>11.427339999999999</v>
      </c>
      <c r="C1619" s="10">
        <v>75.695561999999995</v>
      </c>
      <c r="D1619" t="s">
        <v>2335</v>
      </c>
      <c r="E1619" t="s">
        <v>6</v>
      </c>
      <c r="F1619" s="3" t="s">
        <v>3349</v>
      </c>
      <c r="G1619" t="s">
        <v>3350</v>
      </c>
      <c r="H1619" t="s">
        <v>584</v>
      </c>
      <c r="I1619" t="s">
        <v>6</v>
      </c>
      <c r="J1619" t="s">
        <v>6</v>
      </c>
    </row>
    <row r="1620" spans="1:10" x14ac:dyDescent="0.25">
      <c r="A1620" t="s">
        <v>3351</v>
      </c>
      <c r="B1620" s="10">
        <v>19.381923</v>
      </c>
      <c r="C1620" s="10">
        <v>85.041768000000005</v>
      </c>
      <c r="D1620" t="s">
        <v>6</v>
      </c>
      <c r="E1620" t="s">
        <v>6</v>
      </c>
      <c r="F1620" s="3" t="s">
        <v>3352</v>
      </c>
      <c r="G1620" s="3" t="s">
        <v>6</v>
      </c>
      <c r="H1620" t="s">
        <v>2338</v>
      </c>
      <c r="I1620" t="s">
        <v>6</v>
      </c>
      <c r="J1620" s="3" t="s">
        <v>6</v>
      </c>
    </row>
    <row r="1621" spans="1:10" x14ac:dyDescent="0.25">
      <c r="A1621" t="s">
        <v>3354</v>
      </c>
      <c r="B1621" s="10">
        <v>16.724986000000001</v>
      </c>
      <c r="C1621" s="10">
        <v>82.220563999999996</v>
      </c>
      <c r="D1621" t="s">
        <v>6</v>
      </c>
      <c r="E1621" t="s">
        <v>6</v>
      </c>
      <c r="F1621" s="3" t="s">
        <v>3353</v>
      </c>
      <c r="G1621" s="3" t="s">
        <v>6</v>
      </c>
      <c r="H1621" t="s">
        <v>180</v>
      </c>
      <c r="I1621" t="s">
        <v>6</v>
      </c>
      <c r="J1621" s="3" t="s">
        <v>6</v>
      </c>
    </row>
    <row r="1622" spans="1:10" x14ac:dyDescent="0.25">
      <c r="A1622" t="s">
        <v>3355</v>
      </c>
      <c r="B1622" s="10">
        <v>16.895085999999999</v>
      </c>
      <c r="C1622" s="10">
        <v>82.249702999999997</v>
      </c>
      <c r="D1622" t="s">
        <v>6</v>
      </c>
      <c r="E1622" t="s">
        <v>6</v>
      </c>
      <c r="F1622" t="s">
        <v>3356</v>
      </c>
      <c r="G1622" s="3" t="s">
        <v>6</v>
      </c>
      <c r="H1622" s="3" t="s">
        <v>2316</v>
      </c>
      <c r="I1622" s="3" t="s">
        <v>6</v>
      </c>
      <c r="J1622" s="3" t="s">
        <v>6</v>
      </c>
    </row>
    <row r="1623" spans="1:10" x14ac:dyDescent="0.25">
      <c r="A1623" s="4" t="s">
        <v>3357</v>
      </c>
      <c r="B1623" s="10">
        <v>21.724271999999999</v>
      </c>
      <c r="C1623" s="10">
        <v>88.108954999999995</v>
      </c>
      <c r="D1623" t="s">
        <v>6</v>
      </c>
      <c r="E1623" t="s">
        <v>6</v>
      </c>
      <c r="F1623" s="3" t="s">
        <v>3358</v>
      </c>
      <c r="G1623" s="3" t="s">
        <v>6</v>
      </c>
      <c r="H1623" t="s">
        <v>2333</v>
      </c>
      <c r="I1623" t="s">
        <v>6</v>
      </c>
      <c r="J1623" s="3" t="s">
        <v>6</v>
      </c>
    </row>
    <row r="1624" spans="1:10" x14ac:dyDescent="0.25">
      <c r="A1624" s="4" t="s">
        <v>3359</v>
      </c>
      <c r="B1624" s="10">
        <v>21.667570999999999</v>
      </c>
      <c r="C1624" s="10">
        <v>88.330053000000007</v>
      </c>
      <c r="D1624" t="s">
        <v>6</v>
      </c>
      <c r="E1624" t="s">
        <v>6</v>
      </c>
      <c r="F1624" s="3" t="s">
        <v>3360</v>
      </c>
      <c r="G1624" s="3" t="s">
        <v>3361</v>
      </c>
      <c r="H1624" t="s">
        <v>2333</v>
      </c>
      <c r="I1624" t="s">
        <v>6</v>
      </c>
      <c r="J1624" s="3" t="s">
        <v>6</v>
      </c>
    </row>
    <row r="1625" spans="1:10" x14ac:dyDescent="0.25">
      <c r="A1625" s="4" t="s">
        <v>3362</v>
      </c>
      <c r="B1625" s="10">
        <v>21.741834000000001</v>
      </c>
      <c r="C1625" s="10">
        <v>88.290891000000002</v>
      </c>
      <c r="D1625" t="s">
        <v>6</v>
      </c>
      <c r="E1625" t="s">
        <v>6</v>
      </c>
      <c r="F1625" s="3" t="s">
        <v>3363</v>
      </c>
      <c r="G1625" s="3" t="s">
        <v>6</v>
      </c>
      <c r="H1625" t="s">
        <v>2333</v>
      </c>
      <c r="I1625" t="s">
        <v>6</v>
      </c>
      <c r="J1625" s="3" t="s">
        <v>6</v>
      </c>
    </row>
    <row r="1626" spans="1:10" x14ac:dyDescent="0.25">
      <c r="A1626" s="4" t="s">
        <v>3366</v>
      </c>
      <c r="B1626" s="10">
        <v>21.124590999999999</v>
      </c>
      <c r="C1626" s="10">
        <v>88.829937999999999</v>
      </c>
      <c r="D1626" t="s">
        <v>6</v>
      </c>
      <c r="E1626" t="s">
        <v>6</v>
      </c>
      <c r="F1626" s="3" t="s">
        <v>3367</v>
      </c>
      <c r="G1626" s="3" t="s">
        <v>6</v>
      </c>
      <c r="H1626" t="s">
        <v>2333</v>
      </c>
      <c r="I1626" t="s">
        <v>6</v>
      </c>
      <c r="J1626" s="3" t="s">
        <v>6</v>
      </c>
    </row>
    <row r="1627" spans="1:10" x14ac:dyDescent="0.25">
      <c r="A1627" t="s">
        <v>3368</v>
      </c>
      <c r="B1627" s="10">
        <v>22.302447000000001</v>
      </c>
      <c r="C1627" s="10">
        <v>88.938039000000003</v>
      </c>
      <c r="D1627" t="s">
        <v>2335</v>
      </c>
      <c r="E1627" t="s">
        <v>6</v>
      </c>
      <c r="F1627" s="3" t="s">
        <v>3369</v>
      </c>
      <c r="G1627" t="s">
        <v>6</v>
      </c>
      <c r="H1627" t="s">
        <v>182</v>
      </c>
      <c r="I1627" t="s">
        <v>6</v>
      </c>
      <c r="J1627" t="s">
        <v>6</v>
      </c>
    </row>
    <row r="1628" spans="1:10" x14ac:dyDescent="0.25">
      <c r="A1628" t="s">
        <v>3370</v>
      </c>
      <c r="B1628" s="10">
        <v>22.663551999999999</v>
      </c>
      <c r="C1628" s="10">
        <v>88.865404999999996</v>
      </c>
      <c r="D1628" t="s">
        <v>6</v>
      </c>
      <c r="E1628" t="s">
        <v>6</v>
      </c>
      <c r="F1628" s="3" t="s">
        <v>3364</v>
      </c>
      <c r="G1628" t="s">
        <v>6</v>
      </c>
      <c r="H1628" t="s">
        <v>3368</v>
      </c>
      <c r="I1628" t="s">
        <v>6</v>
      </c>
      <c r="J1628" t="s">
        <v>6</v>
      </c>
    </row>
    <row r="1629" spans="1:10" x14ac:dyDescent="0.25">
      <c r="A1629" s="4" t="s">
        <v>3371</v>
      </c>
      <c r="B1629" s="10">
        <v>22.179818999999998</v>
      </c>
      <c r="C1629" s="10">
        <v>88.809763000000004</v>
      </c>
      <c r="D1629" t="s">
        <v>6</v>
      </c>
      <c r="E1629" t="s">
        <v>6</v>
      </c>
      <c r="F1629" s="3" t="s">
        <v>3365</v>
      </c>
      <c r="G1629" s="3" t="s">
        <v>6</v>
      </c>
      <c r="H1629" t="s">
        <v>2333</v>
      </c>
      <c r="I1629" t="s">
        <v>6</v>
      </c>
      <c r="J1629" s="3" t="s">
        <v>6</v>
      </c>
    </row>
    <row r="1630" spans="1:10" x14ac:dyDescent="0.25">
      <c r="A1630" s="4" t="s">
        <v>3372</v>
      </c>
      <c r="B1630" s="10">
        <v>22.281271</v>
      </c>
      <c r="C1630" s="10">
        <v>87.933412000000004</v>
      </c>
      <c r="D1630" t="s">
        <v>6</v>
      </c>
      <c r="E1630" t="s">
        <v>6</v>
      </c>
      <c r="F1630" s="3" t="s">
        <v>3373</v>
      </c>
      <c r="G1630" s="3" t="s">
        <v>6</v>
      </c>
      <c r="H1630" s="4" t="s">
        <v>3292</v>
      </c>
      <c r="I1630" t="s">
        <v>6</v>
      </c>
      <c r="J1630" t="s">
        <v>6</v>
      </c>
    </row>
    <row r="1631" spans="1:10" x14ac:dyDescent="0.25">
      <c r="A1631" t="s">
        <v>3374</v>
      </c>
      <c r="B1631" s="10">
        <v>15.866659</v>
      </c>
      <c r="C1631" s="10">
        <v>80.876642000000004</v>
      </c>
      <c r="D1631" t="s">
        <v>6</v>
      </c>
      <c r="E1631" t="s">
        <v>6</v>
      </c>
      <c r="F1631" t="s">
        <v>3375</v>
      </c>
      <c r="G1631" s="3" t="s">
        <v>6</v>
      </c>
      <c r="H1631" s="3" t="s">
        <v>2316</v>
      </c>
      <c r="I1631" s="3" t="s">
        <v>6</v>
      </c>
      <c r="J1631" s="3" t="s">
        <v>6</v>
      </c>
    </row>
    <row r="1632" spans="1:10" x14ac:dyDescent="0.25">
      <c r="A1632" t="s">
        <v>3376</v>
      </c>
      <c r="B1632" s="10">
        <v>15.978856</v>
      </c>
      <c r="C1632" s="10">
        <v>81.108149999999995</v>
      </c>
      <c r="D1632" t="s">
        <v>6</v>
      </c>
      <c r="E1632" t="s">
        <v>6</v>
      </c>
      <c r="F1632" s="3" t="s">
        <v>3377</v>
      </c>
      <c r="G1632" s="3" t="s">
        <v>6</v>
      </c>
      <c r="H1632" t="s">
        <v>3277</v>
      </c>
      <c r="I1632" t="s">
        <v>6</v>
      </c>
      <c r="J1632" t="s">
        <v>6</v>
      </c>
    </row>
    <row r="1633" spans="1:10" x14ac:dyDescent="0.25">
      <c r="A1633" t="s">
        <v>3378</v>
      </c>
      <c r="B1633" s="10">
        <v>15.825881000000001</v>
      </c>
      <c r="C1633" s="10">
        <v>80.923158000000001</v>
      </c>
      <c r="D1633" t="s">
        <v>6</v>
      </c>
      <c r="E1633" t="s">
        <v>6</v>
      </c>
      <c r="F1633" s="3" t="s">
        <v>3379</v>
      </c>
      <c r="G1633" s="3" t="s">
        <v>6</v>
      </c>
      <c r="H1633" t="s">
        <v>3277</v>
      </c>
      <c r="I1633" t="s">
        <v>6</v>
      </c>
      <c r="J1633" t="s">
        <v>6</v>
      </c>
    </row>
    <row r="1634" spans="1:10" x14ac:dyDescent="0.25">
      <c r="A1634" t="s">
        <v>3380</v>
      </c>
      <c r="B1634" s="10">
        <v>15.880520000000001</v>
      </c>
      <c r="C1634" s="10">
        <v>80.662136000000004</v>
      </c>
      <c r="D1634" t="s">
        <v>2335</v>
      </c>
      <c r="E1634" t="s">
        <v>6</v>
      </c>
      <c r="F1634" s="3" t="s">
        <v>3381</v>
      </c>
      <c r="G1634" s="3" t="s">
        <v>6</v>
      </c>
      <c r="H1634" t="s">
        <v>2316</v>
      </c>
      <c r="I1634" t="s">
        <v>6</v>
      </c>
      <c r="J1634" t="s">
        <v>6</v>
      </c>
    </row>
    <row r="1635" spans="1:10" x14ac:dyDescent="0.25">
      <c r="A1635" t="s">
        <v>3382</v>
      </c>
      <c r="B1635" s="10">
        <v>15.791059000000001</v>
      </c>
      <c r="C1635" s="10">
        <v>80.845968999999997</v>
      </c>
      <c r="D1635" t="s">
        <v>6</v>
      </c>
      <c r="E1635" t="s">
        <v>6</v>
      </c>
      <c r="F1635" s="3" t="s">
        <v>3383</v>
      </c>
      <c r="G1635" s="3" t="s">
        <v>3384</v>
      </c>
      <c r="H1635" t="s">
        <v>3380</v>
      </c>
      <c r="I1635" t="s">
        <v>6</v>
      </c>
      <c r="J1635" t="s">
        <v>6</v>
      </c>
    </row>
    <row r="1636" spans="1:10" x14ac:dyDescent="0.25">
      <c r="A1636" t="s">
        <v>3385</v>
      </c>
      <c r="B1636" s="10">
        <v>16.278065999999999</v>
      </c>
      <c r="C1636" s="10">
        <v>81.267050999999995</v>
      </c>
      <c r="D1636" t="s">
        <v>6</v>
      </c>
      <c r="E1636" t="s">
        <v>6</v>
      </c>
      <c r="F1636" s="3" t="s">
        <v>3386</v>
      </c>
      <c r="G1636" s="3" t="s">
        <v>6</v>
      </c>
      <c r="H1636" t="s">
        <v>3277</v>
      </c>
      <c r="I1636" t="s">
        <v>6</v>
      </c>
      <c r="J1636" t="s">
        <v>6</v>
      </c>
    </row>
    <row r="1637" spans="1:10" x14ac:dyDescent="0.25">
      <c r="A1637" t="s">
        <v>3387</v>
      </c>
      <c r="B1637" s="10">
        <v>16.011313000000001</v>
      </c>
      <c r="C1637" s="10">
        <v>81.096847999999994</v>
      </c>
      <c r="D1637" t="s">
        <v>6</v>
      </c>
      <c r="E1637" t="s">
        <v>6</v>
      </c>
      <c r="F1637" s="3" t="s">
        <v>3388</v>
      </c>
      <c r="G1637" s="3" t="s">
        <v>6</v>
      </c>
      <c r="H1637" t="s">
        <v>3277</v>
      </c>
      <c r="I1637" t="s">
        <v>6</v>
      </c>
      <c r="J1637" t="s">
        <v>6</v>
      </c>
    </row>
    <row r="1638" spans="1:10" x14ac:dyDescent="0.25">
      <c r="A1638" t="s">
        <v>3389</v>
      </c>
      <c r="B1638" s="10">
        <v>15.902703000000001</v>
      </c>
      <c r="C1638" s="10">
        <v>81.018154999999993</v>
      </c>
      <c r="D1638" t="s">
        <v>6</v>
      </c>
      <c r="E1638" t="s">
        <v>6</v>
      </c>
      <c r="F1638" s="3" t="s">
        <v>3390</v>
      </c>
      <c r="G1638" s="3" t="s">
        <v>6</v>
      </c>
      <c r="H1638" t="s">
        <v>3277</v>
      </c>
      <c r="I1638" t="s">
        <v>6</v>
      </c>
      <c r="J1638" t="s">
        <v>6</v>
      </c>
    </row>
    <row r="1639" spans="1:10" x14ac:dyDescent="0.25">
      <c r="A1639" t="s">
        <v>3391</v>
      </c>
      <c r="B1639" s="10">
        <v>15.866659</v>
      </c>
      <c r="C1639" s="10">
        <v>80.876642000000004</v>
      </c>
      <c r="D1639" t="s">
        <v>3392</v>
      </c>
      <c r="E1639" t="s">
        <v>6</v>
      </c>
      <c r="F1639" t="s">
        <v>3393</v>
      </c>
      <c r="G1639" s="3" t="s">
        <v>6</v>
      </c>
      <c r="H1639" s="3" t="s">
        <v>2316</v>
      </c>
      <c r="I1639" s="3" t="s">
        <v>6</v>
      </c>
      <c r="J1639" s="3" t="s">
        <v>6</v>
      </c>
    </row>
    <row r="1640" spans="1:10" x14ac:dyDescent="0.25">
      <c r="A1640" t="s">
        <v>3394</v>
      </c>
      <c r="B1640" s="10">
        <v>22.437678999999999</v>
      </c>
      <c r="C1640" s="10">
        <v>88.838274999999996</v>
      </c>
      <c r="D1640" t="s">
        <v>6</v>
      </c>
      <c r="E1640" t="s">
        <v>6</v>
      </c>
      <c r="F1640" s="3" t="s">
        <v>3395</v>
      </c>
      <c r="G1640" t="s">
        <v>3396</v>
      </c>
      <c r="H1640" t="s">
        <v>3368</v>
      </c>
      <c r="I1640" t="s">
        <v>6</v>
      </c>
      <c r="J1640" t="s">
        <v>6</v>
      </c>
    </row>
    <row r="1641" spans="1:10" x14ac:dyDescent="0.25">
      <c r="A1641" t="s">
        <v>3398</v>
      </c>
      <c r="B1641" s="10">
        <v>19.116662000000002</v>
      </c>
      <c r="C1641" s="10">
        <v>84.748216999999997</v>
      </c>
      <c r="D1641" t="s">
        <v>6</v>
      </c>
      <c r="E1641" t="s">
        <v>6</v>
      </c>
      <c r="F1641" s="3" t="s">
        <v>3397</v>
      </c>
      <c r="G1641" s="3" t="s">
        <v>6</v>
      </c>
      <c r="H1641" t="s">
        <v>3351</v>
      </c>
      <c r="I1641" t="s">
        <v>6</v>
      </c>
      <c r="J1641" s="3" t="s">
        <v>6</v>
      </c>
    </row>
    <row r="1642" spans="1:10" x14ac:dyDescent="0.25">
      <c r="A1642" t="s">
        <v>3399</v>
      </c>
      <c r="B1642" s="10">
        <v>19.103846000000001</v>
      </c>
      <c r="C1642" s="10">
        <v>84.770567</v>
      </c>
      <c r="D1642" t="s">
        <v>6</v>
      </c>
      <c r="E1642" t="s">
        <v>6</v>
      </c>
      <c r="F1642" s="3" t="s">
        <v>3400</v>
      </c>
      <c r="G1642" s="3" t="s">
        <v>6</v>
      </c>
      <c r="H1642" t="s">
        <v>3351</v>
      </c>
      <c r="I1642" t="s">
        <v>6</v>
      </c>
      <c r="J1642" s="3" t="s">
        <v>6</v>
      </c>
    </row>
    <row r="1643" spans="1:10" x14ac:dyDescent="0.25">
      <c r="A1643" t="s">
        <v>3401</v>
      </c>
      <c r="B1643" s="10">
        <v>19.086625999999999</v>
      </c>
      <c r="C1643" s="10">
        <v>84.770180999999994</v>
      </c>
      <c r="D1643" t="s">
        <v>6</v>
      </c>
      <c r="E1643" t="s">
        <v>6</v>
      </c>
      <c r="F1643" s="3" t="s">
        <v>3402</v>
      </c>
      <c r="G1643" s="3" t="s">
        <v>6</v>
      </c>
      <c r="H1643" t="s">
        <v>3351</v>
      </c>
      <c r="I1643" t="s">
        <v>6</v>
      </c>
      <c r="J1643" s="3" t="s">
        <v>6</v>
      </c>
    </row>
    <row r="1644" spans="1:10" x14ac:dyDescent="0.25">
      <c r="A1644" s="4" t="s">
        <v>3403</v>
      </c>
      <c r="B1644" s="10">
        <v>19.117044</v>
      </c>
      <c r="C1644" s="10">
        <v>84.786075999999994</v>
      </c>
      <c r="D1644" t="s">
        <v>6</v>
      </c>
      <c r="E1644" t="s">
        <v>6</v>
      </c>
      <c r="F1644" s="3" t="s">
        <v>3404</v>
      </c>
      <c r="G1644" s="3" t="s">
        <v>6</v>
      </c>
      <c r="H1644" t="s">
        <v>3351</v>
      </c>
      <c r="I1644" t="s">
        <v>6</v>
      </c>
      <c r="J1644" s="3" t="s">
        <v>6</v>
      </c>
    </row>
    <row r="1645" spans="1:10" x14ac:dyDescent="0.25">
      <c r="A1645" s="3" t="s">
        <v>3405</v>
      </c>
      <c r="B1645" s="10">
        <v>18.520403000000002</v>
      </c>
      <c r="C1645" s="10">
        <v>84.296920999999998</v>
      </c>
      <c r="D1645" t="s">
        <v>2335</v>
      </c>
      <c r="E1645" t="s">
        <v>6</v>
      </c>
      <c r="F1645" s="3" t="s">
        <v>3406</v>
      </c>
      <c r="G1645" s="3" t="s">
        <v>6</v>
      </c>
      <c r="H1645" t="s">
        <v>2316</v>
      </c>
      <c r="I1645" t="s">
        <v>6</v>
      </c>
      <c r="J1645" t="s">
        <v>6</v>
      </c>
    </row>
    <row r="1646" spans="1:10" x14ac:dyDescent="0.25">
      <c r="A1646" s="3" t="s">
        <v>3407</v>
      </c>
      <c r="B1646" s="10">
        <v>18.342687000000002</v>
      </c>
      <c r="C1646" s="10">
        <v>84.123500000000007</v>
      </c>
      <c r="D1646" t="s">
        <v>6</v>
      </c>
      <c r="E1646" t="s">
        <v>6</v>
      </c>
      <c r="F1646" s="3" t="s">
        <v>3408</v>
      </c>
      <c r="G1646" s="3" t="s">
        <v>6</v>
      </c>
      <c r="H1646" s="3" t="s">
        <v>3405</v>
      </c>
      <c r="I1646" t="s">
        <v>6</v>
      </c>
      <c r="J1646" t="s">
        <v>6</v>
      </c>
    </row>
    <row r="1647" spans="1:10" x14ac:dyDescent="0.25">
      <c r="A1647" s="3" t="s">
        <v>3409</v>
      </c>
      <c r="B1647" s="10">
        <v>18.213972999999999</v>
      </c>
      <c r="C1647" s="10">
        <v>83.837575000000001</v>
      </c>
      <c r="D1647" t="s">
        <v>6</v>
      </c>
      <c r="E1647" t="s">
        <v>6</v>
      </c>
      <c r="F1647" s="3" t="s">
        <v>3410</v>
      </c>
      <c r="G1647" s="3" t="s">
        <v>6</v>
      </c>
      <c r="H1647" s="3" t="s">
        <v>3405</v>
      </c>
      <c r="I1647" t="s">
        <v>6</v>
      </c>
      <c r="J1647" t="s">
        <v>6</v>
      </c>
    </row>
    <row r="1648" spans="1:10" x14ac:dyDescent="0.25">
      <c r="A1648" s="3" t="s">
        <v>3411</v>
      </c>
      <c r="B1648" s="10">
        <v>18.221910999999999</v>
      </c>
      <c r="C1648" s="10">
        <v>83.929593999999994</v>
      </c>
      <c r="D1648" t="s">
        <v>3413</v>
      </c>
      <c r="E1648" t="s">
        <v>6</v>
      </c>
      <c r="F1648" s="3" t="s">
        <v>3412</v>
      </c>
      <c r="G1648" s="3" t="s">
        <v>6</v>
      </c>
      <c r="H1648" s="3" t="s">
        <v>3405</v>
      </c>
      <c r="I1648" t="s">
        <v>6</v>
      </c>
      <c r="J1648" t="s">
        <v>6</v>
      </c>
    </row>
    <row r="1649" spans="1:10" x14ac:dyDescent="0.25">
      <c r="A1649" s="4" t="s">
        <v>3414</v>
      </c>
      <c r="B1649" s="10">
        <v>21.619062</v>
      </c>
      <c r="C1649" s="10">
        <v>87.510040000000004</v>
      </c>
      <c r="D1649" t="s">
        <v>6</v>
      </c>
      <c r="E1649" t="s">
        <v>6</v>
      </c>
      <c r="F1649" s="3" t="s">
        <v>3415</v>
      </c>
      <c r="G1649" s="3" t="s">
        <v>6</v>
      </c>
      <c r="H1649" s="4" t="s">
        <v>3292</v>
      </c>
      <c r="I1649" t="s">
        <v>6</v>
      </c>
      <c r="J1649" t="s">
        <v>6</v>
      </c>
    </row>
    <row r="1650" spans="1:10" x14ac:dyDescent="0.25">
      <c r="A1650" t="s">
        <v>3416</v>
      </c>
      <c r="B1650" s="10">
        <v>-28.388821</v>
      </c>
      <c r="C1650" s="10">
        <v>32.409216999999998</v>
      </c>
      <c r="D1650" t="s">
        <v>6</v>
      </c>
      <c r="E1650" t="s">
        <v>6</v>
      </c>
      <c r="F1650" s="3" t="s">
        <v>3417</v>
      </c>
      <c r="G1650" s="3" t="s">
        <v>6</v>
      </c>
      <c r="H1650" s="3" t="s">
        <v>367</v>
      </c>
      <c r="I1650" s="3" t="s">
        <v>6</v>
      </c>
      <c r="J1650" s="3" t="s">
        <v>6</v>
      </c>
    </row>
    <row r="1651" spans="1:10" x14ac:dyDescent="0.25">
      <c r="A1651" s="4" t="s">
        <v>3418</v>
      </c>
      <c r="B1651" s="10">
        <v>8.0789299999999997</v>
      </c>
      <c r="C1651" s="10">
        <v>77.543690999999995</v>
      </c>
      <c r="D1651" t="s">
        <v>6</v>
      </c>
      <c r="E1651" t="s">
        <v>6</v>
      </c>
      <c r="F1651" s="3" t="s">
        <v>3418</v>
      </c>
      <c r="G1651" s="3" t="s">
        <v>6</v>
      </c>
      <c r="H1651" s="3" t="s">
        <v>178</v>
      </c>
      <c r="I1651" s="3" t="s">
        <v>6</v>
      </c>
      <c r="J1651" s="3" t="s">
        <v>6</v>
      </c>
    </row>
    <row r="1652" spans="1:10" x14ac:dyDescent="0.25">
      <c r="A1652" t="s">
        <v>3419</v>
      </c>
      <c r="B1652" s="10">
        <v>31.85</v>
      </c>
      <c r="C1652" s="10">
        <v>-116.63</v>
      </c>
      <c r="D1652" t="s">
        <v>6</v>
      </c>
      <c r="E1652" t="s">
        <v>6</v>
      </c>
      <c r="F1652" t="s">
        <v>3420</v>
      </c>
      <c r="G1652" s="3" t="s">
        <v>6</v>
      </c>
      <c r="H1652" t="s">
        <v>428</v>
      </c>
      <c r="I1652" s="3" t="s">
        <v>6</v>
      </c>
      <c r="J1652" s="3" t="s">
        <v>6</v>
      </c>
    </row>
    <row r="1653" spans="1:10" x14ac:dyDescent="0.25">
      <c r="A1653" s="4" t="s">
        <v>3424</v>
      </c>
      <c r="B1653" s="10">
        <v>33.700000000000003</v>
      </c>
      <c r="C1653" s="10">
        <v>-118.05</v>
      </c>
      <c r="D1653" t="s">
        <v>6</v>
      </c>
      <c r="E1653" t="s">
        <v>6</v>
      </c>
      <c r="F1653" s="4" t="s">
        <v>3421</v>
      </c>
      <c r="G1653" s="3" t="s">
        <v>6</v>
      </c>
      <c r="H1653" s="3" t="s">
        <v>3423</v>
      </c>
      <c r="I1653" s="3" t="s">
        <v>6</v>
      </c>
      <c r="J1653" s="3" t="s">
        <v>6</v>
      </c>
    </row>
    <row r="1654" spans="1:10" x14ac:dyDescent="0.25">
      <c r="A1654" s="4" t="s">
        <v>3423</v>
      </c>
      <c r="B1654" s="10">
        <v>33.679611000000001</v>
      </c>
      <c r="C1654" s="10">
        <v>-118.03188400000001</v>
      </c>
      <c r="D1654" t="s">
        <v>6</v>
      </c>
      <c r="E1654" t="s">
        <v>6</v>
      </c>
      <c r="F1654" s="4" t="s">
        <v>3422</v>
      </c>
      <c r="G1654" s="3" t="s">
        <v>6</v>
      </c>
      <c r="H1654" t="s">
        <v>2837</v>
      </c>
      <c r="I1654" s="3" t="s">
        <v>6</v>
      </c>
      <c r="J1654" s="3" t="s">
        <v>6</v>
      </c>
    </row>
    <row r="1655" spans="1:10" x14ac:dyDescent="0.25">
      <c r="A1655" s="4" t="s">
        <v>3425</v>
      </c>
      <c r="B1655" s="10">
        <v>32.643070000000002</v>
      </c>
      <c r="C1655" s="10">
        <v>-117.114982</v>
      </c>
      <c r="D1655" t="s">
        <v>6</v>
      </c>
      <c r="E1655" t="s">
        <v>6</v>
      </c>
      <c r="F1655" s="3" t="s">
        <v>3426</v>
      </c>
      <c r="G1655" s="3" t="s">
        <v>3587</v>
      </c>
      <c r="H1655" s="3" t="s">
        <v>3427</v>
      </c>
      <c r="I1655" s="4" t="s">
        <v>2530</v>
      </c>
      <c r="J1655" s="3" t="s">
        <v>6</v>
      </c>
    </row>
    <row r="1656" spans="1:10" x14ac:dyDescent="0.25">
      <c r="A1656" s="4" t="s">
        <v>3427</v>
      </c>
      <c r="B1656" s="10">
        <v>32.652721</v>
      </c>
      <c r="C1656" s="10">
        <v>-117.132677</v>
      </c>
      <c r="D1656" t="s">
        <v>6</v>
      </c>
      <c r="E1656" t="s">
        <v>6</v>
      </c>
      <c r="F1656" s="3" t="s">
        <v>3428</v>
      </c>
      <c r="G1656" s="3" t="s">
        <v>6</v>
      </c>
      <c r="H1656" t="s">
        <v>2522</v>
      </c>
      <c r="I1656" s="3" t="s">
        <v>6</v>
      </c>
      <c r="J1656" s="3" t="s">
        <v>6</v>
      </c>
    </row>
    <row r="1657" spans="1:10" x14ac:dyDescent="0.25">
      <c r="A1657" s="3" t="s">
        <v>3430</v>
      </c>
      <c r="B1657" s="10">
        <v>30.346411</v>
      </c>
      <c r="C1657" s="10">
        <v>-87.078518000000003</v>
      </c>
      <c r="D1657" t="s">
        <v>6</v>
      </c>
      <c r="E1657" t="s">
        <v>6</v>
      </c>
      <c r="F1657" s="3" t="s">
        <v>3429</v>
      </c>
      <c r="G1657" s="3" t="s">
        <v>6</v>
      </c>
      <c r="H1657" s="3" t="s">
        <v>2778</v>
      </c>
      <c r="I1657" s="4" t="s">
        <v>3431</v>
      </c>
      <c r="J1657" s="3" t="s">
        <v>6</v>
      </c>
    </row>
    <row r="1658" spans="1:10" x14ac:dyDescent="0.25">
      <c r="A1658" s="4" t="s">
        <v>3431</v>
      </c>
      <c r="B1658" s="10">
        <v>30.380948</v>
      </c>
      <c r="C1658" s="10">
        <v>-86.847770999999995</v>
      </c>
      <c r="D1658" t="s">
        <v>6</v>
      </c>
      <c r="E1658" t="s">
        <v>6</v>
      </c>
      <c r="F1658" s="3" t="s">
        <v>3432</v>
      </c>
      <c r="G1658" s="3" t="s">
        <v>6</v>
      </c>
      <c r="H1658" s="3" t="s">
        <v>312</v>
      </c>
      <c r="I1658" s="3" t="s">
        <v>6</v>
      </c>
      <c r="J1658" s="3" t="s">
        <v>6</v>
      </c>
    </row>
    <row r="1659" spans="1:10" x14ac:dyDescent="0.25">
      <c r="A1659" t="s">
        <v>3433</v>
      </c>
      <c r="B1659" s="10">
        <v>30.029294</v>
      </c>
      <c r="C1659" s="10">
        <v>-84.386913000000007</v>
      </c>
      <c r="D1659" t="s">
        <v>3435</v>
      </c>
      <c r="E1659" t="s">
        <v>6</v>
      </c>
      <c r="F1659" s="3" t="s">
        <v>3434</v>
      </c>
      <c r="G1659" s="4" t="s">
        <v>3646</v>
      </c>
      <c r="H1659" t="s">
        <v>2764</v>
      </c>
      <c r="I1659" t="s">
        <v>6</v>
      </c>
      <c r="J1659" s="3" t="s">
        <v>6</v>
      </c>
    </row>
    <row r="1660" spans="1:10" x14ac:dyDescent="0.25">
      <c r="A1660" t="s">
        <v>3436</v>
      </c>
      <c r="B1660" s="10">
        <v>-0.85613899999999998</v>
      </c>
      <c r="C1660" s="10">
        <v>-46.646025000000002</v>
      </c>
      <c r="D1660" t="s">
        <v>6</v>
      </c>
      <c r="E1660" t="s">
        <v>6</v>
      </c>
      <c r="F1660" t="s">
        <v>3437</v>
      </c>
      <c r="G1660" s="3" t="s">
        <v>6</v>
      </c>
      <c r="H1660" t="s">
        <v>332</v>
      </c>
      <c r="I1660" t="s">
        <v>6</v>
      </c>
      <c r="J1660" s="3" t="s">
        <v>6</v>
      </c>
    </row>
    <row r="1661" spans="1:10" x14ac:dyDescent="0.25">
      <c r="A1661" t="s">
        <v>3438</v>
      </c>
      <c r="B1661" s="10">
        <v>-0.60829200000000005</v>
      </c>
      <c r="C1661" s="10">
        <v>-47.700718999999999</v>
      </c>
      <c r="D1661" t="s">
        <v>6</v>
      </c>
      <c r="E1661" t="s">
        <v>6</v>
      </c>
      <c r="F1661" t="s">
        <v>3478</v>
      </c>
      <c r="G1661" s="3" t="s">
        <v>6</v>
      </c>
      <c r="H1661" t="s">
        <v>332</v>
      </c>
      <c r="I1661" t="s">
        <v>6</v>
      </c>
      <c r="J1661" s="3" t="s">
        <v>6</v>
      </c>
    </row>
    <row r="1662" spans="1:10" x14ac:dyDescent="0.25">
      <c r="A1662" s="4" t="s">
        <v>3440</v>
      </c>
      <c r="B1662" s="10">
        <v>-0.78536799999999996</v>
      </c>
      <c r="C1662" s="10">
        <v>-46.723663000000002</v>
      </c>
      <c r="D1662" t="s">
        <v>6</v>
      </c>
      <c r="E1662" t="s">
        <v>6</v>
      </c>
      <c r="F1662" s="3" t="s">
        <v>3439</v>
      </c>
      <c r="G1662" s="3" t="s">
        <v>6</v>
      </c>
      <c r="H1662" s="3" t="s">
        <v>3436</v>
      </c>
      <c r="I1662" t="s">
        <v>6</v>
      </c>
      <c r="J1662" t="s">
        <v>6</v>
      </c>
    </row>
    <row r="1663" spans="1:10" x14ac:dyDescent="0.25">
      <c r="A1663" s="4" t="s">
        <v>3442</v>
      </c>
      <c r="B1663" s="10">
        <v>-0.82426200000000005</v>
      </c>
      <c r="C1663" s="10">
        <v>-46.607520999999998</v>
      </c>
      <c r="D1663" t="s">
        <v>6</v>
      </c>
      <c r="E1663" t="s">
        <v>6</v>
      </c>
      <c r="F1663" s="4" t="s">
        <v>3441</v>
      </c>
      <c r="G1663" s="3" t="s">
        <v>6</v>
      </c>
      <c r="H1663" s="3" t="s">
        <v>3436</v>
      </c>
      <c r="I1663" t="s">
        <v>6</v>
      </c>
      <c r="J1663" t="s">
        <v>6</v>
      </c>
    </row>
    <row r="1664" spans="1:10" x14ac:dyDescent="0.25">
      <c r="A1664" t="s">
        <v>3443</v>
      </c>
      <c r="B1664" s="10">
        <v>33.930973000000002</v>
      </c>
      <c r="C1664" s="10">
        <v>134.70609200000001</v>
      </c>
      <c r="D1664" t="s">
        <v>1877</v>
      </c>
      <c r="E1664" t="s">
        <v>6</v>
      </c>
      <c r="F1664" s="3" t="s">
        <v>3444</v>
      </c>
      <c r="G1664" s="3" t="s">
        <v>6</v>
      </c>
      <c r="H1664" t="s">
        <v>1897</v>
      </c>
      <c r="I1664" s="3" t="s">
        <v>6</v>
      </c>
      <c r="J1664" s="3" t="s">
        <v>6</v>
      </c>
    </row>
    <row r="1665" spans="1:10" x14ac:dyDescent="0.25">
      <c r="A1665" t="s">
        <v>3446</v>
      </c>
      <c r="B1665" s="10">
        <v>34.093277999999998</v>
      </c>
      <c r="C1665" s="10">
        <v>134.563582</v>
      </c>
      <c r="D1665" s="3" t="s">
        <v>6</v>
      </c>
      <c r="E1665" s="3" t="s">
        <v>6</v>
      </c>
      <c r="F1665" s="3" t="s">
        <v>3445</v>
      </c>
      <c r="G1665" s="3" t="s">
        <v>6</v>
      </c>
      <c r="H1665" t="s">
        <v>3443</v>
      </c>
      <c r="I1665" s="3" t="s">
        <v>6</v>
      </c>
      <c r="J1665" s="3" t="s">
        <v>6</v>
      </c>
    </row>
    <row r="1666" spans="1:10" x14ac:dyDescent="0.25">
      <c r="A1666" s="4" t="s">
        <v>3447</v>
      </c>
      <c r="B1666" s="10">
        <v>6.3355240000000004</v>
      </c>
      <c r="C1666" s="10">
        <v>100.15398</v>
      </c>
      <c r="D1666" t="s">
        <v>6</v>
      </c>
      <c r="E1666" t="s">
        <v>6</v>
      </c>
      <c r="F1666" s="3" t="s">
        <v>3448</v>
      </c>
      <c r="G1666" s="3" t="s">
        <v>6</v>
      </c>
      <c r="H1666" s="3" t="s">
        <v>202</v>
      </c>
      <c r="I1666" t="s">
        <v>215</v>
      </c>
      <c r="J1666" s="3" t="s">
        <v>6</v>
      </c>
    </row>
    <row r="1667" spans="1:10" x14ac:dyDescent="0.25">
      <c r="A1667" s="4" t="s">
        <v>3449</v>
      </c>
      <c r="B1667" s="10">
        <v>6.4017200000000001</v>
      </c>
      <c r="C1667" s="10">
        <v>100.129946</v>
      </c>
      <c r="D1667" t="s">
        <v>6</v>
      </c>
      <c r="E1667" t="s">
        <v>6</v>
      </c>
      <c r="F1667" s="3" t="s">
        <v>3450</v>
      </c>
      <c r="G1667" s="3" t="s">
        <v>6</v>
      </c>
      <c r="H1667" s="4" t="s">
        <v>3447</v>
      </c>
      <c r="I1667" t="s">
        <v>6</v>
      </c>
      <c r="J1667" t="s">
        <v>6</v>
      </c>
    </row>
    <row r="1668" spans="1:10" x14ac:dyDescent="0.25">
      <c r="A1668" s="4" t="s">
        <v>3451</v>
      </c>
      <c r="B1668" s="10">
        <v>5.9687330000000003</v>
      </c>
      <c r="C1668" s="10">
        <v>100.34743899999999</v>
      </c>
      <c r="D1668" t="s">
        <v>6</v>
      </c>
      <c r="E1668" t="s">
        <v>6</v>
      </c>
      <c r="F1668" s="3" t="s">
        <v>3452</v>
      </c>
      <c r="G1668" s="3" t="s">
        <v>6</v>
      </c>
      <c r="H1668" s="3" t="s">
        <v>202</v>
      </c>
      <c r="I1668" t="s">
        <v>215</v>
      </c>
      <c r="J1668" s="3" t="s">
        <v>6</v>
      </c>
    </row>
    <row r="1669" spans="1:10" x14ac:dyDescent="0.25">
      <c r="A1669" s="4" t="s">
        <v>3453</v>
      </c>
      <c r="B1669" s="10">
        <v>6.1071179999999998</v>
      </c>
      <c r="C1669" s="10">
        <v>100.28634700000001</v>
      </c>
      <c r="D1669" t="s">
        <v>6</v>
      </c>
      <c r="E1669" t="s">
        <v>6</v>
      </c>
      <c r="F1669" s="3" t="s">
        <v>3454</v>
      </c>
      <c r="G1669" s="3" t="s">
        <v>6</v>
      </c>
      <c r="H1669" s="4" t="s">
        <v>3451</v>
      </c>
      <c r="I1669" t="s">
        <v>6</v>
      </c>
      <c r="J1669" t="s">
        <v>6</v>
      </c>
    </row>
    <row r="1670" spans="1:10" x14ac:dyDescent="0.25">
      <c r="A1670" s="4" t="s">
        <v>3455</v>
      </c>
      <c r="B1670" s="10">
        <v>5.9732200000000004</v>
      </c>
      <c r="C1670" s="10">
        <v>100.35063700000001</v>
      </c>
      <c r="D1670" t="s">
        <v>6</v>
      </c>
      <c r="E1670" t="s">
        <v>6</v>
      </c>
      <c r="F1670" s="3" t="s">
        <v>3456</v>
      </c>
      <c r="G1670" s="3" t="s">
        <v>6</v>
      </c>
      <c r="H1670" s="4" t="s">
        <v>3451</v>
      </c>
      <c r="I1670" t="s">
        <v>6</v>
      </c>
      <c r="J1670" t="s">
        <v>6</v>
      </c>
    </row>
    <row r="1671" spans="1:10" x14ac:dyDescent="0.25">
      <c r="A1671" s="4" t="s">
        <v>3457</v>
      </c>
      <c r="B1671" s="10">
        <v>5.673883</v>
      </c>
      <c r="C1671" s="10">
        <v>100.364205</v>
      </c>
      <c r="D1671" t="s">
        <v>6</v>
      </c>
      <c r="E1671" t="s">
        <v>6</v>
      </c>
      <c r="F1671" s="3" t="s">
        <v>3458</v>
      </c>
      <c r="G1671" s="3" t="s">
        <v>6</v>
      </c>
      <c r="H1671" s="4" t="s">
        <v>3451</v>
      </c>
      <c r="I1671" t="s">
        <v>6</v>
      </c>
      <c r="J1671" t="s">
        <v>6</v>
      </c>
    </row>
    <row r="1672" spans="1:10" x14ac:dyDescent="0.25">
      <c r="A1672" t="s">
        <v>3459</v>
      </c>
      <c r="B1672" s="10">
        <v>5.3849179999999999</v>
      </c>
      <c r="C1672" s="10">
        <v>100.371313</v>
      </c>
      <c r="D1672" t="s">
        <v>6</v>
      </c>
      <c r="E1672" t="s">
        <v>6</v>
      </c>
      <c r="F1672" s="3" t="s">
        <v>3460</v>
      </c>
      <c r="G1672" s="3" t="s">
        <v>6</v>
      </c>
      <c r="H1672" t="s">
        <v>235</v>
      </c>
      <c r="I1672" t="s">
        <v>6</v>
      </c>
      <c r="J1672" t="s">
        <v>6</v>
      </c>
    </row>
    <row r="1673" spans="1:10" x14ac:dyDescent="0.25">
      <c r="A1673" t="s">
        <v>3461</v>
      </c>
      <c r="B1673" s="10">
        <v>5.2845209999999998</v>
      </c>
      <c r="C1673" s="10">
        <v>100.42505199999999</v>
      </c>
      <c r="D1673" t="s">
        <v>6</v>
      </c>
      <c r="E1673" t="s">
        <v>6</v>
      </c>
      <c r="F1673" s="3" t="s">
        <v>3462</v>
      </c>
      <c r="G1673" s="3" t="s">
        <v>6</v>
      </c>
      <c r="H1673" t="s">
        <v>235</v>
      </c>
      <c r="I1673" t="s">
        <v>6</v>
      </c>
      <c r="J1673" t="s">
        <v>6</v>
      </c>
    </row>
    <row r="1674" spans="1:10" x14ac:dyDescent="0.25">
      <c r="A1674" t="s">
        <v>3463</v>
      </c>
      <c r="B1674" s="10">
        <v>2.0296789999999998</v>
      </c>
      <c r="C1674" s="10">
        <v>45.338132000000002</v>
      </c>
      <c r="D1674" t="s">
        <v>6</v>
      </c>
      <c r="E1674" t="s">
        <v>6</v>
      </c>
      <c r="F1674" s="3" t="s">
        <v>3464</v>
      </c>
      <c r="G1674" s="3" t="s">
        <v>6</v>
      </c>
      <c r="H1674" s="3" t="s">
        <v>111</v>
      </c>
      <c r="I1674" s="3" t="s">
        <v>6</v>
      </c>
      <c r="J1674" s="3" t="s">
        <v>6</v>
      </c>
    </row>
    <row r="1675" spans="1:10" x14ac:dyDescent="0.25">
      <c r="A1675" s="4" t="s">
        <v>3465</v>
      </c>
      <c r="B1675" s="10">
        <v>36.738377</v>
      </c>
      <c r="C1675" s="10">
        <v>-6.4427880000000002</v>
      </c>
      <c r="D1675" t="s">
        <v>6</v>
      </c>
      <c r="E1675" t="s">
        <v>6</v>
      </c>
      <c r="F1675" s="3" t="s">
        <v>3466</v>
      </c>
      <c r="G1675" s="3" t="s">
        <v>6</v>
      </c>
      <c r="H1675" s="4" t="s">
        <v>2219</v>
      </c>
      <c r="I1675" s="3" t="s">
        <v>6</v>
      </c>
      <c r="J1675" s="3" t="s">
        <v>6</v>
      </c>
    </row>
    <row r="1676" spans="1:10" x14ac:dyDescent="0.25">
      <c r="A1676" t="s">
        <v>3467</v>
      </c>
      <c r="B1676" s="10">
        <v>10.659046</v>
      </c>
      <c r="C1676" s="10">
        <v>-61.537948999999998</v>
      </c>
      <c r="D1676" t="s">
        <v>6</v>
      </c>
      <c r="E1676" t="s">
        <v>6</v>
      </c>
      <c r="F1676" s="3" t="s">
        <v>3468</v>
      </c>
      <c r="G1676" s="3" t="s">
        <v>6</v>
      </c>
      <c r="H1676" t="s">
        <v>290</v>
      </c>
      <c r="I1676" t="s">
        <v>6</v>
      </c>
      <c r="J1676" t="s">
        <v>6</v>
      </c>
    </row>
    <row r="1677" spans="1:10" x14ac:dyDescent="0.25">
      <c r="A1677" t="s">
        <v>3469</v>
      </c>
      <c r="B1677" s="10">
        <v>10.392677000000001</v>
      </c>
      <c r="C1677" s="10">
        <v>-61.021306000000003</v>
      </c>
      <c r="D1677" t="s">
        <v>6</v>
      </c>
      <c r="E1677" t="s">
        <v>6</v>
      </c>
      <c r="F1677" s="3" t="s">
        <v>3472</v>
      </c>
      <c r="G1677" t="s">
        <v>6</v>
      </c>
      <c r="H1677" t="s">
        <v>3470</v>
      </c>
      <c r="I1677" t="s">
        <v>6</v>
      </c>
      <c r="J1677" t="s">
        <v>6</v>
      </c>
    </row>
    <row r="1678" spans="1:10" x14ac:dyDescent="0.25">
      <c r="A1678" t="s">
        <v>3470</v>
      </c>
      <c r="B1678" s="10">
        <v>10.427044</v>
      </c>
      <c r="C1678" s="10">
        <v>-61.032221999999997</v>
      </c>
      <c r="D1678" t="s">
        <v>6</v>
      </c>
      <c r="E1678" t="s">
        <v>6</v>
      </c>
      <c r="F1678" s="3" t="s">
        <v>3471</v>
      </c>
      <c r="G1678" s="3" t="s">
        <v>6</v>
      </c>
      <c r="H1678" t="s">
        <v>290</v>
      </c>
      <c r="I1678" t="s">
        <v>6</v>
      </c>
      <c r="J1678" t="s">
        <v>6</v>
      </c>
    </row>
    <row r="1679" spans="1:10" x14ac:dyDescent="0.25">
      <c r="A1679" t="s">
        <v>3473</v>
      </c>
      <c r="B1679" s="10">
        <v>10.595962</v>
      </c>
      <c r="C1679" s="10">
        <v>-61.454707999999997</v>
      </c>
      <c r="D1679" t="s">
        <v>6</v>
      </c>
      <c r="E1679" t="s">
        <v>6</v>
      </c>
      <c r="F1679" s="3" t="s">
        <v>3474</v>
      </c>
      <c r="G1679" s="3" t="s">
        <v>6</v>
      </c>
      <c r="H1679" t="s">
        <v>290</v>
      </c>
      <c r="I1679" t="s">
        <v>6</v>
      </c>
      <c r="J1679" t="s">
        <v>6</v>
      </c>
    </row>
    <row r="1680" spans="1:10" x14ac:dyDescent="0.25">
      <c r="A1680" t="s">
        <v>3475</v>
      </c>
      <c r="B1680" s="10">
        <v>10.595962</v>
      </c>
      <c r="C1680" s="10">
        <v>-61.454707999999997</v>
      </c>
      <c r="D1680" t="s">
        <v>3477</v>
      </c>
      <c r="E1680" t="s">
        <v>6</v>
      </c>
      <c r="F1680" s="3" t="s">
        <v>3476</v>
      </c>
      <c r="G1680" s="3" t="s">
        <v>6</v>
      </c>
      <c r="H1680" t="s">
        <v>290</v>
      </c>
      <c r="I1680" t="s">
        <v>6</v>
      </c>
      <c r="J1680" t="s">
        <v>6</v>
      </c>
    </row>
    <row r="1681" spans="1:10" x14ac:dyDescent="0.25">
      <c r="A1681" s="4" t="s">
        <v>3479</v>
      </c>
      <c r="B1681" s="10">
        <v>41.025874999999999</v>
      </c>
      <c r="C1681" s="10">
        <v>-72.142347999999998</v>
      </c>
      <c r="D1681" t="s">
        <v>6</v>
      </c>
      <c r="E1681" t="s">
        <v>6</v>
      </c>
      <c r="F1681" s="3" t="s">
        <v>3480</v>
      </c>
      <c r="G1681" s="3" t="s">
        <v>6</v>
      </c>
      <c r="H1681" t="s">
        <v>2572</v>
      </c>
      <c r="I1681" t="s">
        <v>6</v>
      </c>
      <c r="J1681" s="3" t="s">
        <v>6</v>
      </c>
    </row>
    <row r="1682" spans="1:10" x14ac:dyDescent="0.25">
      <c r="A1682" s="4" t="s">
        <v>3483</v>
      </c>
      <c r="B1682" s="10">
        <v>40.812446000000001</v>
      </c>
      <c r="C1682" s="10">
        <v>-74.037208000000007</v>
      </c>
      <c r="D1682" t="s">
        <v>6</v>
      </c>
      <c r="E1682" t="s">
        <v>6</v>
      </c>
      <c r="F1682" s="3" t="s">
        <v>3481</v>
      </c>
      <c r="G1682" s="3" t="s">
        <v>6</v>
      </c>
      <c r="H1682" s="4" t="s">
        <v>3482</v>
      </c>
      <c r="I1682" s="3" t="s">
        <v>6</v>
      </c>
      <c r="J1682" s="3" t="s">
        <v>6</v>
      </c>
    </row>
    <row r="1683" spans="1:10" x14ac:dyDescent="0.25">
      <c r="A1683" s="4" t="s">
        <v>3482</v>
      </c>
      <c r="B1683" s="10">
        <v>40.889007999999997</v>
      </c>
      <c r="C1683" s="10">
        <v>-73.940613999999997</v>
      </c>
      <c r="D1683" t="s">
        <v>6</v>
      </c>
      <c r="E1683" t="s">
        <v>6</v>
      </c>
      <c r="F1683" s="3" t="s">
        <v>3484</v>
      </c>
      <c r="G1683" s="3" t="s">
        <v>6</v>
      </c>
      <c r="H1683" s="3" t="s">
        <v>68</v>
      </c>
      <c r="I1683" s="3" t="s">
        <v>6</v>
      </c>
      <c r="J1683" s="3" t="s">
        <v>6</v>
      </c>
    </row>
    <row r="1684" spans="1:10" x14ac:dyDescent="0.25">
      <c r="A1684" t="s">
        <v>3485</v>
      </c>
      <c r="B1684" s="10">
        <v>41.588399000000003</v>
      </c>
      <c r="C1684" s="10">
        <v>-70.643327999999997</v>
      </c>
      <c r="D1684" t="s">
        <v>6</v>
      </c>
      <c r="E1684" t="s">
        <v>6</v>
      </c>
      <c r="F1684" s="3" t="s">
        <v>3486</v>
      </c>
      <c r="G1684" s="3" t="s">
        <v>6</v>
      </c>
      <c r="H1684" t="s">
        <v>2547</v>
      </c>
      <c r="I1684" t="s">
        <v>6</v>
      </c>
      <c r="J1684" s="3" t="s">
        <v>6</v>
      </c>
    </row>
    <row r="1685" spans="1:10" x14ac:dyDescent="0.25">
      <c r="A1685" s="4" t="s">
        <v>3487</v>
      </c>
      <c r="B1685" s="10">
        <v>-17.608816000000001</v>
      </c>
      <c r="C1685" s="10">
        <v>43.957824000000002</v>
      </c>
      <c r="D1685" t="s">
        <v>6</v>
      </c>
      <c r="E1685" t="s">
        <v>6</v>
      </c>
      <c r="F1685" t="s">
        <v>3487</v>
      </c>
      <c r="G1685" t="s">
        <v>6</v>
      </c>
      <c r="H1685" t="s">
        <v>171</v>
      </c>
      <c r="I1685" t="s">
        <v>6</v>
      </c>
      <c r="J1685" t="s">
        <v>6</v>
      </c>
    </row>
    <row r="1686" spans="1:10" x14ac:dyDescent="0.25">
      <c r="A1686" t="s">
        <v>3488</v>
      </c>
      <c r="B1686" s="10">
        <v>37.165308000000003</v>
      </c>
      <c r="C1686" s="10">
        <v>119.23543100000001</v>
      </c>
      <c r="D1686" t="s">
        <v>6</v>
      </c>
      <c r="E1686" t="s">
        <v>6</v>
      </c>
      <c r="F1686" s="3" t="s">
        <v>3489</v>
      </c>
      <c r="G1686" t="s">
        <v>6</v>
      </c>
      <c r="H1686" t="s">
        <v>1624</v>
      </c>
      <c r="I1686" t="s">
        <v>6</v>
      </c>
      <c r="J1686" s="3" t="s">
        <v>6</v>
      </c>
    </row>
    <row r="1687" spans="1:10" x14ac:dyDescent="0.25">
      <c r="A1687" t="s">
        <v>3490</v>
      </c>
      <c r="B1687" s="10">
        <v>-12.554034</v>
      </c>
      <c r="C1687" s="10">
        <v>130.87450699999999</v>
      </c>
      <c r="D1687" t="s">
        <v>6</v>
      </c>
      <c r="E1687" t="s">
        <v>6</v>
      </c>
      <c r="F1687" s="3" t="s">
        <v>3491</v>
      </c>
      <c r="G1687" s="3" t="s">
        <v>6</v>
      </c>
      <c r="H1687" t="s">
        <v>39</v>
      </c>
      <c r="I1687" t="s">
        <v>6</v>
      </c>
      <c r="J1687" s="3" t="s">
        <v>6</v>
      </c>
    </row>
    <row r="1688" spans="1:10" x14ac:dyDescent="0.25">
      <c r="A1688" t="s">
        <v>3494</v>
      </c>
      <c r="B1688" s="10">
        <v>-2.285021</v>
      </c>
      <c r="C1688" s="10">
        <v>40.858454000000002</v>
      </c>
      <c r="D1688" t="s">
        <v>6</v>
      </c>
      <c r="E1688" t="s">
        <v>6</v>
      </c>
      <c r="F1688" s="3" t="s">
        <v>3495</v>
      </c>
      <c r="G1688" s="3" t="s">
        <v>6</v>
      </c>
      <c r="H1688" s="4" t="s">
        <v>3492</v>
      </c>
      <c r="I1688" s="3" t="s">
        <v>6</v>
      </c>
      <c r="J1688" s="3" t="s">
        <v>6</v>
      </c>
    </row>
    <row r="1689" spans="1:10" x14ac:dyDescent="0.25">
      <c r="A1689" s="4" t="s">
        <v>3492</v>
      </c>
      <c r="B1689" s="10">
        <v>-1.9667809999999999</v>
      </c>
      <c r="C1689" s="10">
        <v>40.822921999999998</v>
      </c>
      <c r="D1689" t="s">
        <v>6</v>
      </c>
      <c r="E1689" t="s">
        <v>6</v>
      </c>
      <c r="F1689" s="3" t="s">
        <v>3493</v>
      </c>
      <c r="G1689" s="3" t="s">
        <v>6</v>
      </c>
      <c r="H1689" s="3" t="s">
        <v>594</v>
      </c>
      <c r="I1689" s="3" t="s">
        <v>6</v>
      </c>
      <c r="J1689" s="3" t="s">
        <v>6</v>
      </c>
    </row>
    <row r="1690" spans="1:10" x14ac:dyDescent="0.25">
      <c r="A1690" s="4" t="s">
        <v>3496</v>
      </c>
      <c r="B1690" s="10">
        <v>10.879286</v>
      </c>
      <c r="C1690" s="10">
        <v>98.220806999999994</v>
      </c>
      <c r="D1690" t="s">
        <v>6</v>
      </c>
      <c r="E1690" t="s">
        <v>6</v>
      </c>
      <c r="F1690" s="3" t="s">
        <v>3497</v>
      </c>
      <c r="G1690" s="3" t="s">
        <v>6</v>
      </c>
      <c r="H1690" t="s">
        <v>595</v>
      </c>
      <c r="I1690" t="s">
        <v>6</v>
      </c>
      <c r="J1690" s="3" t="s">
        <v>6</v>
      </c>
    </row>
    <row r="1691" spans="1:10" x14ac:dyDescent="0.25">
      <c r="A1691" s="4" t="s">
        <v>3503</v>
      </c>
      <c r="B1691" s="10">
        <v>28.127164</v>
      </c>
      <c r="C1691" s="10">
        <v>-15.438205</v>
      </c>
      <c r="D1691" t="s">
        <v>6</v>
      </c>
      <c r="E1691" t="s">
        <v>6</v>
      </c>
      <c r="F1691" s="3" t="s">
        <v>3504</v>
      </c>
      <c r="G1691" s="3" t="s">
        <v>6</v>
      </c>
      <c r="H1691" t="s">
        <v>3501</v>
      </c>
      <c r="I1691" t="s">
        <v>6</v>
      </c>
      <c r="J1691" t="s">
        <v>6</v>
      </c>
    </row>
    <row r="1692" spans="1:10" x14ac:dyDescent="0.25">
      <c r="A1692" t="s">
        <v>3501</v>
      </c>
      <c r="B1692" s="10">
        <v>27.958845</v>
      </c>
      <c r="C1692" s="10">
        <v>-15.585447</v>
      </c>
      <c r="D1692" t="s">
        <v>6</v>
      </c>
      <c r="E1692" t="s">
        <v>6</v>
      </c>
      <c r="F1692" s="3" t="s">
        <v>3502</v>
      </c>
      <c r="G1692" s="3" t="s">
        <v>6</v>
      </c>
      <c r="H1692" t="s">
        <v>3499</v>
      </c>
      <c r="I1692" t="s">
        <v>6</v>
      </c>
      <c r="J1692" t="s">
        <v>6</v>
      </c>
    </row>
    <row r="1693" spans="1:10" x14ac:dyDescent="0.25">
      <c r="A1693" t="s">
        <v>3499</v>
      </c>
      <c r="B1693" s="10">
        <v>28.342518999999999</v>
      </c>
      <c r="C1693" s="10">
        <v>-15.744339</v>
      </c>
      <c r="D1693" t="s">
        <v>6</v>
      </c>
      <c r="E1693" t="s">
        <v>6</v>
      </c>
      <c r="F1693" s="3" t="s">
        <v>3498</v>
      </c>
      <c r="G1693" s="3" t="s">
        <v>3500</v>
      </c>
      <c r="H1693" s="3" t="s">
        <v>93</v>
      </c>
      <c r="I1693" t="s">
        <v>2257</v>
      </c>
      <c r="J1693" s="3" t="s">
        <v>6</v>
      </c>
    </row>
    <row r="1694" spans="1:10" x14ac:dyDescent="0.25">
      <c r="A1694" s="4" t="s">
        <v>3505</v>
      </c>
      <c r="B1694" s="10">
        <v>16.081212000000001</v>
      </c>
      <c r="C1694" s="10">
        <v>-24.075060000000001</v>
      </c>
      <c r="D1694" t="s">
        <v>6</v>
      </c>
      <c r="E1694" t="s">
        <v>6</v>
      </c>
      <c r="F1694" s="3" t="s">
        <v>3505</v>
      </c>
      <c r="G1694" s="3" t="s">
        <v>6</v>
      </c>
      <c r="H1694" s="3" t="s">
        <v>6</v>
      </c>
      <c r="I1694" t="s">
        <v>2257</v>
      </c>
      <c r="J1694" s="3" t="s">
        <v>6</v>
      </c>
    </row>
    <row r="1695" spans="1:10" x14ac:dyDescent="0.25">
      <c r="A1695" s="4" t="s">
        <v>3506</v>
      </c>
      <c r="B1695" s="10">
        <v>3.5719850000000002</v>
      </c>
      <c r="C1695" s="10">
        <v>4.802117</v>
      </c>
      <c r="D1695" t="s">
        <v>6</v>
      </c>
      <c r="E1695" t="s">
        <v>6</v>
      </c>
      <c r="F1695" s="3" t="s">
        <v>3506</v>
      </c>
      <c r="G1695" s="3" t="s">
        <v>6</v>
      </c>
      <c r="H1695" t="s">
        <v>2252</v>
      </c>
      <c r="I1695" s="3" t="s">
        <v>6</v>
      </c>
      <c r="J1695" s="3" t="s">
        <v>6</v>
      </c>
    </row>
    <row r="1696" spans="1:10" x14ac:dyDescent="0.25">
      <c r="A1696" s="4" t="s">
        <v>3544</v>
      </c>
      <c r="B1696" s="10">
        <v>22.422605000000001</v>
      </c>
      <c r="C1696" s="10">
        <v>114.351359</v>
      </c>
      <c r="D1696" t="s">
        <v>6</v>
      </c>
      <c r="E1696" t="s">
        <v>6</v>
      </c>
      <c r="F1696" s="3" t="s">
        <v>3509</v>
      </c>
      <c r="G1696" s="3" t="s">
        <v>6</v>
      </c>
      <c r="H1696" s="3" t="s">
        <v>241</v>
      </c>
      <c r="I1696" s="3" t="s">
        <v>6</v>
      </c>
      <c r="J1696" s="3" t="s">
        <v>6</v>
      </c>
    </row>
    <row r="1697" spans="1:10" x14ac:dyDescent="0.25">
      <c r="A1697" t="s">
        <v>3545</v>
      </c>
      <c r="B1697" s="10">
        <v>22.243656000000001</v>
      </c>
      <c r="C1697" s="10">
        <v>114.003394</v>
      </c>
      <c r="D1697" t="s">
        <v>6</v>
      </c>
      <c r="E1697" t="s">
        <v>6</v>
      </c>
      <c r="F1697" s="3" t="s">
        <v>3510</v>
      </c>
      <c r="G1697" s="3" t="s">
        <v>6</v>
      </c>
      <c r="H1697" s="3" t="s">
        <v>241</v>
      </c>
      <c r="I1697" s="3" t="s">
        <v>6</v>
      </c>
      <c r="J1697" s="3" t="s">
        <v>6</v>
      </c>
    </row>
    <row r="1698" spans="1:10" x14ac:dyDescent="0.25">
      <c r="A1698" t="s">
        <v>3546</v>
      </c>
      <c r="B1698" s="10">
        <v>22.354624000000001</v>
      </c>
      <c r="C1698" s="10">
        <v>114.245824</v>
      </c>
      <c r="D1698" t="s">
        <v>6</v>
      </c>
      <c r="E1698" t="s">
        <v>6</v>
      </c>
      <c r="F1698" s="3" t="s">
        <v>3511</v>
      </c>
      <c r="G1698" s="3" t="s">
        <v>6</v>
      </c>
      <c r="H1698" s="3" t="s">
        <v>241</v>
      </c>
      <c r="I1698" s="3" t="s">
        <v>6</v>
      </c>
      <c r="J1698" s="3" t="s">
        <v>6</v>
      </c>
    </row>
    <row r="1699" spans="1:10" x14ac:dyDescent="0.25">
      <c r="A1699" s="4" t="s">
        <v>3547</v>
      </c>
      <c r="B1699" s="10">
        <v>22.431801</v>
      </c>
      <c r="C1699" s="10">
        <v>114.269497</v>
      </c>
      <c r="D1699" t="s">
        <v>6</v>
      </c>
      <c r="E1699" t="s">
        <v>6</v>
      </c>
      <c r="F1699" s="4" t="s">
        <v>3512</v>
      </c>
      <c r="G1699" s="3" t="s">
        <v>6</v>
      </c>
      <c r="H1699" s="3" t="s">
        <v>241</v>
      </c>
      <c r="I1699" s="3" t="s">
        <v>6</v>
      </c>
      <c r="J1699" s="3" t="s">
        <v>6</v>
      </c>
    </row>
    <row r="1700" spans="1:10" x14ac:dyDescent="0.25">
      <c r="A1700" s="4" t="s">
        <v>3548</v>
      </c>
      <c r="B1700" s="10">
        <v>22.411915</v>
      </c>
      <c r="C1700" s="10">
        <v>114.27443599999999</v>
      </c>
      <c r="D1700" t="s">
        <v>6</v>
      </c>
      <c r="E1700" t="s">
        <v>6</v>
      </c>
      <c r="F1700" s="4" t="s">
        <v>3513</v>
      </c>
      <c r="G1700" s="3" t="s">
        <v>6</v>
      </c>
      <c r="H1700" s="3" t="s">
        <v>241</v>
      </c>
      <c r="I1700" s="3" t="s">
        <v>6</v>
      </c>
      <c r="J1700" s="3" t="s">
        <v>6</v>
      </c>
    </row>
    <row r="1701" spans="1:10" x14ac:dyDescent="0.25">
      <c r="A1701" s="4" t="s">
        <v>3549</v>
      </c>
      <c r="B1701" s="10">
        <v>22.453879000000001</v>
      </c>
      <c r="C1701" s="10">
        <v>114.299896</v>
      </c>
      <c r="D1701" t="s">
        <v>6</v>
      </c>
      <c r="E1701" t="s">
        <v>6</v>
      </c>
      <c r="F1701" s="4" t="s">
        <v>3514</v>
      </c>
      <c r="G1701" s="3" t="s">
        <v>6</v>
      </c>
      <c r="H1701" s="3" t="s">
        <v>241</v>
      </c>
      <c r="I1701" s="3" t="s">
        <v>6</v>
      </c>
      <c r="J1701" s="3" t="s">
        <v>6</v>
      </c>
    </row>
    <row r="1702" spans="1:10" x14ac:dyDescent="0.25">
      <c r="A1702" s="4" t="s">
        <v>3550</v>
      </c>
      <c r="B1702" s="10">
        <v>22.527396</v>
      </c>
      <c r="C1702" s="10">
        <v>114.262165</v>
      </c>
      <c r="D1702" t="s">
        <v>6</v>
      </c>
      <c r="E1702" t="s">
        <v>6</v>
      </c>
      <c r="F1702" s="4" t="s">
        <v>3515</v>
      </c>
      <c r="G1702" s="3" t="s">
        <v>6</v>
      </c>
      <c r="H1702" s="3" t="s">
        <v>241</v>
      </c>
      <c r="I1702" s="3" t="s">
        <v>6</v>
      </c>
      <c r="J1702" s="3" t="s">
        <v>6</v>
      </c>
    </row>
    <row r="1703" spans="1:10" x14ac:dyDescent="0.25">
      <c r="A1703" s="4" t="s">
        <v>3551</v>
      </c>
      <c r="B1703" s="10">
        <v>22.350023</v>
      </c>
      <c r="C1703" s="10">
        <v>114.059203</v>
      </c>
      <c r="D1703" t="s">
        <v>6</v>
      </c>
      <c r="E1703" t="s">
        <v>6</v>
      </c>
      <c r="F1703" s="4" t="s">
        <v>3517</v>
      </c>
      <c r="G1703" s="3" t="s">
        <v>6</v>
      </c>
      <c r="H1703" s="3" t="s">
        <v>241</v>
      </c>
      <c r="I1703" s="3" t="s">
        <v>6</v>
      </c>
      <c r="J1703" s="3" t="s">
        <v>6</v>
      </c>
    </row>
    <row r="1704" spans="1:10" x14ac:dyDescent="0.25">
      <c r="A1704" s="4" t="s">
        <v>3552</v>
      </c>
      <c r="B1704" s="10">
        <v>22.495671999999999</v>
      </c>
      <c r="C1704" s="10">
        <v>114.03000400000001</v>
      </c>
      <c r="D1704" t="s">
        <v>6</v>
      </c>
      <c r="E1704" t="s">
        <v>6</v>
      </c>
      <c r="F1704" s="4" t="s">
        <v>3518</v>
      </c>
      <c r="G1704" s="3" t="s">
        <v>6</v>
      </c>
      <c r="H1704" s="3" t="s">
        <v>241</v>
      </c>
      <c r="I1704" s="3" t="s">
        <v>6</v>
      </c>
      <c r="J1704" s="3" t="s">
        <v>6</v>
      </c>
    </row>
    <row r="1705" spans="1:10" x14ac:dyDescent="0.25">
      <c r="A1705" s="4" t="s">
        <v>3553</v>
      </c>
      <c r="B1705" s="10">
        <v>22.523129999999998</v>
      </c>
      <c r="C1705" s="10">
        <v>114.208184</v>
      </c>
      <c r="D1705" t="s">
        <v>6</v>
      </c>
      <c r="E1705" t="s">
        <v>6</v>
      </c>
      <c r="F1705" s="4" t="s">
        <v>3519</v>
      </c>
      <c r="G1705" s="3" t="s">
        <v>6</v>
      </c>
      <c r="H1705" s="3" t="s">
        <v>241</v>
      </c>
      <c r="I1705" s="3" t="s">
        <v>6</v>
      </c>
      <c r="J1705" s="3" t="s">
        <v>6</v>
      </c>
    </row>
    <row r="1706" spans="1:10" x14ac:dyDescent="0.25">
      <c r="A1706" s="4" t="s">
        <v>3554</v>
      </c>
      <c r="B1706" s="10">
        <v>22.278959</v>
      </c>
      <c r="C1706" s="10">
        <v>114.240998</v>
      </c>
      <c r="D1706" t="s">
        <v>6</v>
      </c>
      <c r="E1706" t="s">
        <v>6</v>
      </c>
      <c r="F1706" s="4" t="s">
        <v>3520</v>
      </c>
      <c r="G1706" s="3" t="s">
        <v>6</v>
      </c>
      <c r="H1706" s="3" t="s">
        <v>241</v>
      </c>
      <c r="I1706" s="3" t="s">
        <v>6</v>
      </c>
      <c r="J1706" s="3" t="s">
        <v>6</v>
      </c>
    </row>
    <row r="1707" spans="1:10" x14ac:dyDescent="0.25">
      <c r="A1707" s="4" t="s">
        <v>3555</v>
      </c>
      <c r="B1707" s="10">
        <v>22.236173000000001</v>
      </c>
      <c r="C1707" s="10">
        <v>113.97445399999999</v>
      </c>
      <c r="D1707" t="s">
        <v>6</v>
      </c>
      <c r="E1707" t="s">
        <v>6</v>
      </c>
      <c r="F1707" s="4" t="s">
        <v>3521</v>
      </c>
      <c r="G1707" s="3" t="s">
        <v>6</v>
      </c>
      <c r="H1707" s="3" t="s">
        <v>241</v>
      </c>
      <c r="I1707" s="3" t="s">
        <v>6</v>
      </c>
      <c r="J1707" s="3" t="s">
        <v>6</v>
      </c>
    </row>
    <row r="1708" spans="1:10" x14ac:dyDescent="0.25">
      <c r="A1708" s="4" t="s">
        <v>3556</v>
      </c>
      <c r="B1708" s="10">
        <v>22.419775999999999</v>
      </c>
      <c r="C1708" s="10">
        <v>114.26849199999999</v>
      </c>
      <c r="D1708" t="s">
        <v>6</v>
      </c>
      <c r="E1708" t="s">
        <v>6</v>
      </c>
      <c r="F1708" s="4" t="s">
        <v>3522</v>
      </c>
      <c r="G1708" s="3" t="s">
        <v>6</v>
      </c>
      <c r="H1708" s="3" t="s">
        <v>241</v>
      </c>
      <c r="I1708" s="3" t="s">
        <v>6</v>
      </c>
      <c r="J1708" s="3" t="s">
        <v>6</v>
      </c>
    </row>
    <row r="1709" spans="1:10" x14ac:dyDescent="0.25">
      <c r="A1709" s="4" t="s">
        <v>3557</v>
      </c>
      <c r="B1709" s="10">
        <v>22.510204999999999</v>
      </c>
      <c r="C1709" s="10">
        <v>114.27894999999999</v>
      </c>
      <c r="D1709" t="s">
        <v>6</v>
      </c>
      <c r="E1709" t="s">
        <v>6</v>
      </c>
      <c r="F1709" s="4" t="s">
        <v>3537</v>
      </c>
      <c r="G1709" s="3" t="s">
        <v>6</v>
      </c>
      <c r="H1709" s="3" t="s">
        <v>241</v>
      </c>
      <c r="I1709" s="3" t="s">
        <v>6</v>
      </c>
      <c r="J1709" s="3" t="s">
        <v>6</v>
      </c>
    </row>
    <row r="1710" spans="1:10" x14ac:dyDescent="0.25">
      <c r="A1710" s="4" t="s">
        <v>3558</v>
      </c>
      <c r="B1710" s="10">
        <v>22.45731</v>
      </c>
      <c r="C1710" s="10">
        <v>114.21241499999999</v>
      </c>
      <c r="D1710" t="s">
        <v>6</v>
      </c>
      <c r="E1710" t="s">
        <v>6</v>
      </c>
      <c r="F1710" s="4" t="s">
        <v>3523</v>
      </c>
      <c r="G1710" s="3" t="s">
        <v>6</v>
      </c>
      <c r="H1710" s="3" t="s">
        <v>241</v>
      </c>
      <c r="I1710" s="3" t="s">
        <v>6</v>
      </c>
      <c r="J1710" s="3" t="s">
        <v>6</v>
      </c>
    </row>
    <row r="1711" spans="1:10" x14ac:dyDescent="0.25">
      <c r="A1711" s="4" t="s">
        <v>3559</v>
      </c>
      <c r="B1711" s="10">
        <v>22.289726000000002</v>
      </c>
      <c r="C1711" s="10">
        <v>113.923759</v>
      </c>
      <c r="D1711" t="s">
        <v>6</v>
      </c>
      <c r="E1711" t="s">
        <v>6</v>
      </c>
      <c r="F1711" s="4" t="s">
        <v>3538</v>
      </c>
      <c r="G1711" s="3" t="s">
        <v>6</v>
      </c>
      <c r="H1711" s="3" t="s">
        <v>241</v>
      </c>
      <c r="I1711" s="3" t="s">
        <v>6</v>
      </c>
      <c r="J1711" s="3" t="s">
        <v>6</v>
      </c>
    </row>
    <row r="1712" spans="1:10" x14ac:dyDescent="0.25">
      <c r="A1712" s="4" t="s">
        <v>3560</v>
      </c>
      <c r="B1712" s="10">
        <v>22.269739999999999</v>
      </c>
      <c r="C1712" s="10">
        <v>113.887657</v>
      </c>
      <c r="D1712" t="s">
        <v>6</v>
      </c>
      <c r="E1712" t="s">
        <v>6</v>
      </c>
      <c r="F1712" s="4" t="s">
        <v>3543</v>
      </c>
      <c r="G1712" s="3" t="s">
        <v>6</v>
      </c>
      <c r="H1712" s="3" t="s">
        <v>241</v>
      </c>
      <c r="I1712" s="3" t="s">
        <v>6</v>
      </c>
      <c r="J1712" s="3" t="s">
        <v>6</v>
      </c>
    </row>
    <row r="1713" spans="1:10" x14ac:dyDescent="0.25">
      <c r="A1713" s="4" t="s">
        <v>3561</v>
      </c>
      <c r="B1713" s="10">
        <v>22.451343000000001</v>
      </c>
      <c r="C1713" s="10">
        <v>113.961702</v>
      </c>
      <c r="D1713" t="s">
        <v>6</v>
      </c>
      <c r="E1713" t="s">
        <v>6</v>
      </c>
      <c r="F1713" s="4" t="s">
        <v>3524</v>
      </c>
      <c r="G1713" s="3" t="s">
        <v>6</v>
      </c>
      <c r="H1713" s="3" t="s">
        <v>241</v>
      </c>
      <c r="I1713" s="3" t="s">
        <v>6</v>
      </c>
      <c r="J1713" s="3" t="s">
        <v>6</v>
      </c>
    </row>
    <row r="1714" spans="1:10" x14ac:dyDescent="0.25">
      <c r="A1714" s="4" t="s">
        <v>3562</v>
      </c>
      <c r="B1714" s="10">
        <v>22.507352000000001</v>
      </c>
      <c r="C1714" s="10">
        <v>114.25305299999999</v>
      </c>
      <c r="D1714" t="s">
        <v>6</v>
      </c>
      <c r="E1714" t="s">
        <v>6</v>
      </c>
      <c r="F1714" s="4" t="s">
        <v>3525</v>
      </c>
      <c r="G1714" s="3" t="s">
        <v>6</v>
      </c>
      <c r="H1714" s="3" t="s">
        <v>241</v>
      </c>
      <c r="I1714" s="3" t="s">
        <v>6</v>
      </c>
      <c r="J1714" s="3" t="s">
        <v>6</v>
      </c>
    </row>
    <row r="1715" spans="1:10" x14ac:dyDescent="0.25">
      <c r="A1715" s="4" t="s">
        <v>3563</v>
      </c>
      <c r="B1715" s="10">
        <v>22.354538000000002</v>
      </c>
      <c r="C1715" s="10">
        <v>114.245695</v>
      </c>
      <c r="D1715" t="s">
        <v>6</v>
      </c>
      <c r="E1715" t="s">
        <v>6</v>
      </c>
      <c r="F1715" s="4" t="s">
        <v>3526</v>
      </c>
      <c r="G1715" s="3" t="s">
        <v>6</v>
      </c>
      <c r="H1715" s="3" t="s">
        <v>241</v>
      </c>
      <c r="I1715" s="3" t="s">
        <v>6</v>
      </c>
      <c r="J1715" s="3" t="s">
        <v>6</v>
      </c>
    </row>
    <row r="1716" spans="1:10" x14ac:dyDescent="0.25">
      <c r="A1716" s="4" t="s">
        <v>3564</v>
      </c>
      <c r="B1716" s="10">
        <v>22.299672000000001</v>
      </c>
      <c r="C1716" s="10">
        <v>113.977757</v>
      </c>
      <c r="D1716" t="s">
        <v>6</v>
      </c>
      <c r="E1716" t="s">
        <v>6</v>
      </c>
      <c r="F1716" s="4" t="s">
        <v>3527</v>
      </c>
      <c r="G1716" s="3" t="s">
        <v>6</v>
      </c>
      <c r="H1716" s="3" t="s">
        <v>241</v>
      </c>
      <c r="I1716" s="3" t="s">
        <v>6</v>
      </c>
      <c r="J1716" s="3" t="s">
        <v>6</v>
      </c>
    </row>
    <row r="1717" spans="1:10" x14ac:dyDescent="0.25">
      <c r="A1717" s="4" t="s">
        <v>3565</v>
      </c>
      <c r="B1717" s="10">
        <v>22.439948999999999</v>
      </c>
      <c r="C1717" s="10">
        <v>114.332944</v>
      </c>
      <c r="D1717" t="s">
        <v>6</v>
      </c>
      <c r="E1717" t="s">
        <v>6</v>
      </c>
      <c r="F1717" s="4" t="s">
        <v>3529</v>
      </c>
      <c r="G1717" s="3" t="s">
        <v>6</v>
      </c>
      <c r="H1717" s="3" t="s">
        <v>241</v>
      </c>
      <c r="I1717" s="3" t="s">
        <v>6</v>
      </c>
      <c r="J1717" s="3" t="s">
        <v>6</v>
      </c>
    </row>
    <row r="1718" spans="1:10" x14ac:dyDescent="0.25">
      <c r="A1718" s="4" t="s">
        <v>3566</v>
      </c>
      <c r="B1718" s="10">
        <v>22.308343000000001</v>
      </c>
      <c r="C1718" s="10">
        <v>114.1939</v>
      </c>
      <c r="D1718" t="s">
        <v>6</v>
      </c>
      <c r="E1718" t="s">
        <v>6</v>
      </c>
      <c r="F1718" s="4" t="s">
        <v>3530</v>
      </c>
      <c r="G1718" s="3" t="s">
        <v>6</v>
      </c>
      <c r="H1718" s="3" t="s">
        <v>241</v>
      </c>
      <c r="I1718" s="3" t="s">
        <v>6</v>
      </c>
      <c r="J1718" s="3" t="s">
        <v>6</v>
      </c>
    </row>
    <row r="1719" spans="1:10" x14ac:dyDescent="0.25">
      <c r="A1719" s="4" t="s">
        <v>3567</v>
      </c>
      <c r="B1719" s="10">
        <v>22.469469</v>
      </c>
      <c r="C1719" s="10">
        <v>114.210622</v>
      </c>
      <c r="D1719" t="s">
        <v>6</v>
      </c>
      <c r="E1719" t="s">
        <v>6</v>
      </c>
      <c r="F1719" s="4" t="s">
        <v>3531</v>
      </c>
      <c r="G1719" s="3" t="s">
        <v>6</v>
      </c>
      <c r="H1719" s="3" t="s">
        <v>241</v>
      </c>
      <c r="I1719" s="3" t="s">
        <v>6</v>
      </c>
      <c r="J1719" s="3" t="s">
        <v>6</v>
      </c>
    </row>
    <row r="1720" spans="1:10" x14ac:dyDescent="0.25">
      <c r="A1720" s="4" t="s">
        <v>3568</v>
      </c>
      <c r="B1720" s="10">
        <v>22.428571000000002</v>
      </c>
      <c r="C1720" s="10">
        <v>114.33774699999999</v>
      </c>
      <c r="D1720" t="s">
        <v>6</v>
      </c>
      <c r="E1720" t="s">
        <v>6</v>
      </c>
      <c r="F1720" s="4" t="s">
        <v>3532</v>
      </c>
      <c r="G1720" s="3" t="s">
        <v>6</v>
      </c>
      <c r="H1720" s="3" t="s">
        <v>241</v>
      </c>
      <c r="I1720" s="3" t="s">
        <v>6</v>
      </c>
      <c r="J1720" s="3" t="s">
        <v>6</v>
      </c>
    </row>
    <row r="1721" spans="1:10" x14ac:dyDescent="0.25">
      <c r="A1721" s="4" t="s">
        <v>3569</v>
      </c>
      <c r="B1721" s="10">
        <v>22.486623999999999</v>
      </c>
      <c r="C1721" s="10">
        <v>114.011804</v>
      </c>
      <c r="D1721" t="s">
        <v>6</v>
      </c>
      <c r="E1721" t="s">
        <v>6</v>
      </c>
      <c r="F1721" s="4" t="s">
        <v>3542</v>
      </c>
      <c r="G1721" s="3" t="s">
        <v>6</v>
      </c>
      <c r="H1721" s="3" t="s">
        <v>241</v>
      </c>
      <c r="I1721" s="3" t="s">
        <v>6</v>
      </c>
      <c r="J1721" s="3" t="s">
        <v>6</v>
      </c>
    </row>
    <row r="1722" spans="1:10" x14ac:dyDescent="0.25">
      <c r="A1722" s="4" t="s">
        <v>3570</v>
      </c>
      <c r="B1722" s="10">
        <v>22.287438999999999</v>
      </c>
      <c r="C1722" s="10">
        <v>114.0423</v>
      </c>
      <c r="D1722" t="s">
        <v>6</v>
      </c>
      <c r="E1722" t="s">
        <v>6</v>
      </c>
      <c r="F1722" s="4" t="s">
        <v>3541</v>
      </c>
      <c r="G1722" s="3" t="s">
        <v>6</v>
      </c>
      <c r="H1722" s="3" t="s">
        <v>241</v>
      </c>
      <c r="I1722" s="3" t="s">
        <v>6</v>
      </c>
      <c r="J1722" s="3" t="s">
        <v>6</v>
      </c>
    </row>
    <row r="1723" spans="1:10" x14ac:dyDescent="0.25">
      <c r="A1723" s="4" t="s">
        <v>3571</v>
      </c>
      <c r="B1723" s="10">
        <v>22.388552000000001</v>
      </c>
      <c r="C1723" s="10">
        <v>114.31805</v>
      </c>
      <c r="D1723" t="s">
        <v>6</v>
      </c>
      <c r="E1723" t="s">
        <v>6</v>
      </c>
      <c r="F1723" s="4" t="s">
        <v>3533</v>
      </c>
      <c r="G1723" s="3" t="s">
        <v>6</v>
      </c>
      <c r="H1723" s="3" t="s">
        <v>241</v>
      </c>
      <c r="I1723" s="3" t="s">
        <v>6</v>
      </c>
      <c r="J1723" s="3" t="s">
        <v>6</v>
      </c>
    </row>
    <row r="1724" spans="1:10" x14ac:dyDescent="0.25">
      <c r="A1724" s="4" t="s">
        <v>3572</v>
      </c>
      <c r="B1724" s="10">
        <v>22.534134999999999</v>
      </c>
      <c r="C1724" s="10">
        <v>114.212219</v>
      </c>
      <c r="D1724" t="s">
        <v>6</v>
      </c>
      <c r="E1724" t="s">
        <v>6</v>
      </c>
      <c r="F1724" s="4" t="s">
        <v>3534</v>
      </c>
      <c r="G1724" s="3" t="s">
        <v>6</v>
      </c>
      <c r="H1724" s="3" t="s">
        <v>241</v>
      </c>
      <c r="I1724" s="3" t="s">
        <v>6</v>
      </c>
      <c r="J1724" s="3" t="s">
        <v>6</v>
      </c>
    </row>
    <row r="1725" spans="1:10" x14ac:dyDescent="0.25">
      <c r="A1725" s="4" t="s">
        <v>3573</v>
      </c>
      <c r="B1725" s="10">
        <v>22.328699</v>
      </c>
      <c r="C1725" s="10">
        <v>114.023861</v>
      </c>
      <c r="D1725" t="s">
        <v>6</v>
      </c>
      <c r="E1725" t="s">
        <v>6</v>
      </c>
      <c r="F1725" s="3" t="s">
        <v>3535</v>
      </c>
      <c r="G1725" s="3" t="s">
        <v>6</v>
      </c>
      <c r="H1725" s="3" t="s">
        <v>241</v>
      </c>
      <c r="I1725" s="3" t="s">
        <v>6</v>
      </c>
      <c r="J1725" s="3" t="s">
        <v>6</v>
      </c>
    </row>
    <row r="1726" spans="1:10" x14ac:dyDescent="0.25">
      <c r="A1726" s="4" t="s">
        <v>3574</v>
      </c>
      <c r="B1726" s="10">
        <v>22.237328999999999</v>
      </c>
      <c r="C1726" s="10">
        <v>113.848102</v>
      </c>
      <c r="D1726" t="s">
        <v>6</v>
      </c>
      <c r="E1726" t="s">
        <v>6</v>
      </c>
      <c r="F1726" s="4" t="s">
        <v>3536</v>
      </c>
      <c r="G1726" s="3" t="s">
        <v>6</v>
      </c>
      <c r="H1726" s="3" t="s">
        <v>241</v>
      </c>
      <c r="I1726" s="3" t="s">
        <v>6</v>
      </c>
      <c r="J1726" s="3" t="s">
        <v>6</v>
      </c>
    </row>
    <row r="1727" spans="1:10" x14ac:dyDescent="0.25">
      <c r="A1727" s="4" t="s">
        <v>3575</v>
      </c>
      <c r="B1727" s="10">
        <v>22.470645999999999</v>
      </c>
      <c r="C1727" s="10">
        <v>114.007176</v>
      </c>
      <c r="D1727" t="s">
        <v>6</v>
      </c>
      <c r="E1727" t="s">
        <v>6</v>
      </c>
      <c r="F1727" s="3" t="s">
        <v>3576</v>
      </c>
      <c r="G1727" s="3" t="s">
        <v>6</v>
      </c>
      <c r="H1727" s="3" t="s">
        <v>241</v>
      </c>
      <c r="I1727" s="3" t="s">
        <v>6</v>
      </c>
      <c r="J1727" s="3" t="s">
        <v>6</v>
      </c>
    </row>
    <row r="1728" spans="1:10" x14ac:dyDescent="0.25">
      <c r="A1728" s="4" t="s">
        <v>3577</v>
      </c>
      <c r="B1728" s="10">
        <v>22.487386999999998</v>
      </c>
      <c r="C1728" s="10">
        <v>114.309901</v>
      </c>
      <c r="D1728" t="s">
        <v>6</v>
      </c>
      <c r="E1728" t="s">
        <v>6</v>
      </c>
      <c r="F1728" s="4" t="s">
        <v>3516</v>
      </c>
      <c r="G1728" s="3" t="s">
        <v>6</v>
      </c>
      <c r="H1728" s="3" t="s">
        <v>241</v>
      </c>
      <c r="I1728" s="3" t="s">
        <v>6</v>
      </c>
      <c r="J1728" s="3" t="s">
        <v>6</v>
      </c>
    </row>
    <row r="1729" spans="1:10" x14ac:dyDescent="0.25">
      <c r="A1729" s="4" t="s">
        <v>3578</v>
      </c>
      <c r="B1729" s="10">
        <v>22.442202000000002</v>
      </c>
      <c r="C1729" s="10">
        <v>114.283655</v>
      </c>
      <c r="D1729" t="s">
        <v>6</v>
      </c>
      <c r="E1729" t="s">
        <v>6</v>
      </c>
      <c r="F1729" s="4" t="s">
        <v>3528</v>
      </c>
      <c r="G1729" s="3" t="s">
        <v>6</v>
      </c>
      <c r="H1729" s="3" t="s">
        <v>241</v>
      </c>
      <c r="I1729" s="3" t="s">
        <v>6</v>
      </c>
      <c r="J1729" s="3" t="s">
        <v>6</v>
      </c>
    </row>
    <row r="1730" spans="1:10" x14ac:dyDescent="0.25">
      <c r="A1730" s="4" t="s">
        <v>3579</v>
      </c>
      <c r="B1730" s="10">
        <v>22.440249999999999</v>
      </c>
      <c r="C1730" s="10">
        <v>114.19245600000001</v>
      </c>
      <c r="D1730" t="s">
        <v>6</v>
      </c>
      <c r="E1730" t="s">
        <v>6</v>
      </c>
      <c r="F1730" s="3" t="s">
        <v>3540</v>
      </c>
      <c r="G1730" s="3" t="s">
        <v>6</v>
      </c>
      <c r="H1730" s="3" t="s">
        <v>241</v>
      </c>
      <c r="I1730" s="3" t="s">
        <v>6</v>
      </c>
      <c r="J1730" s="3" t="s">
        <v>6</v>
      </c>
    </row>
    <row r="1731" spans="1:10" x14ac:dyDescent="0.25">
      <c r="A1731" s="4" t="s">
        <v>3580</v>
      </c>
      <c r="B1731" s="10">
        <v>22.525698999999999</v>
      </c>
      <c r="C1731" s="10">
        <v>114.265202</v>
      </c>
      <c r="D1731" t="s">
        <v>6</v>
      </c>
      <c r="E1731" t="s">
        <v>6</v>
      </c>
      <c r="F1731" s="3" t="s">
        <v>3539</v>
      </c>
      <c r="G1731" s="3" t="s">
        <v>6</v>
      </c>
      <c r="H1731" s="3" t="s">
        <v>241</v>
      </c>
      <c r="I1731" s="3" t="s">
        <v>6</v>
      </c>
      <c r="J1731" s="3" t="s">
        <v>6</v>
      </c>
    </row>
    <row r="1732" spans="1:10" x14ac:dyDescent="0.25">
      <c r="A1732" t="s">
        <v>3581</v>
      </c>
      <c r="B1732" s="10">
        <v>18.345565000000001</v>
      </c>
      <c r="C1732" s="10">
        <v>-64.744870000000006</v>
      </c>
      <c r="D1732" t="s">
        <v>6</v>
      </c>
      <c r="E1732" t="s">
        <v>6</v>
      </c>
      <c r="F1732" s="3" t="s">
        <v>3582</v>
      </c>
      <c r="G1732" s="3" t="s">
        <v>6</v>
      </c>
      <c r="H1732" t="s">
        <v>602</v>
      </c>
      <c r="I1732" t="s">
        <v>6</v>
      </c>
      <c r="J1732" s="3" t="s">
        <v>6</v>
      </c>
    </row>
    <row r="1733" spans="1:10" x14ac:dyDescent="0.25">
      <c r="A1733" t="s">
        <v>3583</v>
      </c>
      <c r="B1733" s="10">
        <v>41.310012</v>
      </c>
      <c r="C1733" s="10">
        <v>-72.339932000000005</v>
      </c>
      <c r="D1733" t="s">
        <v>6</v>
      </c>
      <c r="E1733" t="s">
        <v>6</v>
      </c>
      <c r="F1733" s="3" t="s">
        <v>3586</v>
      </c>
      <c r="G1733" s="3" t="s">
        <v>6</v>
      </c>
      <c r="H1733" t="s">
        <v>3584</v>
      </c>
      <c r="I1733" t="s">
        <v>6</v>
      </c>
      <c r="J1733" t="s">
        <v>6</v>
      </c>
    </row>
    <row r="1734" spans="1:10" x14ac:dyDescent="0.25">
      <c r="A1734" t="s">
        <v>3584</v>
      </c>
      <c r="B1734" s="10">
        <v>41.282694999999997</v>
      </c>
      <c r="C1734" s="10">
        <v>-72.323402000000002</v>
      </c>
      <c r="D1734" t="s">
        <v>6</v>
      </c>
      <c r="E1734" t="s">
        <v>6</v>
      </c>
      <c r="F1734" s="3" t="s">
        <v>3585</v>
      </c>
      <c r="G1734" s="3" t="s">
        <v>6</v>
      </c>
      <c r="H1734" t="s">
        <v>2569</v>
      </c>
      <c r="I1734" t="s">
        <v>6</v>
      </c>
      <c r="J1734" t="s">
        <v>6</v>
      </c>
    </row>
    <row r="1735" spans="1:10" x14ac:dyDescent="0.25">
      <c r="A1735" s="4" t="s">
        <v>3589</v>
      </c>
      <c r="B1735" s="10">
        <f>-(5+29/60+51/3600)</f>
        <v>-5.4975000000000005</v>
      </c>
      <c r="C1735" s="10">
        <f>123.759761</f>
        <v>123.759761</v>
      </c>
      <c r="D1735" t="s">
        <v>6</v>
      </c>
      <c r="E1735" t="s">
        <v>6</v>
      </c>
      <c r="F1735" s="3" t="s">
        <v>3588</v>
      </c>
      <c r="G1735" s="3" t="s">
        <v>6</v>
      </c>
      <c r="H1735" s="4" t="s">
        <v>2406</v>
      </c>
      <c r="I1735" t="s">
        <v>6</v>
      </c>
      <c r="J1735" t="s">
        <v>6</v>
      </c>
    </row>
    <row r="1736" spans="1:10" x14ac:dyDescent="0.25">
      <c r="A1736" t="s">
        <v>3591</v>
      </c>
      <c r="B1736" s="10">
        <f>-(7+0.683333333333333)</f>
        <v>-7.6833333333333327</v>
      </c>
      <c r="C1736" s="10">
        <f>(108+55/60)</f>
        <v>108.91666666666667</v>
      </c>
      <c r="D1736" t="s">
        <v>6</v>
      </c>
      <c r="E1736" t="s">
        <v>6</v>
      </c>
      <c r="F1736" t="s">
        <v>3590</v>
      </c>
      <c r="G1736" s="3" t="s">
        <v>6</v>
      </c>
      <c r="H1736" s="3" t="s">
        <v>2389</v>
      </c>
      <c r="I1736" t="s">
        <v>6</v>
      </c>
      <c r="J1736" t="s">
        <v>6</v>
      </c>
    </row>
    <row r="1737" spans="1:10" x14ac:dyDescent="0.25">
      <c r="A1737" s="4" t="s">
        <v>3615</v>
      </c>
      <c r="B1737" s="10">
        <v>-8.3938500000000005</v>
      </c>
      <c r="C1737" s="10">
        <v>116.09975</v>
      </c>
      <c r="D1737" t="s">
        <v>6</v>
      </c>
      <c r="E1737" t="s">
        <v>6</v>
      </c>
      <c r="F1737" s="4" t="s">
        <v>3592</v>
      </c>
      <c r="G1737" s="3" t="s">
        <v>6</v>
      </c>
      <c r="H1737" t="s">
        <v>3604</v>
      </c>
      <c r="I1737" t="s">
        <v>6</v>
      </c>
      <c r="J1737" s="3" t="s">
        <v>6</v>
      </c>
    </row>
    <row r="1738" spans="1:10" x14ac:dyDescent="0.25">
      <c r="A1738" s="4" t="s">
        <v>3607</v>
      </c>
      <c r="B1738" s="10">
        <v>-8.4004239999999992</v>
      </c>
      <c r="C1738" s="10">
        <v>116.086707</v>
      </c>
      <c r="D1738" t="s">
        <v>6</v>
      </c>
      <c r="E1738" t="s">
        <v>6</v>
      </c>
      <c r="F1738" s="4" t="s">
        <v>3593</v>
      </c>
      <c r="G1738" s="3" t="s">
        <v>6</v>
      </c>
      <c r="H1738" t="s">
        <v>3604</v>
      </c>
      <c r="I1738" t="s">
        <v>6</v>
      </c>
      <c r="J1738" s="3" t="s">
        <v>6</v>
      </c>
    </row>
    <row r="1739" spans="1:10" x14ac:dyDescent="0.25">
      <c r="A1739" s="4" t="s">
        <v>3608</v>
      </c>
      <c r="B1739" s="10">
        <v>-8.7285470000000007</v>
      </c>
      <c r="C1739" s="10">
        <v>116.082919</v>
      </c>
      <c r="D1739" t="s">
        <v>6</v>
      </c>
      <c r="E1739" t="s">
        <v>6</v>
      </c>
      <c r="F1739" s="4" t="s">
        <v>3594</v>
      </c>
      <c r="G1739" s="3" t="s">
        <v>6</v>
      </c>
      <c r="H1739" t="s">
        <v>3604</v>
      </c>
      <c r="I1739" t="s">
        <v>6</v>
      </c>
      <c r="J1739" s="3" t="s">
        <v>6</v>
      </c>
    </row>
    <row r="1740" spans="1:10" x14ac:dyDescent="0.25">
      <c r="A1740" s="4" t="s">
        <v>3609</v>
      </c>
      <c r="B1740" s="10">
        <v>-8.8991170000000004</v>
      </c>
      <c r="C1740" s="10">
        <v>116.448594</v>
      </c>
      <c r="D1740" t="s">
        <v>6</v>
      </c>
      <c r="E1740" t="s">
        <v>6</v>
      </c>
      <c r="F1740" s="4" t="s">
        <v>3595</v>
      </c>
      <c r="G1740" s="3" t="s">
        <v>6</v>
      </c>
      <c r="H1740" t="s">
        <v>3604</v>
      </c>
      <c r="I1740" t="s">
        <v>6</v>
      </c>
      <c r="J1740" s="3" t="s">
        <v>6</v>
      </c>
    </row>
    <row r="1741" spans="1:10" x14ac:dyDescent="0.25">
      <c r="A1741" s="4" t="s">
        <v>3610</v>
      </c>
      <c r="B1741" s="10">
        <v>-8.8238540000000008</v>
      </c>
      <c r="C1741" s="10">
        <v>116.469658</v>
      </c>
      <c r="D1741" t="s">
        <v>6</v>
      </c>
      <c r="E1741" t="s">
        <v>6</v>
      </c>
      <c r="F1741" s="4" t="s">
        <v>3596</v>
      </c>
      <c r="G1741" s="3" t="s">
        <v>6</v>
      </c>
      <c r="H1741" t="s">
        <v>3604</v>
      </c>
      <c r="I1741" t="s">
        <v>6</v>
      </c>
      <c r="J1741" s="3" t="s">
        <v>6</v>
      </c>
    </row>
    <row r="1742" spans="1:10" x14ac:dyDescent="0.25">
      <c r="A1742" s="4" t="s">
        <v>3611</v>
      </c>
      <c r="B1742" s="10">
        <v>-8.8238540000000008</v>
      </c>
      <c r="C1742" s="10">
        <v>116.469658</v>
      </c>
      <c r="D1742" t="s">
        <v>6</v>
      </c>
      <c r="E1742" t="s">
        <v>6</v>
      </c>
      <c r="F1742" s="4" t="s">
        <v>3597</v>
      </c>
      <c r="G1742" s="3" t="s">
        <v>6</v>
      </c>
      <c r="H1742" t="s">
        <v>3604</v>
      </c>
      <c r="I1742" t="s">
        <v>6</v>
      </c>
      <c r="J1742" s="3" t="s">
        <v>6</v>
      </c>
    </row>
    <row r="1743" spans="1:10" x14ac:dyDescent="0.25">
      <c r="A1743" s="4" t="s">
        <v>3612</v>
      </c>
      <c r="B1743" s="10">
        <v>-8.7767970000000002</v>
      </c>
      <c r="C1743" s="10">
        <v>116.513504</v>
      </c>
      <c r="D1743" t="s">
        <v>6</v>
      </c>
      <c r="E1743" t="s">
        <v>6</v>
      </c>
      <c r="F1743" s="4" t="s">
        <v>3598</v>
      </c>
      <c r="G1743" s="3" t="s">
        <v>6</v>
      </c>
      <c r="H1743" t="s">
        <v>3604</v>
      </c>
      <c r="I1743" t="s">
        <v>6</v>
      </c>
      <c r="J1743" s="3" t="s">
        <v>6</v>
      </c>
    </row>
    <row r="1744" spans="1:10" x14ac:dyDescent="0.25">
      <c r="A1744" s="4" t="s">
        <v>3600</v>
      </c>
      <c r="B1744" s="10">
        <f>-(8+35/60)</f>
        <v>-8.5833333333333339</v>
      </c>
      <c r="C1744" s="10">
        <f>116+7/60</f>
        <v>116.11666666666666</v>
      </c>
      <c r="D1744" t="s">
        <v>1947</v>
      </c>
      <c r="E1744" t="s">
        <v>6</v>
      </c>
      <c r="F1744" s="3" t="s">
        <v>3602</v>
      </c>
      <c r="G1744" s="3" t="s">
        <v>6</v>
      </c>
      <c r="H1744" s="3" t="s">
        <v>188</v>
      </c>
      <c r="I1744" s="3" t="s">
        <v>177</v>
      </c>
      <c r="J1744" s="3" t="s">
        <v>6</v>
      </c>
    </row>
    <row r="1745" spans="1:10" x14ac:dyDescent="0.25">
      <c r="A1745" s="4" t="s">
        <v>3601</v>
      </c>
      <c r="B1745" s="10">
        <f>-(10+11/60)</f>
        <v>-10.183333333333334</v>
      </c>
      <c r="C1745" s="10">
        <f>123+35/60</f>
        <v>123.58333333333333</v>
      </c>
      <c r="D1745" t="s">
        <v>1947</v>
      </c>
      <c r="E1745" t="s">
        <v>6</v>
      </c>
      <c r="F1745" s="3" t="s">
        <v>3603</v>
      </c>
      <c r="G1745" s="3" t="s">
        <v>6</v>
      </c>
      <c r="H1745" s="3" t="s">
        <v>188</v>
      </c>
      <c r="I1745" s="3" t="s">
        <v>177</v>
      </c>
      <c r="J1745" s="3" t="s">
        <v>6</v>
      </c>
    </row>
    <row r="1746" spans="1:10" x14ac:dyDescent="0.25">
      <c r="A1746" s="4" t="s">
        <v>3624</v>
      </c>
      <c r="B1746" s="10">
        <f>3+56/60</f>
        <v>3.9333333333333336</v>
      </c>
      <c r="C1746" s="10">
        <f>108+9/60</f>
        <v>108.15</v>
      </c>
      <c r="D1746" t="s">
        <v>1947</v>
      </c>
      <c r="E1746" t="s">
        <v>6</v>
      </c>
      <c r="F1746" s="3" t="s">
        <v>3623</v>
      </c>
      <c r="G1746" s="3" t="s">
        <v>6</v>
      </c>
      <c r="H1746" s="3" t="s">
        <v>188</v>
      </c>
      <c r="I1746" s="3" t="s">
        <v>2138</v>
      </c>
      <c r="J1746" s="3" t="s">
        <v>6</v>
      </c>
    </row>
    <row r="1747" spans="1:10" x14ac:dyDescent="0.25">
      <c r="A1747" t="s">
        <v>3626</v>
      </c>
      <c r="B1747" s="10">
        <v>29.475131999999999</v>
      </c>
      <c r="C1747" s="10">
        <v>47.966351000000003</v>
      </c>
      <c r="D1747" t="s">
        <v>6</v>
      </c>
      <c r="E1747" t="s">
        <v>6</v>
      </c>
      <c r="F1747" s="3" t="s">
        <v>3627</v>
      </c>
      <c r="G1747" s="3" t="s">
        <v>6</v>
      </c>
      <c r="H1747" s="3" t="s">
        <v>87</v>
      </c>
      <c r="I1747" s="3" t="s">
        <v>6</v>
      </c>
      <c r="J1747" s="3" t="s">
        <v>6</v>
      </c>
    </row>
    <row r="1748" spans="1:10" x14ac:dyDescent="0.25">
      <c r="A1748" s="3" t="s">
        <v>3628</v>
      </c>
      <c r="B1748" s="10">
        <v>15.753473</v>
      </c>
      <c r="C1748" s="10">
        <v>80.801351999999994</v>
      </c>
      <c r="D1748" t="s">
        <v>6</v>
      </c>
      <c r="E1748" t="s">
        <v>6</v>
      </c>
      <c r="F1748" s="3" t="s">
        <v>3628</v>
      </c>
      <c r="G1748" s="3" t="s">
        <v>6</v>
      </c>
      <c r="H1748" s="3" t="s">
        <v>178</v>
      </c>
      <c r="I1748" s="3" t="s">
        <v>234</v>
      </c>
      <c r="J1748" s="3" t="s">
        <v>6</v>
      </c>
    </row>
    <row r="1749" spans="1:10" x14ac:dyDescent="0.25">
      <c r="A1749" t="s">
        <v>3633</v>
      </c>
      <c r="B1749" s="10">
        <v>-6.8228010000000001</v>
      </c>
      <c r="C1749" s="10">
        <v>39.294192000000002</v>
      </c>
      <c r="D1749" t="s">
        <v>6</v>
      </c>
      <c r="E1749" t="s">
        <v>6</v>
      </c>
      <c r="F1749" s="3" t="s">
        <v>3632</v>
      </c>
      <c r="G1749" s="3" t="s">
        <v>6</v>
      </c>
      <c r="H1749" t="s">
        <v>101</v>
      </c>
      <c r="I1749" t="s">
        <v>6</v>
      </c>
      <c r="J1749" t="s">
        <v>6</v>
      </c>
    </row>
    <row r="1750" spans="1:10" x14ac:dyDescent="0.25">
      <c r="A1750" t="s">
        <v>3634</v>
      </c>
      <c r="B1750" s="10">
        <v>-6.1175980000000001</v>
      </c>
      <c r="C1750" s="10">
        <v>39.341183000000001</v>
      </c>
      <c r="D1750" t="s">
        <v>6</v>
      </c>
      <c r="E1750" t="s">
        <v>6</v>
      </c>
      <c r="F1750" s="3" t="s">
        <v>3635</v>
      </c>
      <c r="G1750" s="3" t="s">
        <v>6</v>
      </c>
      <c r="H1750" t="s">
        <v>102</v>
      </c>
      <c r="I1750" t="s">
        <v>6</v>
      </c>
      <c r="J1750" s="3" t="s">
        <v>6</v>
      </c>
    </row>
    <row r="1751" spans="1:10" x14ac:dyDescent="0.25">
      <c r="A1751" t="s">
        <v>3637</v>
      </c>
      <c r="B1751" s="10">
        <v>-6.1607269999999996</v>
      </c>
      <c r="C1751" s="10">
        <v>39.458683000000001</v>
      </c>
      <c r="D1751" t="s">
        <v>6</v>
      </c>
      <c r="E1751" t="s">
        <v>6</v>
      </c>
      <c r="F1751" s="3" t="s">
        <v>3638</v>
      </c>
      <c r="G1751" s="3" t="s">
        <v>6</v>
      </c>
      <c r="H1751" t="s">
        <v>3634</v>
      </c>
      <c r="I1751" t="s">
        <v>6</v>
      </c>
      <c r="J1751" s="3" t="s">
        <v>6</v>
      </c>
    </row>
    <row r="1752" spans="1:10" x14ac:dyDescent="0.25">
      <c r="A1752" t="s">
        <v>3644</v>
      </c>
      <c r="B1752" s="10">
        <v>18.451329000000001</v>
      </c>
      <c r="C1752" s="10">
        <v>-65.957537000000002</v>
      </c>
      <c r="D1752" t="s">
        <v>6</v>
      </c>
      <c r="E1752" t="s">
        <v>6</v>
      </c>
      <c r="F1752" t="s">
        <v>3645</v>
      </c>
      <c r="G1752" s="3" t="s">
        <v>6</v>
      </c>
      <c r="H1752" s="3" t="s">
        <v>298</v>
      </c>
      <c r="I1752" s="3" t="s">
        <v>6</v>
      </c>
      <c r="J1752" s="3" t="s">
        <v>6</v>
      </c>
    </row>
    <row r="1753" spans="1:10" x14ac:dyDescent="0.25">
      <c r="A1753" t="s">
        <v>3640</v>
      </c>
      <c r="B1753" s="10">
        <v>18.406168000000001</v>
      </c>
      <c r="C1753" s="10">
        <v>-65.797523999999996</v>
      </c>
      <c r="D1753" t="s">
        <v>6</v>
      </c>
      <c r="E1753" t="s">
        <v>6</v>
      </c>
      <c r="F1753" s="3" t="s">
        <v>3643</v>
      </c>
      <c r="G1753" s="3" t="s">
        <v>6</v>
      </c>
      <c r="H1753" t="s">
        <v>3641</v>
      </c>
      <c r="I1753" s="3" t="s">
        <v>6</v>
      </c>
      <c r="J1753" s="3" t="s">
        <v>6</v>
      </c>
    </row>
    <row r="1754" spans="1:10" x14ac:dyDescent="0.25">
      <c r="A1754" t="s">
        <v>3641</v>
      </c>
      <c r="B1754" s="10">
        <v>18.412196999999999</v>
      </c>
      <c r="C1754" s="10">
        <v>-65.818301000000005</v>
      </c>
      <c r="D1754" t="s">
        <v>6</v>
      </c>
      <c r="E1754" t="s">
        <v>6</v>
      </c>
      <c r="F1754" s="3" t="s">
        <v>3642</v>
      </c>
      <c r="G1754" s="3" t="s">
        <v>6</v>
      </c>
      <c r="H1754" s="3" t="s">
        <v>298</v>
      </c>
      <c r="I1754" s="3" t="s">
        <v>6</v>
      </c>
      <c r="J1754" s="3" t="s">
        <v>6</v>
      </c>
    </row>
    <row r="1755" spans="1:10" x14ac:dyDescent="0.25">
      <c r="A1755" t="s">
        <v>3648</v>
      </c>
      <c r="B1755" s="10">
        <f>3+21/60</f>
        <v>3.35</v>
      </c>
      <c r="C1755" s="10">
        <f>101+15/60</f>
        <v>101.25</v>
      </c>
      <c r="D1755" t="s">
        <v>6</v>
      </c>
      <c r="E1755" t="s">
        <v>1562</v>
      </c>
      <c r="F1755" s="3" t="s">
        <v>3649</v>
      </c>
      <c r="G1755" s="3" t="s">
        <v>6</v>
      </c>
      <c r="H1755" t="s">
        <v>644</v>
      </c>
      <c r="I1755" t="s">
        <v>6</v>
      </c>
      <c r="J1755" s="3" t="s">
        <v>6</v>
      </c>
    </row>
    <row r="1756" spans="1:10" x14ac:dyDescent="0.25">
      <c r="A1756" t="s">
        <v>3651</v>
      </c>
      <c r="B1756" s="10">
        <v>41.129275999999997</v>
      </c>
      <c r="C1756" s="10">
        <v>-72.267116999999999</v>
      </c>
      <c r="D1756" t="s">
        <v>6</v>
      </c>
      <c r="E1756" t="s">
        <v>6</v>
      </c>
      <c r="F1756" s="3" t="s">
        <v>3652</v>
      </c>
      <c r="G1756" s="3" t="s">
        <v>6</v>
      </c>
      <c r="H1756" t="s">
        <v>2572</v>
      </c>
      <c r="I1756" t="s">
        <v>6</v>
      </c>
      <c r="J1756" s="3" t="s">
        <v>6</v>
      </c>
    </row>
    <row r="1757" spans="1:10" x14ac:dyDescent="0.25">
      <c r="A1757" t="s">
        <v>3653</v>
      </c>
      <c r="B1757" s="10">
        <v>26.834102000000001</v>
      </c>
      <c r="C1757" s="10">
        <v>-82.262201000000005</v>
      </c>
      <c r="D1757" t="s">
        <v>3655</v>
      </c>
      <c r="E1757" t="s">
        <v>6</v>
      </c>
      <c r="F1757" s="3" t="s">
        <v>3665</v>
      </c>
      <c r="G1757" s="3" t="s">
        <v>3654</v>
      </c>
      <c r="H1757" t="s">
        <v>2746</v>
      </c>
      <c r="I1757" t="s">
        <v>6</v>
      </c>
      <c r="J1757" s="3" t="s">
        <v>6</v>
      </c>
    </row>
    <row r="1758" spans="1:10" x14ac:dyDescent="0.25">
      <c r="A1758" t="s">
        <v>3659</v>
      </c>
      <c r="B1758" s="10">
        <v>34.785606999999999</v>
      </c>
      <c r="C1758" s="10">
        <v>-76.679620999999997</v>
      </c>
      <c r="D1758" t="s">
        <v>6</v>
      </c>
      <c r="E1758" t="s">
        <v>6</v>
      </c>
      <c r="F1758" s="3" t="s">
        <v>3660</v>
      </c>
      <c r="G1758" s="3" t="s">
        <v>3658</v>
      </c>
      <c r="H1758" t="s">
        <v>2607</v>
      </c>
      <c r="I1758" t="s">
        <v>6</v>
      </c>
      <c r="J1758" s="3" t="s">
        <v>6</v>
      </c>
    </row>
    <row r="1759" spans="1:10" x14ac:dyDescent="0.25">
      <c r="A1759" t="s">
        <v>3664</v>
      </c>
      <c r="B1759" s="10">
        <v>30.048086000000001</v>
      </c>
      <c r="C1759" s="10">
        <v>-84.359945999999994</v>
      </c>
      <c r="D1759" t="s">
        <v>6</v>
      </c>
      <c r="E1759" t="s">
        <v>6</v>
      </c>
      <c r="F1759" s="3" t="s">
        <v>3663</v>
      </c>
      <c r="G1759" s="3" t="s">
        <v>6</v>
      </c>
      <c r="H1759" t="s">
        <v>2764</v>
      </c>
      <c r="I1759" t="s">
        <v>6</v>
      </c>
      <c r="J1759" s="3" t="s">
        <v>6</v>
      </c>
    </row>
    <row r="1760" spans="1:10" x14ac:dyDescent="0.25">
      <c r="A1760" t="s">
        <v>3661</v>
      </c>
      <c r="B1760" s="10">
        <v>30.005683999999999</v>
      </c>
      <c r="C1760" s="10">
        <v>-84.380272000000005</v>
      </c>
      <c r="D1760" t="s">
        <v>6</v>
      </c>
      <c r="E1760" t="s">
        <v>6</v>
      </c>
      <c r="F1760" s="3" t="s">
        <v>3662</v>
      </c>
      <c r="G1760" s="3" t="s">
        <v>6</v>
      </c>
      <c r="H1760" t="s">
        <v>2764</v>
      </c>
      <c r="I1760" t="s">
        <v>6</v>
      </c>
      <c r="J1760" s="3" t="s">
        <v>6</v>
      </c>
    </row>
    <row r="1761" spans="1:10" x14ac:dyDescent="0.25">
      <c r="A1761" t="s">
        <v>3666</v>
      </c>
      <c r="B1761" s="10">
        <v>31.339469000000001</v>
      </c>
      <c r="C1761" s="10">
        <v>-81.426839000000001</v>
      </c>
      <c r="D1761" t="s">
        <v>6</v>
      </c>
      <c r="E1761" t="s">
        <v>6</v>
      </c>
      <c r="F1761" s="3" t="s">
        <v>3667</v>
      </c>
      <c r="G1761" s="3" t="s">
        <v>6</v>
      </c>
      <c r="H1761" t="s">
        <v>2631</v>
      </c>
      <c r="I1761" t="s">
        <v>6</v>
      </c>
      <c r="J1761" s="3" t="s">
        <v>6</v>
      </c>
    </row>
    <row r="1762" spans="1:10" x14ac:dyDescent="0.25">
      <c r="A1762" t="s">
        <v>3669</v>
      </c>
      <c r="B1762" s="10">
        <v>33.332591999999998</v>
      </c>
      <c r="C1762" s="10">
        <v>-79.189070000000001</v>
      </c>
      <c r="D1762" t="s">
        <v>6</v>
      </c>
      <c r="E1762" t="s">
        <v>6</v>
      </c>
      <c r="F1762" s="3" t="s">
        <v>3668</v>
      </c>
      <c r="G1762" s="3" t="s">
        <v>6</v>
      </c>
      <c r="H1762" t="s">
        <v>2617</v>
      </c>
      <c r="I1762" s="3" t="s">
        <v>6</v>
      </c>
      <c r="J1762" s="3" t="s">
        <v>6</v>
      </c>
    </row>
    <row r="1763" spans="1:10" x14ac:dyDescent="0.25">
      <c r="A1763" t="s">
        <v>3672</v>
      </c>
      <c r="B1763" s="10">
        <v>5.8909459999999996</v>
      </c>
      <c r="C1763" s="10">
        <v>-56.329653999999998</v>
      </c>
      <c r="D1763" t="s">
        <v>6</v>
      </c>
      <c r="E1763" t="s">
        <v>6</v>
      </c>
      <c r="F1763" s="3" t="s">
        <v>3670</v>
      </c>
      <c r="G1763" s="3" t="s">
        <v>6</v>
      </c>
      <c r="H1763" s="3" t="s">
        <v>219</v>
      </c>
      <c r="I1763" s="3" t="s">
        <v>6</v>
      </c>
      <c r="J1763" s="3" t="s">
        <v>6</v>
      </c>
    </row>
    <row r="1764" spans="1:10" x14ac:dyDescent="0.25">
      <c r="A1764" t="s">
        <v>3675</v>
      </c>
      <c r="B1764" s="10">
        <v>5.900531</v>
      </c>
      <c r="C1764" s="10">
        <v>-55.209670000000003</v>
      </c>
      <c r="D1764" t="s">
        <v>6</v>
      </c>
      <c r="E1764" t="s">
        <v>6</v>
      </c>
      <c r="F1764" s="3" t="s">
        <v>3673</v>
      </c>
      <c r="G1764" s="3" t="s">
        <v>3671</v>
      </c>
      <c r="H1764" t="s">
        <v>479</v>
      </c>
      <c r="I1764" s="3" t="s">
        <v>6</v>
      </c>
      <c r="J1764" s="3" t="s">
        <v>6</v>
      </c>
    </row>
    <row r="1765" spans="1:10" x14ac:dyDescent="0.25">
      <c r="A1765" t="s">
        <v>3676</v>
      </c>
      <c r="B1765" s="10">
        <v>5.9639439999999997</v>
      </c>
      <c r="C1765" s="10">
        <v>-54.616733000000004</v>
      </c>
      <c r="D1765" t="s">
        <v>3677</v>
      </c>
      <c r="E1765" t="s">
        <v>6</v>
      </c>
      <c r="F1765" t="s">
        <v>3678</v>
      </c>
      <c r="G1765" s="3" t="s">
        <v>6</v>
      </c>
      <c r="H1765" s="3" t="s">
        <v>219</v>
      </c>
      <c r="I1765" s="3" t="s">
        <v>6</v>
      </c>
      <c r="J1765" s="3" t="s">
        <v>6</v>
      </c>
    </row>
    <row r="1766" spans="1:10" x14ac:dyDescent="0.25">
      <c r="A1766" t="s">
        <v>3679</v>
      </c>
      <c r="B1766" s="10">
        <v>5.3296619999999999</v>
      </c>
      <c r="C1766" s="10">
        <v>-0.64424099999999995</v>
      </c>
      <c r="D1766" t="s">
        <v>6</v>
      </c>
      <c r="E1766" t="s">
        <v>6</v>
      </c>
      <c r="F1766" s="3" t="s">
        <v>3680</v>
      </c>
      <c r="G1766" s="3" t="s">
        <v>6</v>
      </c>
      <c r="H1766" s="3" t="s">
        <v>465</v>
      </c>
      <c r="I1766" s="3" t="s">
        <v>6</v>
      </c>
      <c r="J1766" s="3" t="s">
        <v>6</v>
      </c>
    </row>
    <row r="1767" spans="1:10" x14ac:dyDescent="0.25">
      <c r="A1767" s="4" t="s">
        <v>3681</v>
      </c>
      <c r="B1767" s="10">
        <v>17.576733000000001</v>
      </c>
      <c r="C1767" s="10">
        <v>42.135739999999998</v>
      </c>
      <c r="D1767" t="s">
        <v>3682</v>
      </c>
      <c r="E1767" t="s">
        <v>6</v>
      </c>
      <c r="F1767" s="4" t="s">
        <v>3681</v>
      </c>
      <c r="G1767" s="3" t="s">
        <v>6</v>
      </c>
      <c r="H1767" t="s">
        <v>1579</v>
      </c>
      <c r="I1767" t="s">
        <v>2271</v>
      </c>
      <c r="J1767" s="3" t="s">
        <v>6</v>
      </c>
    </row>
    <row r="1768" spans="1:10" x14ac:dyDescent="0.25">
      <c r="A1768" s="4" t="s">
        <v>3683</v>
      </c>
      <c r="B1768" s="10">
        <v>21.977671999999998</v>
      </c>
      <c r="C1768" s="10">
        <v>38.934739999999998</v>
      </c>
      <c r="D1768" t="s">
        <v>6</v>
      </c>
      <c r="E1768" t="s">
        <v>6</v>
      </c>
      <c r="F1768" s="4" t="s">
        <v>3684</v>
      </c>
      <c r="G1768" s="3" t="s">
        <v>6</v>
      </c>
      <c r="H1768" t="s">
        <v>1579</v>
      </c>
      <c r="I1768" t="s">
        <v>2271</v>
      </c>
      <c r="J1768" s="3" t="s">
        <v>6</v>
      </c>
    </row>
    <row r="1769" spans="1:10" x14ac:dyDescent="0.25">
      <c r="A1769" s="4" t="s">
        <v>3685</v>
      </c>
      <c r="B1769" s="10">
        <v>16.777089</v>
      </c>
      <c r="C1769" s="10">
        <v>41.939571999999998</v>
      </c>
      <c r="D1769" t="s">
        <v>3689</v>
      </c>
      <c r="E1769" t="s">
        <v>6</v>
      </c>
      <c r="F1769" s="4" t="s">
        <v>3686</v>
      </c>
      <c r="G1769" s="3" t="s">
        <v>6</v>
      </c>
      <c r="H1769" t="s">
        <v>1579</v>
      </c>
      <c r="I1769" s="4" t="s">
        <v>3681</v>
      </c>
      <c r="J1769" s="3" t="s">
        <v>6</v>
      </c>
    </row>
    <row r="1770" spans="1:10" x14ac:dyDescent="0.25">
      <c r="A1770" s="4" t="s">
        <v>3687</v>
      </c>
      <c r="B1770" s="10">
        <v>16.883614000000001</v>
      </c>
      <c r="C1770" s="10">
        <v>42.53904</v>
      </c>
      <c r="D1770" t="s">
        <v>3690</v>
      </c>
      <c r="E1770" t="s">
        <v>6</v>
      </c>
      <c r="F1770" s="4" t="s">
        <v>3688</v>
      </c>
      <c r="G1770" s="3" t="s">
        <v>6</v>
      </c>
      <c r="H1770" t="s">
        <v>1579</v>
      </c>
      <c r="I1770" s="4" t="s">
        <v>3681</v>
      </c>
      <c r="J1770" s="3" t="s">
        <v>6</v>
      </c>
    </row>
    <row r="1771" spans="1:10" x14ac:dyDescent="0.25">
      <c r="A1771" s="4" t="s">
        <v>3691</v>
      </c>
      <c r="B1771" s="10">
        <v>-23.000031</v>
      </c>
      <c r="C1771" s="10">
        <v>35.575028000000003</v>
      </c>
      <c r="D1771" t="s">
        <v>6</v>
      </c>
      <c r="E1771" t="s">
        <v>6</v>
      </c>
      <c r="F1771" s="3" t="s">
        <v>3692</v>
      </c>
      <c r="G1771" s="3" t="s">
        <v>6</v>
      </c>
      <c r="H1771" t="s">
        <v>107</v>
      </c>
      <c r="I1771" t="s">
        <v>6</v>
      </c>
      <c r="J1771" s="3" t="s">
        <v>6</v>
      </c>
    </row>
    <row r="1772" spans="1:10" x14ac:dyDescent="0.25">
      <c r="A1772" s="4" t="s">
        <v>3693</v>
      </c>
      <c r="B1772" s="10">
        <v>28.659935999999998</v>
      </c>
      <c r="C1772" s="10">
        <v>48.349106999999997</v>
      </c>
      <c r="D1772" t="s">
        <v>6</v>
      </c>
      <c r="E1772" t="s">
        <v>6</v>
      </c>
      <c r="F1772" s="3" t="s">
        <v>3694</v>
      </c>
      <c r="G1772" s="3" t="s">
        <v>6</v>
      </c>
      <c r="H1772" s="3" t="s">
        <v>87</v>
      </c>
      <c r="I1772" s="3" t="s">
        <v>6</v>
      </c>
      <c r="J1772" s="3" t="s">
        <v>6</v>
      </c>
    </row>
    <row r="1773" spans="1:10" x14ac:dyDescent="0.25">
      <c r="A1773" s="4" t="s">
        <v>3696</v>
      </c>
      <c r="B1773" s="10">
        <v>29.360254000000001</v>
      </c>
      <c r="C1773" s="10">
        <v>47.704970000000003</v>
      </c>
      <c r="D1773" t="s">
        <v>6</v>
      </c>
      <c r="E1773" t="s">
        <v>6</v>
      </c>
      <c r="F1773" s="3" t="s">
        <v>3695</v>
      </c>
      <c r="G1773" s="3" t="s">
        <v>6</v>
      </c>
      <c r="H1773" s="3" t="s">
        <v>87</v>
      </c>
      <c r="I1773" t="s">
        <v>3626</v>
      </c>
      <c r="J1773" s="3" t="s">
        <v>6</v>
      </c>
    </row>
    <row r="1774" spans="1:10" x14ac:dyDescent="0.25">
      <c r="A1774" t="s">
        <v>3697</v>
      </c>
      <c r="B1774" s="10">
        <v>29.319732999999999</v>
      </c>
      <c r="C1774" s="10">
        <v>47.847135999999999</v>
      </c>
      <c r="D1774" t="s">
        <v>6</v>
      </c>
      <c r="E1774" t="s">
        <v>6</v>
      </c>
      <c r="F1774" s="3" t="s">
        <v>3698</v>
      </c>
      <c r="G1774" s="3" t="s">
        <v>6</v>
      </c>
      <c r="H1774" s="3" t="s">
        <v>87</v>
      </c>
      <c r="I1774" t="s">
        <v>3626</v>
      </c>
      <c r="J1774" s="3" t="s">
        <v>6</v>
      </c>
    </row>
    <row r="1775" spans="1:10" x14ac:dyDescent="0.25">
      <c r="A1775" s="4" t="s">
        <v>3699</v>
      </c>
      <c r="B1775" s="10">
        <v>29.415171999999998</v>
      </c>
      <c r="C1775" s="10">
        <v>47.756101999999998</v>
      </c>
      <c r="D1775" t="s">
        <v>3677</v>
      </c>
      <c r="E1775" t="s">
        <v>6</v>
      </c>
      <c r="F1775" s="3" t="s">
        <v>3700</v>
      </c>
      <c r="G1775" s="3" t="s">
        <v>6</v>
      </c>
      <c r="H1775" s="3" t="s">
        <v>87</v>
      </c>
      <c r="I1775" t="s">
        <v>3626</v>
      </c>
      <c r="J1775" s="3" t="s">
        <v>6</v>
      </c>
    </row>
    <row r="1776" spans="1:10" x14ac:dyDescent="0.25">
      <c r="A1776" s="4" t="s">
        <v>3701</v>
      </c>
      <c r="B1776" s="10">
        <f>29+22/60</f>
        <v>29.366666666666667</v>
      </c>
      <c r="C1776" s="10">
        <f>47+42/60</f>
        <v>47.7</v>
      </c>
      <c r="D1776" t="s">
        <v>6</v>
      </c>
      <c r="E1776" t="s">
        <v>6</v>
      </c>
      <c r="F1776" s="3" t="s">
        <v>3702</v>
      </c>
      <c r="G1776" s="3" t="s">
        <v>3703</v>
      </c>
      <c r="H1776" s="3" t="s">
        <v>87</v>
      </c>
      <c r="I1776" t="s">
        <v>3626</v>
      </c>
      <c r="J1776" s="3" t="s">
        <v>6</v>
      </c>
    </row>
    <row r="1777" spans="1:10" x14ac:dyDescent="0.25">
      <c r="A1777" s="4" t="s">
        <v>3704</v>
      </c>
      <c r="B1777" s="10">
        <f>29+23/60+34/3600</f>
        <v>29.392777777777777</v>
      </c>
      <c r="C1777" s="10">
        <f>48+11/3600</f>
        <v>48.003055555555555</v>
      </c>
      <c r="D1777" t="s">
        <v>6</v>
      </c>
      <c r="E1777" t="s">
        <v>6</v>
      </c>
      <c r="F1777" s="3" t="s">
        <v>3706</v>
      </c>
      <c r="G1777" s="3" t="s">
        <v>6</v>
      </c>
      <c r="H1777" s="4" t="s">
        <v>3705</v>
      </c>
      <c r="I1777" s="3" t="s">
        <v>6</v>
      </c>
      <c r="J1777" s="3" t="s">
        <v>6</v>
      </c>
    </row>
    <row r="1778" spans="1:10" x14ac:dyDescent="0.25">
      <c r="A1778" s="4" t="s">
        <v>3705</v>
      </c>
      <c r="B1778" s="10">
        <v>29.384853</v>
      </c>
      <c r="C1778" s="10">
        <v>47.975172000000001</v>
      </c>
      <c r="D1778" t="s">
        <v>6</v>
      </c>
      <c r="E1778" t="s">
        <v>6</v>
      </c>
      <c r="F1778" s="3" t="s">
        <v>3707</v>
      </c>
      <c r="G1778" s="3" t="s">
        <v>6</v>
      </c>
      <c r="H1778" s="3" t="s">
        <v>87</v>
      </c>
      <c r="I1778" t="s">
        <v>3626</v>
      </c>
      <c r="J1778" s="3" t="s">
        <v>6</v>
      </c>
    </row>
    <row r="1779" spans="1:10" x14ac:dyDescent="0.25">
      <c r="A1779" s="4" t="s">
        <v>3708</v>
      </c>
      <c r="B1779" s="10">
        <f>5+28/60+39/3600</f>
        <v>5.4775</v>
      </c>
      <c r="C1779" s="10">
        <f>-(53+2/3600)</f>
        <v>-53.000555555555557</v>
      </c>
      <c r="D1779" t="s">
        <v>6</v>
      </c>
      <c r="E1779" t="s">
        <v>1562</v>
      </c>
      <c r="F1779" s="3" t="s">
        <v>3709</v>
      </c>
      <c r="G1779" s="3" t="s">
        <v>6</v>
      </c>
      <c r="H1779" t="s">
        <v>601</v>
      </c>
      <c r="I1779" t="s">
        <v>6</v>
      </c>
      <c r="J1779" s="3" t="s">
        <v>6</v>
      </c>
    </row>
    <row r="1780" spans="1:10" x14ac:dyDescent="0.25">
      <c r="A1780" s="4" t="s">
        <v>3978</v>
      </c>
      <c r="B1780" s="10">
        <v>28.105308000000001</v>
      </c>
      <c r="C1780" s="10">
        <v>34.437908999999998</v>
      </c>
      <c r="D1780" t="s">
        <v>6</v>
      </c>
      <c r="E1780" t="s">
        <v>3977</v>
      </c>
      <c r="F1780" s="4" t="s">
        <v>3713</v>
      </c>
      <c r="G1780" s="3" t="s">
        <v>3981</v>
      </c>
      <c r="H1780" s="3" t="s">
        <v>2279</v>
      </c>
      <c r="I1780" t="s">
        <v>545</v>
      </c>
      <c r="J1780" s="3" t="s">
        <v>6</v>
      </c>
    </row>
    <row r="1781" spans="1:10" x14ac:dyDescent="0.25">
      <c r="A1781" s="4" t="s">
        <v>3979</v>
      </c>
      <c r="B1781" s="10">
        <v>28.178459</v>
      </c>
      <c r="C1781" s="10">
        <v>34.447631000000001</v>
      </c>
      <c r="D1781" t="s">
        <v>6</v>
      </c>
      <c r="E1781" t="s">
        <v>3977</v>
      </c>
      <c r="F1781" s="4" t="s">
        <v>3714</v>
      </c>
      <c r="G1781" s="3" t="s">
        <v>3980</v>
      </c>
      <c r="H1781" s="3" t="s">
        <v>2279</v>
      </c>
      <c r="I1781" t="s">
        <v>545</v>
      </c>
      <c r="J1781" s="3" t="s">
        <v>6</v>
      </c>
    </row>
    <row r="1782" spans="1:10" x14ac:dyDescent="0.25">
      <c r="A1782" t="s">
        <v>3720</v>
      </c>
      <c r="B1782" s="10">
        <v>26.62527</v>
      </c>
      <c r="C1782" s="10">
        <v>33.997200999999997</v>
      </c>
      <c r="D1782" t="s">
        <v>3719</v>
      </c>
      <c r="E1782" t="s">
        <v>6</v>
      </c>
      <c r="F1782" s="3" t="s">
        <v>3715</v>
      </c>
      <c r="G1782" s="3" t="s">
        <v>6</v>
      </c>
      <c r="H1782" t="s">
        <v>2273</v>
      </c>
      <c r="I1782" s="3" t="s">
        <v>6</v>
      </c>
      <c r="J1782" s="3" t="s">
        <v>6</v>
      </c>
    </row>
    <row r="1783" spans="1:10" x14ac:dyDescent="0.25">
      <c r="A1783" t="s">
        <v>3718</v>
      </c>
      <c r="B1783" s="10">
        <v>26.398467</v>
      </c>
      <c r="C1783" s="10">
        <v>34.117618</v>
      </c>
      <c r="D1783" t="s">
        <v>3716</v>
      </c>
      <c r="E1783" t="s">
        <v>6</v>
      </c>
      <c r="F1783" s="3" t="s">
        <v>3717</v>
      </c>
      <c r="G1783" s="3" t="s">
        <v>6</v>
      </c>
      <c r="H1783" t="s">
        <v>2273</v>
      </c>
      <c r="I1783" s="3" t="s">
        <v>6</v>
      </c>
      <c r="J1783" s="3" t="s">
        <v>6</v>
      </c>
    </row>
    <row r="1784" spans="1:10" x14ac:dyDescent="0.25">
      <c r="A1784" t="s">
        <v>3721</v>
      </c>
      <c r="B1784" s="10">
        <v>24.288315000000001</v>
      </c>
      <c r="C1784" s="10">
        <v>35.377429999999997</v>
      </c>
      <c r="D1784" t="s">
        <v>6</v>
      </c>
      <c r="E1784" t="s">
        <v>6</v>
      </c>
      <c r="F1784" s="3" t="s">
        <v>3722</v>
      </c>
      <c r="G1784" s="3" t="s">
        <v>6</v>
      </c>
      <c r="H1784" t="s">
        <v>2273</v>
      </c>
      <c r="I1784" s="3" t="s">
        <v>6</v>
      </c>
      <c r="J1784" s="3" t="s">
        <v>6</v>
      </c>
    </row>
    <row r="1785" spans="1:10" x14ac:dyDescent="0.25">
      <c r="A1785" t="s">
        <v>3727</v>
      </c>
      <c r="B1785" s="10">
        <f>27 + 11/60</f>
        <v>27.183333333333334</v>
      </c>
      <c r="C1785" s="10">
        <f>56+24/60</f>
        <v>56.4</v>
      </c>
      <c r="D1785" t="s">
        <v>6</v>
      </c>
      <c r="E1785" t="s">
        <v>1562</v>
      </c>
      <c r="F1785" s="3" t="s">
        <v>3723</v>
      </c>
      <c r="G1785" s="3" t="s">
        <v>6</v>
      </c>
      <c r="H1785" t="s">
        <v>3726</v>
      </c>
      <c r="I1785" s="3" t="s">
        <v>6</v>
      </c>
      <c r="J1785" s="3" t="s">
        <v>6</v>
      </c>
    </row>
    <row r="1786" spans="1:10" x14ac:dyDescent="0.25">
      <c r="A1786" t="s">
        <v>3728</v>
      </c>
      <c r="B1786" s="10">
        <f>26+19/60</f>
        <v>26.316666666666666</v>
      </c>
      <c r="C1786" s="10">
        <f>57+5/60</f>
        <v>57.083333333333336</v>
      </c>
      <c r="D1786" t="s">
        <v>6</v>
      </c>
      <c r="E1786" t="s">
        <v>1562</v>
      </c>
      <c r="F1786" s="3" t="s">
        <v>3729</v>
      </c>
      <c r="G1786" s="3" t="s">
        <v>6</v>
      </c>
      <c r="H1786" t="s">
        <v>2261</v>
      </c>
      <c r="I1786" t="s">
        <v>3025</v>
      </c>
      <c r="J1786" s="3" t="s">
        <v>6</v>
      </c>
    </row>
    <row r="1787" spans="1:10" x14ac:dyDescent="0.25">
      <c r="A1787" s="3" t="s">
        <v>3730</v>
      </c>
      <c r="B1787" s="10">
        <v>26.978231000000001</v>
      </c>
      <c r="C1787" s="10">
        <v>56.091313</v>
      </c>
      <c r="D1787" t="s">
        <v>6</v>
      </c>
      <c r="E1787" t="s">
        <v>6</v>
      </c>
      <c r="F1787" s="3" t="s">
        <v>3731</v>
      </c>
      <c r="G1787" s="3" t="s">
        <v>6</v>
      </c>
      <c r="H1787" s="3" t="s">
        <v>3724</v>
      </c>
      <c r="I1787" s="3" t="s">
        <v>6</v>
      </c>
      <c r="J1787" s="3" t="s">
        <v>6</v>
      </c>
    </row>
    <row r="1788" spans="1:10" x14ac:dyDescent="0.25">
      <c r="A1788" t="s">
        <v>3732</v>
      </c>
      <c r="B1788" s="10">
        <v>26.940346000000002</v>
      </c>
      <c r="C1788" s="10">
        <v>55.591144</v>
      </c>
      <c r="D1788" t="s">
        <v>6</v>
      </c>
      <c r="E1788" t="s">
        <v>6</v>
      </c>
      <c r="F1788" s="3" t="s">
        <v>3733</v>
      </c>
      <c r="G1788" s="3" t="s">
        <v>6</v>
      </c>
      <c r="H1788" t="s">
        <v>2261</v>
      </c>
      <c r="I1788" t="s">
        <v>3024</v>
      </c>
      <c r="J1788" s="3" t="s">
        <v>6</v>
      </c>
    </row>
    <row r="1789" spans="1:10" x14ac:dyDescent="0.25">
      <c r="A1789" t="s">
        <v>3734</v>
      </c>
      <c r="B1789" s="10">
        <v>26.603210000000001</v>
      </c>
      <c r="C1789" s="10">
        <v>54.954084000000002</v>
      </c>
      <c r="D1789" t="s">
        <v>6</v>
      </c>
      <c r="E1789" t="s">
        <v>6</v>
      </c>
      <c r="F1789" s="3" t="s">
        <v>3735</v>
      </c>
      <c r="G1789" s="3" t="s">
        <v>6</v>
      </c>
      <c r="H1789" t="s">
        <v>2261</v>
      </c>
      <c r="I1789" t="s">
        <v>3024</v>
      </c>
      <c r="J1789" s="3" t="s">
        <v>6</v>
      </c>
    </row>
    <row r="1790" spans="1:10" x14ac:dyDescent="0.25">
      <c r="A1790" t="s">
        <v>3736</v>
      </c>
      <c r="B1790" s="10">
        <v>27.056854999999999</v>
      </c>
      <c r="C1790" s="10">
        <v>56.860019999999999</v>
      </c>
      <c r="D1790" t="s">
        <v>6</v>
      </c>
      <c r="E1790" t="s">
        <v>6</v>
      </c>
      <c r="F1790" s="3" t="s">
        <v>3737</v>
      </c>
      <c r="G1790" s="3" t="s">
        <v>6</v>
      </c>
      <c r="H1790" t="s">
        <v>2261</v>
      </c>
      <c r="I1790" t="s">
        <v>3025</v>
      </c>
      <c r="J1790" s="3" t="s">
        <v>6</v>
      </c>
    </row>
    <row r="1791" spans="1:10" x14ac:dyDescent="0.25">
      <c r="A1791" t="s">
        <v>3741</v>
      </c>
      <c r="B1791" s="10">
        <v>27.113057000000001</v>
      </c>
      <c r="C1791" s="10">
        <v>56.860577999999997</v>
      </c>
      <c r="D1791" t="s">
        <v>6</v>
      </c>
      <c r="E1791" t="s">
        <v>6</v>
      </c>
      <c r="F1791" s="3" t="s">
        <v>3738</v>
      </c>
      <c r="G1791" s="3" t="s">
        <v>6</v>
      </c>
      <c r="H1791" t="s">
        <v>2261</v>
      </c>
      <c r="I1791" t="s">
        <v>3025</v>
      </c>
      <c r="J1791" s="3" t="s">
        <v>6</v>
      </c>
    </row>
    <row r="1792" spans="1:10" x14ac:dyDescent="0.25">
      <c r="A1792" t="s">
        <v>3739</v>
      </c>
      <c r="B1792" s="10">
        <v>26.974069</v>
      </c>
      <c r="C1792" s="10">
        <v>55.747692000000001</v>
      </c>
      <c r="D1792" t="s">
        <v>6</v>
      </c>
      <c r="E1792" t="s">
        <v>6</v>
      </c>
      <c r="F1792" s="3" t="s">
        <v>3740</v>
      </c>
      <c r="G1792" s="3" t="s">
        <v>6</v>
      </c>
      <c r="H1792" t="s">
        <v>2261</v>
      </c>
      <c r="I1792" t="s">
        <v>3024</v>
      </c>
      <c r="J1792" s="3" t="s">
        <v>6</v>
      </c>
    </row>
    <row r="1793" spans="1:10" x14ac:dyDescent="0.25">
      <c r="A1793" t="s">
        <v>3742</v>
      </c>
      <c r="B1793" s="10">
        <v>26.786686</v>
      </c>
      <c r="C1793" s="10">
        <v>55.331640999999998</v>
      </c>
      <c r="D1793" t="s">
        <v>6</v>
      </c>
      <c r="E1793" t="s">
        <v>6</v>
      </c>
      <c r="F1793" s="3" t="s">
        <v>3743</v>
      </c>
      <c r="G1793" s="3" t="s">
        <v>6</v>
      </c>
      <c r="H1793" t="s">
        <v>2261</v>
      </c>
      <c r="I1793" t="s">
        <v>3024</v>
      </c>
      <c r="J1793" s="3" t="s">
        <v>6</v>
      </c>
    </row>
    <row r="1794" spans="1:10" x14ac:dyDescent="0.25">
      <c r="A1794" s="3" t="s">
        <v>3746</v>
      </c>
      <c r="B1794" s="10">
        <v>26.732489999999999</v>
      </c>
      <c r="C1794" s="10">
        <v>55.847549999999998</v>
      </c>
      <c r="D1794" t="s">
        <v>6</v>
      </c>
      <c r="E1794" t="s">
        <v>6</v>
      </c>
      <c r="F1794" s="3" t="s">
        <v>3744</v>
      </c>
      <c r="G1794" s="3" t="s">
        <v>3745</v>
      </c>
      <c r="H1794" s="3" t="s">
        <v>3724</v>
      </c>
      <c r="I1794" s="3" t="s">
        <v>6</v>
      </c>
      <c r="J1794" s="3" t="s">
        <v>6</v>
      </c>
    </row>
    <row r="1795" spans="1:10" x14ac:dyDescent="0.25">
      <c r="A1795" s="3" t="s">
        <v>3747</v>
      </c>
      <c r="B1795" s="10">
        <v>26.713488999999999</v>
      </c>
      <c r="C1795" s="10">
        <v>55.911000000000001</v>
      </c>
      <c r="D1795" t="s">
        <v>6</v>
      </c>
      <c r="E1795" t="s">
        <v>6</v>
      </c>
      <c r="F1795" s="3" t="s">
        <v>3748</v>
      </c>
      <c r="G1795" s="3" t="s">
        <v>6</v>
      </c>
      <c r="H1795" s="3" t="s">
        <v>3724</v>
      </c>
      <c r="I1795" s="3" t="s">
        <v>6</v>
      </c>
      <c r="J1795" s="3" t="s">
        <v>6</v>
      </c>
    </row>
    <row r="1796" spans="1:10" x14ac:dyDescent="0.25">
      <c r="A1796" t="s">
        <v>3749</v>
      </c>
      <c r="B1796" s="10">
        <v>28.515899999999998</v>
      </c>
      <c r="C1796" s="10">
        <v>51.087187999999998</v>
      </c>
      <c r="D1796" t="s">
        <v>6</v>
      </c>
      <c r="E1796" t="s">
        <v>6</v>
      </c>
      <c r="F1796" s="3" t="s">
        <v>3751</v>
      </c>
      <c r="G1796" s="3" t="s">
        <v>6</v>
      </c>
      <c r="H1796" s="3" t="s">
        <v>597</v>
      </c>
      <c r="I1796" t="s">
        <v>3024</v>
      </c>
      <c r="J1796" s="3" t="s">
        <v>6</v>
      </c>
    </row>
    <row r="1797" spans="1:10" x14ac:dyDescent="0.25">
      <c r="A1797" t="s">
        <v>3750</v>
      </c>
      <c r="B1797" s="10">
        <v>30.424486000000002</v>
      </c>
      <c r="C1797" s="10">
        <v>49.086503</v>
      </c>
      <c r="D1797" t="s">
        <v>6</v>
      </c>
      <c r="E1797" t="s">
        <v>6</v>
      </c>
      <c r="F1797" t="s">
        <v>3752</v>
      </c>
      <c r="G1797" s="3" t="s">
        <v>6</v>
      </c>
      <c r="H1797" s="3" t="s">
        <v>597</v>
      </c>
      <c r="I1797" t="s">
        <v>3024</v>
      </c>
      <c r="J1797" s="3" t="s">
        <v>6</v>
      </c>
    </row>
    <row r="1798" spans="1:10" x14ac:dyDescent="0.25">
      <c r="A1798" t="s">
        <v>3753</v>
      </c>
      <c r="B1798" s="10">
        <v>30.459457</v>
      </c>
      <c r="C1798" s="10">
        <v>49.076512000000001</v>
      </c>
      <c r="D1798" t="s">
        <v>6</v>
      </c>
      <c r="E1798" t="s">
        <v>6</v>
      </c>
      <c r="F1798" t="s">
        <v>3754</v>
      </c>
      <c r="G1798" s="3" t="s">
        <v>3755</v>
      </c>
      <c r="H1798" t="s">
        <v>3750</v>
      </c>
      <c r="I1798" s="3" t="s">
        <v>6</v>
      </c>
      <c r="J1798" s="3" t="s">
        <v>6</v>
      </c>
    </row>
    <row r="1799" spans="1:10" x14ac:dyDescent="0.25">
      <c r="A1799" t="s">
        <v>3757</v>
      </c>
      <c r="B1799" s="10">
        <v>30.507823999999999</v>
      </c>
      <c r="C1799" s="10">
        <v>49.206209000000001</v>
      </c>
      <c r="D1799" t="s">
        <v>3758</v>
      </c>
      <c r="E1799" t="s">
        <v>6</v>
      </c>
      <c r="F1799" t="s">
        <v>3756</v>
      </c>
      <c r="G1799" s="3" t="s">
        <v>6</v>
      </c>
      <c r="H1799" t="s">
        <v>3750</v>
      </c>
      <c r="I1799" s="3" t="s">
        <v>6</v>
      </c>
      <c r="J1799" s="3" t="s">
        <v>6</v>
      </c>
    </row>
    <row r="1800" spans="1:10" x14ac:dyDescent="0.25">
      <c r="A1800" t="s">
        <v>3759</v>
      </c>
      <c r="B1800" s="10">
        <v>29.935987999999998</v>
      </c>
      <c r="C1800" s="10">
        <v>48.608375000000002</v>
      </c>
      <c r="D1800" t="s">
        <v>3761</v>
      </c>
      <c r="E1800" t="s">
        <v>6</v>
      </c>
      <c r="F1800" t="s">
        <v>3760</v>
      </c>
      <c r="G1800" s="3" t="s">
        <v>6</v>
      </c>
      <c r="H1800" t="s">
        <v>3750</v>
      </c>
      <c r="I1800" s="3" t="s">
        <v>6</v>
      </c>
      <c r="J1800" s="3" t="s">
        <v>6</v>
      </c>
    </row>
    <row r="1801" spans="1:10" x14ac:dyDescent="0.25">
      <c r="A1801" t="s">
        <v>3763</v>
      </c>
      <c r="B1801" s="10">
        <v>28.750177999999998</v>
      </c>
      <c r="C1801" s="10">
        <v>51.047651999999999</v>
      </c>
      <c r="D1801" t="s">
        <v>6</v>
      </c>
      <c r="E1801" t="s">
        <v>6</v>
      </c>
      <c r="F1801" s="3" t="s">
        <v>3762</v>
      </c>
      <c r="G1801" s="3" t="s">
        <v>6</v>
      </c>
      <c r="H1801" t="s">
        <v>3749</v>
      </c>
      <c r="I1801" s="3" t="s">
        <v>6</v>
      </c>
      <c r="J1801" s="3" t="s">
        <v>6</v>
      </c>
    </row>
    <row r="1802" spans="1:10" x14ac:dyDescent="0.25">
      <c r="A1802" t="s">
        <v>3764</v>
      </c>
      <c r="B1802" s="10">
        <v>28.015481999999999</v>
      </c>
      <c r="C1802" s="10">
        <v>51.371845</v>
      </c>
      <c r="D1802" t="s">
        <v>6</v>
      </c>
      <c r="E1802" t="s">
        <v>6</v>
      </c>
      <c r="F1802" s="3" t="s">
        <v>3765</v>
      </c>
      <c r="G1802" s="3" t="s">
        <v>6</v>
      </c>
      <c r="H1802" t="s">
        <v>3749</v>
      </c>
      <c r="I1802" s="3" t="s">
        <v>6</v>
      </c>
      <c r="J1802" s="3" t="s">
        <v>6</v>
      </c>
    </row>
    <row r="1803" spans="1:10" x14ac:dyDescent="0.25">
      <c r="A1803" t="s">
        <v>3767</v>
      </c>
      <c r="B1803" s="10">
        <v>29.486322999999999</v>
      </c>
      <c r="C1803" s="10">
        <v>50.623809999999999</v>
      </c>
      <c r="D1803" t="s">
        <v>6</v>
      </c>
      <c r="E1803" t="s">
        <v>6</v>
      </c>
      <c r="F1803" s="3" t="s">
        <v>3766</v>
      </c>
      <c r="G1803" s="3" t="s">
        <v>6</v>
      </c>
      <c r="H1803" t="s">
        <v>3749</v>
      </c>
      <c r="I1803" s="3" t="s">
        <v>6</v>
      </c>
      <c r="J1803" s="3" t="s">
        <v>6</v>
      </c>
    </row>
    <row r="1804" spans="1:10" x14ac:dyDescent="0.25">
      <c r="A1804" t="s">
        <v>3769</v>
      </c>
      <c r="B1804" s="10">
        <v>27.830199</v>
      </c>
      <c r="C1804" s="10">
        <v>51.927371000000001</v>
      </c>
      <c r="D1804" t="s">
        <v>6</v>
      </c>
      <c r="E1804" t="s">
        <v>6</v>
      </c>
      <c r="F1804" s="3" t="s">
        <v>3768</v>
      </c>
      <c r="G1804" s="3" t="s">
        <v>6</v>
      </c>
      <c r="H1804" t="s">
        <v>3749</v>
      </c>
      <c r="I1804" s="3" t="s">
        <v>6</v>
      </c>
      <c r="J1804" s="3" t="s">
        <v>6</v>
      </c>
    </row>
    <row r="1805" spans="1:10" x14ac:dyDescent="0.25">
      <c r="A1805" t="s">
        <v>3770</v>
      </c>
      <c r="B1805" s="10">
        <v>27.842139</v>
      </c>
      <c r="C1805" s="10">
        <v>52.016832999999998</v>
      </c>
      <c r="D1805" t="s">
        <v>6</v>
      </c>
      <c r="E1805" t="s">
        <v>6</v>
      </c>
      <c r="F1805" s="3" t="s">
        <v>3771</v>
      </c>
      <c r="G1805" s="3" t="s">
        <v>6</v>
      </c>
      <c r="H1805" t="s">
        <v>3749</v>
      </c>
      <c r="I1805" s="3" t="s">
        <v>6</v>
      </c>
      <c r="J1805" s="3" t="s">
        <v>6</v>
      </c>
    </row>
    <row r="1806" spans="1:10" x14ac:dyDescent="0.25">
      <c r="A1806" s="14" t="s">
        <v>3773</v>
      </c>
      <c r="B1806" s="10">
        <v>30.175961000000001</v>
      </c>
      <c r="C1806" s="10">
        <v>50.096460999999998</v>
      </c>
      <c r="D1806" t="s">
        <v>6</v>
      </c>
      <c r="E1806" t="s">
        <v>6</v>
      </c>
      <c r="F1806" s="14" t="s">
        <v>3772</v>
      </c>
      <c r="G1806" s="3" t="s">
        <v>6</v>
      </c>
      <c r="H1806" t="s">
        <v>3749</v>
      </c>
      <c r="I1806" s="3" t="s">
        <v>6</v>
      </c>
      <c r="J1806" s="3" t="s">
        <v>6</v>
      </c>
    </row>
    <row r="1807" spans="1:10" x14ac:dyDescent="0.25">
      <c r="A1807" s="14" t="s">
        <v>3774</v>
      </c>
      <c r="B1807" s="10">
        <v>29.196332999999999</v>
      </c>
      <c r="C1807" s="10">
        <v>50.664439999999999</v>
      </c>
      <c r="D1807" t="s">
        <v>6</v>
      </c>
      <c r="E1807" t="s">
        <v>6</v>
      </c>
      <c r="F1807" s="14" t="s">
        <v>3775</v>
      </c>
      <c r="G1807" s="3" t="s">
        <v>6</v>
      </c>
      <c r="H1807" t="s">
        <v>3749</v>
      </c>
      <c r="I1807" s="3" t="s">
        <v>6</v>
      </c>
      <c r="J1807" s="3" t="s">
        <v>6</v>
      </c>
    </row>
    <row r="1808" spans="1:10" x14ac:dyDescent="0.25">
      <c r="A1808" s="14" t="s">
        <v>3776</v>
      </c>
      <c r="B1808" s="10">
        <v>29.691655999999998</v>
      </c>
      <c r="C1808" s="10">
        <v>50.370258</v>
      </c>
      <c r="D1808" t="s">
        <v>6</v>
      </c>
      <c r="E1808" t="s">
        <v>6</v>
      </c>
      <c r="F1808" s="14" t="s">
        <v>3777</v>
      </c>
      <c r="G1808" s="3" t="s">
        <v>6</v>
      </c>
      <c r="H1808" t="s">
        <v>3749</v>
      </c>
      <c r="I1808" s="3" t="s">
        <v>6</v>
      </c>
      <c r="J1808" s="3" t="s">
        <v>6</v>
      </c>
    </row>
    <row r="1809" spans="1:10" x14ac:dyDescent="0.25">
      <c r="A1809" s="14" t="s">
        <v>3778</v>
      </c>
      <c r="B1809" s="10">
        <v>27.428108000000002</v>
      </c>
      <c r="C1809" s="10">
        <v>52.637749999999997</v>
      </c>
      <c r="D1809" t="s">
        <v>6</v>
      </c>
      <c r="E1809" t="s">
        <v>6</v>
      </c>
      <c r="F1809" s="14" t="s">
        <v>3779</v>
      </c>
      <c r="G1809" s="3" t="s">
        <v>3780</v>
      </c>
      <c r="H1809" t="s">
        <v>3749</v>
      </c>
      <c r="I1809" s="3" t="s">
        <v>6</v>
      </c>
      <c r="J1809" s="3" t="s">
        <v>6</v>
      </c>
    </row>
    <row r="1810" spans="1:10" x14ac:dyDescent="0.25">
      <c r="A1810" s="14" t="s">
        <v>3781</v>
      </c>
      <c r="B1810" s="10">
        <v>29.939945999999999</v>
      </c>
      <c r="C1810" s="10">
        <v>50.156688000000003</v>
      </c>
      <c r="D1810" t="s">
        <v>6</v>
      </c>
      <c r="E1810" t="s">
        <v>6</v>
      </c>
      <c r="F1810" s="14" t="s">
        <v>3783</v>
      </c>
      <c r="G1810" s="3" t="s">
        <v>3782</v>
      </c>
      <c r="H1810" t="s">
        <v>3749</v>
      </c>
      <c r="I1810" s="3" t="s">
        <v>6</v>
      </c>
      <c r="J1810" s="3" t="s">
        <v>6</v>
      </c>
    </row>
    <row r="1811" spans="1:10" x14ac:dyDescent="0.25">
      <c r="A1811" s="14" t="s">
        <v>3784</v>
      </c>
      <c r="B1811" s="10">
        <v>29.873377000000001</v>
      </c>
      <c r="C1811" s="10">
        <v>50.200304000000003</v>
      </c>
      <c r="D1811" t="s">
        <v>6</v>
      </c>
      <c r="E1811" t="s">
        <v>6</v>
      </c>
      <c r="F1811" s="14" t="s">
        <v>3785</v>
      </c>
      <c r="G1811" s="3" t="s">
        <v>3786</v>
      </c>
      <c r="H1811" t="s">
        <v>3749</v>
      </c>
      <c r="I1811" s="3" t="s">
        <v>6</v>
      </c>
      <c r="J1811" s="3" t="s">
        <v>6</v>
      </c>
    </row>
    <row r="1812" spans="1:10" x14ac:dyDescent="0.25">
      <c r="A1812" t="s">
        <v>3787</v>
      </c>
      <c r="B1812" s="10">
        <f>27+1/60+50.5/3600</f>
        <v>27.030694444444443</v>
      </c>
      <c r="C1812" s="10">
        <f>55+44/60+55.6/3600</f>
        <v>55.748777777777782</v>
      </c>
      <c r="E1812" t="s">
        <v>1562</v>
      </c>
      <c r="F1812" t="s">
        <v>3788</v>
      </c>
      <c r="G1812" s="3" t="s">
        <v>6</v>
      </c>
      <c r="H1812" t="s">
        <v>3726</v>
      </c>
      <c r="I1812" s="3" t="s">
        <v>6</v>
      </c>
      <c r="J1812" s="3" t="s">
        <v>6</v>
      </c>
    </row>
    <row r="1813" spans="1:10" x14ac:dyDescent="0.25">
      <c r="A1813" s="4" t="s">
        <v>3793</v>
      </c>
      <c r="B1813" s="10">
        <v>21.699987</v>
      </c>
      <c r="C1813" s="10">
        <v>87.760478000000006</v>
      </c>
      <c r="D1813" t="s">
        <v>6</v>
      </c>
      <c r="E1813" t="s">
        <v>6</v>
      </c>
      <c r="F1813" s="3" t="s">
        <v>3792</v>
      </c>
      <c r="G1813" s="3" t="s">
        <v>6</v>
      </c>
      <c r="H1813" s="4" t="s">
        <v>3292</v>
      </c>
      <c r="I1813" t="s">
        <v>6</v>
      </c>
      <c r="J1813" t="s">
        <v>6</v>
      </c>
    </row>
    <row r="1814" spans="1:10" x14ac:dyDescent="0.25">
      <c r="A1814" t="s">
        <v>3789</v>
      </c>
      <c r="B1814" s="10">
        <v>22.579585999999999</v>
      </c>
      <c r="C1814" s="10">
        <v>88.347226000000006</v>
      </c>
      <c r="D1814" t="s">
        <v>6</v>
      </c>
      <c r="E1814" t="s">
        <v>6</v>
      </c>
      <c r="F1814" s="3" t="s">
        <v>3791</v>
      </c>
      <c r="G1814" s="3" t="s">
        <v>3790</v>
      </c>
      <c r="H1814" s="3" t="s">
        <v>182</v>
      </c>
      <c r="I1814" s="3" t="s">
        <v>6</v>
      </c>
      <c r="J1814" s="3" t="s">
        <v>6</v>
      </c>
    </row>
    <row r="1815" spans="1:10" x14ac:dyDescent="0.25">
      <c r="A1815" t="s">
        <v>3795</v>
      </c>
      <c r="B1815" s="10">
        <v>-13.284136999999999</v>
      </c>
      <c r="C1815" s="10">
        <v>-176.17526899999999</v>
      </c>
      <c r="D1815" t="s">
        <v>6</v>
      </c>
      <c r="E1815" t="s">
        <v>6</v>
      </c>
      <c r="F1815" t="s">
        <v>3794</v>
      </c>
      <c r="G1815" s="3" t="s">
        <v>6</v>
      </c>
      <c r="H1815" t="s">
        <v>473</v>
      </c>
      <c r="I1815" t="s">
        <v>6</v>
      </c>
      <c r="J1815" s="3" t="s">
        <v>6</v>
      </c>
    </row>
    <row r="1816" spans="1:10" x14ac:dyDescent="0.25">
      <c r="A1816" s="4" t="s">
        <v>3796</v>
      </c>
      <c r="B1816" s="10">
        <v>17.636119000000001</v>
      </c>
      <c r="C1816" s="10">
        <v>42.100236000000002</v>
      </c>
      <c r="D1816" t="s">
        <v>6</v>
      </c>
      <c r="E1816" t="s">
        <v>6</v>
      </c>
      <c r="F1816" s="4" t="s">
        <v>3797</v>
      </c>
      <c r="G1816" s="3" t="s">
        <v>6</v>
      </c>
      <c r="H1816" s="4" t="s">
        <v>3687</v>
      </c>
      <c r="I1816" s="4" t="s">
        <v>6</v>
      </c>
      <c r="J1816" s="3" t="s">
        <v>6</v>
      </c>
    </row>
    <row r="1817" spans="1:10" x14ac:dyDescent="0.25">
      <c r="A1817" t="s">
        <v>3798</v>
      </c>
      <c r="B1817" s="10">
        <v>9.9343620000000001</v>
      </c>
      <c r="C1817" s="10">
        <v>98.603506999999993</v>
      </c>
      <c r="D1817" t="s">
        <v>6</v>
      </c>
      <c r="E1817" t="s">
        <v>6</v>
      </c>
      <c r="F1817" s="3" t="s">
        <v>3799</v>
      </c>
      <c r="G1817" s="3" t="s">
        <v>6</v>
      </c>
      <c r="H1817" t="s">
        <v>1555</v>
      </c>
      <c r="I1817" t="s">
        <v>6</v>
      </c>
      <c r="J1817" s="3" t="s">
        <v>6</v>
      </c>
    </row>
    <row r="1818" spans="1:10" x14ac:dyDescent="0.25">
      <c r="A1818" t="s">
        <v>3800</v>
      </c>
      <c r="B1818" s="10">
        <v>3.093051</v>
      </c>
      <c r="C1818" s="10">
        <v>101.343312</v>
      </c>
      <c r="D1818" t="s">
        <v>6</v>
      </c>
      <c r="E1818" t="s">
        <v>6</v>
      </c>
      <c r="F1818" s="3" t="s">
        <v>3801</v>
      </c>
      <c r="G1818" s="3" t="s">
        <v>6</v>
      </c>
      <c r="H1818" t="s">
        <v>644</v>
      </c>
      <c r="I1818" t="s">
        <v>6</v>
      </c>
      <c r="J1818" s="3" t="s">
        <v>6</v>
      </c>
    </row>
    <row r="1819" spans="1:10" x14ac:dyDescent="0.25">
      <c r="A1819" t="s">
        <v>3802</v>
      </c>
      <c r="B1819" s="10">
        <v>3.076711</v>
      </c>
      <c r="C1819" s="10">
        <v>101.35657</v>
      </c>
      <c r="D1819" t="s">
        <v>6</v>
      </c>
      <c r="E1819" t="s">
        <v>6</v>
      </c>
      <c r="F1819" t="s">
        <v>3803</v>
      </c>
      <c r="G1819" s="3" t="s">
        <v>6</v>
      </c>
      <c r="H1819" t="s">
        <v>3800</v>
      </c>
      <c r="I1819" t="s">
        <v>6</v>
      </c>
      <c r="J1819" t="s">
        <v>6</v>
      </c>
    </row>
    <row r="1820" spans="1:10" x14ac:dyDescent="0.25">
      <c r="A1820" s="14" t="s">
        <v>3804</v>
      </c>
      <c r="B1820" s="10">
        <v>-16.830210999999998</v>
      </c>
      <c r="C1820" s="10">
        <v>145.73247799999999</v>
      </c>
      <c r="D1820" t="s">
        <v>6</v>
      </c>
      <c r="E1820" t="s">
        <v>6</v>
      </c>
      <c r="F1820" s="3" t="s">
        <v>3805</v>
      </c>
      <c r="G1820" s="3" t="s">
        <v>6</v>
      </c>
      <c r="H1820" s="3" t="s">
        <v>49</v>
      </c>
      <c r="I1820" t="s">
        <v>2473</v>
      </c>
      <c r="J1820" s="3" t="s">
        <v>6</v>
      </c>
    </row>
    <row r="1821" spans="1:10" x14ac:dyDescent="0.25">
      <c r="A1821" s="4" t="s">
        <v>3806</v>
      </c>
      <c r="B1821" s="10">
        <v>-8.6813590000000005</v>
      </c>
      <c r="C1821" s="10">
        <v>115.149051</v>
      </c>
      <c r="D1821" t="s">
        <v>6</v>
      </c>
      <c r="E1821" t="s">
        <v>6</v>
      </c>
      <c r="F1821" s="3" t="s">
        <v>3807</v>
      </c>
      <c r="G1821" s="3" t="s">
        <v>6</v>
      </c>
      <c r="H1821" t="s">
        <v>515</v>
      </c>
      <c r="I1821" t="s">
        <v>6</v>
      </c>
      <c r="J1821" s="3" t="s">
        <v>6</v>
      </c>
    </row>
    <row r="1822" spans="1:10" x14ac:dyDescent="0.25">
      <c r="A1822" s="4" t="s">
        <v>3808</v>
      </c>
      <c r="B1822" s="10">
        <v>-8.7222489999999997</v>
      </c>
      <c r="C1822" s="10">
        <v>115.169129</v>
      </c>
      <c r="D1822" t="s">
        <v>6</v>
      </c>
      <c r="E1822" t="s">
        <v>6</v>
      </c>
      <c r="F1822" s="3" t="s">
        <v>3869</v>
      </c>
      <c r="G1822" s="3" t="s">
        <v>6</v>
      </c>
      <c r="H1822" s="4" t="s">
        <v>3806</v>
      </c>
      <c r="I1822" t="s">
        <v>6</v>
      </c>
      <c r="J1822" t="s">
        <v>6</v>
      </c>
    </row>
    <row r="1823" spans="1:10" x14ac:dyDescent="0.25">
      <c r="A1823" t="s">
        <v>3810</v>
      </c>
      <c r="B1823" s="10">
        <v>-0.59271200000000002</v>
      </c>
      <c r="C1823" s="10">
        <v>117.475218</v>
      </c>
      <c r="D1823" t="s">
        <v>6</v>
      </c>
      <c r="E1823" t="s">
        <v>6</v>
      </c>
      <c r="F1823" s="3" t="s">
        <v>3809</v>
      </c>
      <c r="G1823" s="3" t="s">
        <v>6</v>
      </c>
      <c r="H1823" t="s">
        <v>2434</v>
      </c>
      <c r="I1823" s="3" t="s">
        <v>6</v>
      </c>
      <c r="J1823" s="3" t="s">
        <v>6</v>
      </c>
    </row>
    <row r="1824" spans="1:10" x14ac:dyDescent="0.25">
      <c r="A1824" t="s">
        <v>3811</v>
      </c>
      <c r="B1824" s="10">
        <v>9.8198679999999996</v>
      </c>
      <c r="C1824" s="10">
        <v>123.37193000000001</v>
      </c>
      <c r="D1824" t="s">
        <v>6</v>
      </c>
      <c r="E1824" t="s">
        <v>6</v>
      </c>
      <c r="F1824" t="s">
        <v>3812</v>
      </c>
      <c r="G1824" s="3" t="s">
        <v>6</v>
      </c>
      <c r="H1824" t="s">
        <v>186</v>
      </c>
      <c r="I1824" t="s">
        <v>6</v>
      </c>
      <c r="J1824" s="3" t="s">
        <v>6</v>
      </c>
    </row>
    <row r="1825" spans="1:10" x14ac:dyDescent="0.25">
      <c r="A1825" s="4" t="s">
        <v>3814</v>
      </c>
      <c r="B1825" s="10">
        <v>23.298559000000001</v>
      </c>
      <c r="C1825" s="10">
        <v>120.108952</v>
      </c>
      <c r="D1825" t="s">
        <v>6</v>
      </c>
      <c r="E1825" t="s">
        <v>6</v>
      </c>
      <c r="F1825" s="3" t="s">
        <v>3813</v>
      </c>
      <c r="G1825" s="3" t="s">
        <v>6</v>
      </c>
      <c r="H1825" t="s">
        <v>1422</v>
      </c>
      <c r="I1825" t="s">
        <v>6</v>
      </c>
      <c r="J1825" s="3" t="s">
        <v>6</v>
      </c>
    </row>
    <row r="1826" spans="1:10" x14ac:dyDescent="0.25">
      <c r="A1826" t="s">
        <v>3815</v>
      </c>
      <c r="B1826" s="10">
        <v>16.930658999999999</v>
      </c>
      <c r="C1826" s="10">
        <v>82.247907999999995</v>
      </c>
      <c r="D1826" t="s">
        <v>2335</v>
      </c>
      <c r="E1826" t="s">
        <v>6</v>
      </c>
      <c r="F1826" s="3" t="s">
        <v>3823</v>
      </c>
      <c r="G1826" s="3" t="s">
        <v>6</v>
      </c>
      <c r="H1826" s="3" t="s">
        <v>2316</v>
      </c>
      <c r="I1826" s="3" t="s">
        <v>6</v>
      </c>
      <c r="J1826" s="3" t="s">
        <v>6</v>
      </c>
    </row>
    <row r="1827" spans="1:10" x14ac:dyDescent="0.25">
      <c r="A1827" t="s">
        <v>3817</v>
      </c>
      <c r="B1827" s="10">
        <v>16.983827999999999</v>
      </c>
      <c r="C1827" s="10">
        <v>82.277277999999995</v>
      </c>
      <c r="D1827" t="s">
        <v>6</v>
      </c>
      <c r="E1827" t="s">
        <v>6</v>
      </c>
      <c r="F1827" s="3" t="s">
        <v>3816</v>
      </c>
      <c r="G1827" s="3" t="s">
        <v>6</v>
      </c>
      <c r="H1827" t="s">
        <v>3815</v>
      </c>
      <c r="I1827" s="3" t="s">
        <v>6</v>
      </c>
      <c r="J1827" s="3" t="s">
        <v>6</v>
      </c>
    </row>
    <row r="1828" spans="1:10" x14ac:dyDescent="0.25">
      <c r="A1828" t="s">
        <v>3818</v>
      </c>
      <c r="B1828" s="10">
        <v>16.441682</v>
      </c>
      <c r="C1828" s="10">
        <v>81.712490000000003</v>
      </c>
      <c r="D1828" t="s">
        <v>6</v>
      </c>
      <c r="E1828" t="s">
        <v>6</v>
      </c>
      <c r="F1828" s="3" t="s">
        <v>3819</v>
      </c>
      <c r="G1828" s="3" t="s">
        <v>6</v>
      </c>
      <c r="H1828" t="s">
        <v>3815</v>
      </c>
      <c r="I1828" s="3" t="s">
        <v>6</v>
      </c>
      <c r="J1828" s="3" t="s">
        <v>6</v>
      </c>
    </row>
    <row r="1829" spans="1:10" x14ac:dyDescent="0.25">
      <c r="A1829" t="s">
        <v>3820</v>
      </c>
      <c r="B1829" s="10">
        <v>15.898812</v>
      </c>
      <c r="C1829" s="10">
        <v>80.667049000000006</v>
      </c>
      <c r="D1829" t="s">
        <v>6</v>
      </c>
      <c r="E1829" t="s">
        <v>6</v>
      </c>
      <c r="F1829" s="3" t="s">
        <v>3821</v>
      </c>
      <c r="G1829" s="3" t="s">
        <v>6</v>
      </c>
      <c r="H1829" t="s">
        <v>3380</v>
      </c>
      <c r="I1829" t="s">
        <v>6</v>
      </c>
      <c r="J1829" t="s">
        <v>6</v>
      </c>
    </row>
    <row r="1830" spans="1:10" x14ac:dyDescent="0.25">
      <c r="A1830" t="s">
        <v>3824</v>
      </c>
      <c r="B1830" s="10">
        <v>14.581695</v>
      </c>
      <c r="C1830" s="10">
        <v>80.184487000000004</v>
      </c>
      <c r="D1830" t="s">
        <v>2335</v>
      </c>
      <c r="E1830" t="s">
        <v>6</v>
      </c>
      <c r="F1830" s="3" t="s">
        <v>3822</v>
      </c>
      <c r="G1830" s="3" t="s">
        <v>6</v>
      </c>
      <c r="H1830" s="3" t="s">
        <v>2316</v>
      </c>
      <c r="I1830" s="3" t="s">
        <v>6</v>
      </c>
      <c r="J1830" s="3" t="s">
        <v>6</v>
      </c>
    </row>
    <row r="1831" spans="1:10" x14ac:dyDescent="0.25">
      <c r="A1831" t="s">
        <v>3825</v>
      </c>
      <c r="B1831" s="10">
        <v>14.411833</v>
      </c>
      <c r="C1831" s="10">
        <v>80.174937999999997</v>
      </c>
      <c r="D1831" t="s">
        <v>6</v>
      </c>
      <c r="E1831" t="s">
        <v>6</v>
      </c>
      <c r="F1831" t="s">
        <v>3826</v>
      </c>
      <c r="G1831" s="3" t="s">
        <v>6</v>
      </c>
      <c r="H1831" t="s">
        <v>3824</v>
      </c>
      <c r="I1831" s="3" t="s">
        <v>6</v>
      </c>
      <c r="J1831" s="3" t="s">
        <v>6</v>
      </c>
    </row>
    <row r="1832" spans="1:10" x14ac:dyDescent="0.25">
      <c r="A1832" t="s">
        <v>3827</v>
      </c>
      <c r="B1832" s="10">
        <v>14.2667</v>
      </c>
      <c r="C1832" s="10">
        <v>80.099999999999994</v>
      </c>
      <c r="D1832" t="s">
        <v>6</v>
      </c>
      <c r="E1832" t="s">
        <v>6</v>
      </c>
      <c r="F1832" t="s">
        <v>3828</v>
      </c>
      <c r="G1832" s="3" t="s">
        <v>6</v>
      </c>
      <c r="H1832" t="s">
        <v>3824</v>
      </c>
      <c r="I1832" s="3" t="s">
        <v>6</v>
      </c>
      <c r="J1832" s="3" t="s">
        <v>6</v>
      </c>
    </row>
    <row r="1833" spans="1:10" x14ac:dyDescent="0.25">
      <c r="A1833" t="s">
        <v>3829</v>
      </c>
      <c r="B1833" s="10">
        <v>18.013256999999999</v>
      </c>
      <c r="C1833" s="10">
        <v>83.569925999999995</v>
      </c>
      <c r="D1833" t="s">
        <v>2335</v>
      </c>
      <c r="E1833" t="s">
        <v>6</v>
      </c>
      <c r="F1833" s="3" t="s">
        <v>3830</v>
      </c>
      <c r="G1833" s="3" t="s">
        <v>6</v>
      </c>
      <c r="H1833" s="3" t="s">
        <v>2316</v>
      </c>
      <c r="I1833" s="3" t="s">
        <v>6</v>
      </c>
      <c r="J1833" s="3" t="s">
        <v>6</v>
      </c>
    </row>
    <row r="1834" spans="1:10" x14ac:dyDescent="0.25">
      <c r="A1834" t="s">
        <v>3832</v>
      </c>
      <c r="B1834" s="10">
        <v>18.012131</v>
      </c>
      <c r="C1834" s="10">
        <v>83.570865999999995</v>
      </c>
      <c r="D1834" t="s">
        <v>6</v>
      </c>
      <c r="E1834" t="s">
        <v>6</v>
      </c>
      <c r="F1834" s="3" t="s">
        <v>3831</v>
      </c>
      <c r="G1834" s="3" t="s">
        <v>6</v>
      </c>
      <c r="H1834" t="s">
        <v>3829</v>
      </c>
      <c r="I1834" s="3" t="s">
        <v>6</v>
      </c>
      <c r="J1834" s="3" t="s">
        <v>6</v>
      </c>
    </row>
    <row r="1835" spans="1:10" x14ac:dyDescent="0.25">
      <c r="A1835" t="s">
        <v>3833</v>
      </c>
      <c r="B1835" s="10">
        <v>15.872059</v>
      </c>
      <c r="C1835" s="10">
        <v>80.615423000000007</v>
      </c>
      <c r="D1835" t="s">
        <v>3835</v>
      </c>
      <c r="E1835" t="s">
        <v>6</v>
      </c>
      <c r="F1835" s="3" t="s">
        <v>3834</v>
      </c>
      <c r="G1835" s="3" t="s">
        <v>6</v>
      </c>
      <c r="H1835" t="s">
        <v>3380</v>
      </c>
      <c r="I1835" t="s">
        <v>6</v>
      </c>
      <c r="J1835" t="s">
        <v>6</v>
      </c>
    </row>
    <row r="1836" spans="1:10" x14ac:dyDescent="0.25">
      <c r="A1836" t="s">
        <v>3836</v>
      </c>
      <c r="B1836" s="10">
        <v>14.252371</v>
      </c>
      <c r="C1836" s="10">
        <v>80.118888999999996</v>
      </c>
      <c r="D1836" t="s">
        <v>6</v>
      </c>
      <c r="E1836" t="s">
        <v>6</v>
      </c>
      <c r="F1836" s="3" t="s">
        <v>3837</v>
      </c>
      <c r="G1836" s="3" t="s">
        <v>6</v>
      </c>
      <c r="H1836" s="3" t="s">
        <v>2316</v>
      </c>
      <c r="I1836" s="3" t="s">
        <v>6</v>
      </c>
      <c r="J1836" s="3" t="s">
        <v>6</v>
      </c>
    </row>
    <row r="1837" spans="1:10" x14ac:dyDescent="0.25">
      <c r="A1837" t="s">
        <v>3838</v>
      </c>
      <c r="B1837" s="10">
        <v>15.525017999999999</v>
      </c>
      <c r="C1837" s="10">
        <v>73.907297</v>
      </c>
      <c r="D1837" t="s">
        <v>6</v>
      </c>
      <c r="E1837" t="s">
        <v>6</v>
      </c>
      <c r="F1837" s="3" t="s">
        <v>3839</v>
      </c>
      <c r="G1837" s="3" t="s">
        <v>3840</v>
      </c>
      <c r="H1837" t="s">
        <v>1607</v>
      </c>
      <c r="I1837" t="s">
        <v>6</v>
      </c>
      <c r="J1837" s="3" t="s">
        <v>6</v>
      </c>
    </row>
    <row r="1838" spans="1:10" x14ac:dyDescent="0.25">
      <c r="A1838" t="s">
        <v>3841</v>
      </c>
      <c r="B1838" s="10">
        <v>14.989167</v>
      </c>
      <c r="C1838" s="10">
        <v>74.046716000000004</v>
      </c>
      <c r="D1838" t="s">
        <v>6</v>
      </c>
      <c r="E1838" t="s">
        <v>6</v>
      </c>
      <c r="F1838" s="3" t="s">
        <v>3842</v>
      </c>
      <c r="G1838" s="3" t="s">
        <v>6</v>
      </c>
      <c r="H1838" t="s">
        <v>1607</v>
      </c>
      <c r="I1838" t="s">
        <v>6</v>
      </c>
      <c r="J1838" s="3" t="s">
        <v>6</v>
      </c>
    </row>
    <row r="1839" spans="1:10" x14ac:dyDescent="0.25">
      <c r="A1839" t="s">
        <v>3843</v>
      </c>
      <c r="B1839" s="10">
        <v>15.4092</v>
      </c>
      <c r="C1839" s="10">
        <v>73.919214999999994</v>
      </c>
      <c r="D1839" t="s">
        <v>6</v>
      </c>
      <c r="E1839" t="s">
        <v>6</v>
      </c>
      <c r="F1839" s="3" t="s">
        <v>3844</v>
      </c>
      <c r="G1839" s="3" t="s">
        <v>6</v>
      </c>
      <c r="H1839" t="s">
        <v>1607</v>
      </c>
      <c r="I1839" t="s">
        <v>6</v>
      </c>
      <c r="J1839" s="3" t="s">
        <v>6</v>
      </c>
    </row>
    <row r="1840" spans="1:10" x14ac:dyDescent="0.25">
      <c r="A1840" t="s">
        <v>3846</v>
      </c>
      <c r="B1840" s="10">
        <v>15.414351</v>
      </c>
      <c r="C1840" s="10">
        <v>73.911156000000005</v>
      </c>
      <c r="D1840" t="s">
        <v>6</v>
      </c>
      <c r="E1840" t="s">
        <v>6</v>
      </c>
      <c r="F1840" t="s">
        <v>3845</v>
      </c>
      <c r="G1840" s="3" t="s">
        <v>6</v>
      </c>
      <c r="H1840" t="s">
        <v>1607</v>
      </c>
      <c r="I1840" t="s">
        <v>3843</v>
      </c>
      <c r="J1840" s="3" t="s">
        <v>6</v>
      </c>
    </row>
    <row r="1841" spans="1:11" x14ac:dyDescent="0.25">
      <c r="A1841" t="s">
        <v>3847</v>
      </c>
      <c r="B1841" s="10">
        <v>15.36802</v>
      </c>
      <c r="C1841" s="10">
        <v>73.964076000000006</v>
      </c>
      <c r="D1841" t="s">
        <v>6</v>
      </c>
      <c r="E1841" t="s">
        <v>6</v>
      </c>
      <c r="F1841" s="3" t="s">
        <v>3848</v>
      </c>
      <c r="G1841" s="3" t="s">
        <v>6</v>
      </c>
      <c r="H1841" t="s">
        <v>1607</v>
      </c>
      <c r="I1841" t="s">
        <v>3843</v>
      </c>
      <c r="J1841" s="3" t="s">
        <v>6</v>
      </c>
    </row>
    <row r="1842" spans="1:11" x14ac:dyDescent="0.25">
      <c r="A1842" t="s">
        <v>3850</v>
      </c>
      <c r="B1842" s="10">
        <v>15.539446</v>
      </c>
      <c r="C1842" s="10">
        <v>73.884646000000004</v>
      </c>
      <c r="D1842" t="s">
        <v>6</v>
      </c>
      <c r="E1842" t="s">
        <v>6</v>
      </c>
      <c r="F1842" t="s">
        <v>3849</v>
      </c>
      <c r="G1842" s="3" t="s">
        <v>6</v>
      </c>
      <c r="H1842" t="s">
        <v>1607</v>
      </c>
      <c r="I1842" t="s">
        <v>6</v>
      </c>
      <c r="J1842" s="3" t="s">
        <v>6</v>
      </c>
    </row>
    <row r="1843" spans="1:11" x14ac:dyDescent="0.25">
      <c r="A1843" t="s">
        <v>3852</v>
      </c>
      <c r="B1843" s="10">
        <v>15.506379000000001</v>
      </c>
      <c r="C1843" s="10">
        <v>73.831610999999995</v>
      </c>
      <c r="D1843" t="s">
        <v>6</v>
      </c>
      <c r="E1843" t="s">
        <v>6</v>
      </c>
      <c r="F1843" s="3" t="s">
        <v>3851</v>
      </c>
      <c r="G1843" s="3" t="s">
        <v>6</v>
      </c>
      <c r="H1843" t="s">
        <v>1607</v>
      </c>
      <c r="I1843" t="s">
        <v>6</v>
      </c>
      <c r="J1843" s="3" t="s">
        <v>6</v>
      </c>
    </row>
    <row r="1844" spans="1:11" x14ac:dyDescent="0.25">
      <c r="A1844" t="s">
        <v>3853</v>
      </c>
      <c r="B1844" s="10">
        <v>13.068675000000001</v>
      </c>
      <c r="C1844" s="10">
        <v>80.285066</v>
      </c>
      <c r="D1844" t="s">
        <v>6</v>
      </c>
      <c r="E1844" t="s">
        <v>6</v>
      </c>
      <c r="F1844" s="3" t="s">
        <v>3854</v>
      </c>
      <c r="G1844" s="3" t="s">
        <v>6</v>
      </c>
      <c r="H1844" t="s">
        <v>2313</v>
      </c>
      <c r="I1844" t="s">
        <v>6</v>
      </c>
      <c r="J1844" s="3" t="s">
        <v>6</v>
      </c>
    </row>
    <row r="1845" spans="1:11" x14ac:dyDescent="0.25">
      <c r="A1845" t="s">
        <v>3855</v>
      </c>
      <c r="B1845" s="10">
        <v>13.068892</v>
      </c>
      <c r="C1845" s="10">
        <v>80.284265000000005</v>
      </c>
      <c r="D1845" t="s">
        <v>6</v>
      </c>
      <c r="E1845" t="s">
        <v>6</v>
      </c>
      <c r="F1845" s="3" t="s">
        <v>3856</v>
      </c>
      <c r="G1845" s="3" t="s">
        <v>3857</v>
      </c>
      <c r="H1845" t="s">
        <v>3853</v>
      </c>
      <c r="I1845" t="s">
        <v>6</v>
      </c>
      <c r="J1845" s="3" t="s">
        <v>6</v>
      </c>
    </row>
    <row r="1846" spans="1:11" x14ac:dyDescent="0.25">
      <c r="A1846" t="s">
        <v>3858</v>
      </c>
      <c r="B1846" s="10">
        <v>13.000826999999999</v>
      </c>
      <c r="C1846" s="10">
        <v>80.273460999999998</v>
      </c>
      <c r="D1846" t="s">
        <v>6</v>
      </c>
      <c r="E1846" t="s">
        <v>6</v>
      </c>
      <c r="F1846" s="3" t="s">
        <v>3859</v>
      </c>
      <c r="G1846" t="s">
        <v>6</v>
      </c>
      <c r="H1846" t="s">
        <v>2313</v>
      </c>
      <c r="I1846" t="s">
        <v>6</v>
      </c>
      <c r="J1846" s="3" t="s">
        <v>6</v>
      </c>
    </row>
    <row r="1847" spans="1:11" x14ac:dyDescent="0.25">
      <c r="A1847" t="s">
        <v>2323</v>
      </c>
      <c r="B1847" s="10">
        <v>11.518490999999999</v>
      </c>
      <c r="C1847" s="10">
        <v>79.769852999999998</v>
      </c>
      <c r="D1847" t="s">
        <v>6</v>
      </c>
      <c r="E1847" t="s">
        <v>6</v>
      </c>
      <c r="F1847" s="3" t="s">
        <v>813</v>
      </c>
      <c r="G1847" s="3" t="s">
        <v>6</v>
      </c>
      <c r="H1847" t="s">
        <v>2321</v>
      </c>
      <c r="I1847" t="s">
        <v>6</v>
      </c>
      <c r="J1847" s="3" t="s">
        <v>6</v>
      </c>
    </row>
    <row r="1848" spans="1:11" x14ac:dyDescent="0.25">
      <c r="A1848" t="s">
        <v>3861</v>
      </c>
      <c r="B1848" s="10">
        <v>9.2155509999999996</v>
      </c>
      <c r="C1848" s="10">
        <v>79.129377000000005</v>
      </c>
      <c r="D1848" t="s">
        <v>6</v>
      </c>
      <c r="E1848" t="s">
        <v>6</v>
      </c>
      <c r="F1848" s="3" t="s">
        <v>3860</v>
      </c>
      <c r="G1848" s="3" t="s">
        <v>6</v>
      </c>
      <c r="H1848" t="s">
        <v>2324</v>
      </c>
      <c r="I1848" s="3" t="s">
        <v>6</v>
      </c>
      <c r="J1848" s="3" t="s">
        <v>6</v>
      </c>
    </row>
    <row r="1849" spans="1:11" x14ac:dyDescent="0.25">
      <c r="A1849" t="s">
        <v>3862</v>
      </c>
      <c r="B1849" s="10">
        <v>9.2771729999999994</v>
      </c>
      <c r="C1849" s="10">
        <v>79.126452999999998</v>
      </c>
      <c r="D1849" t="s">
        <v>6</v>
      </c>
      <c r="E1849" t="s">
        <v>6</v>
      </c>
      <c r="F1849" s="3" t="s">
        <v>3863</v>
      </c>
      <c r="G1849" s="3" t="s">
        <v>6</v>
      </c>
      <c r="H1849" t="s">
        <v>2324</v>
      </c>
      <c r="I1849" s="3" t="s">
        <v>6</v>
      </c>
      <c r="J1849" s="3" t="s">
        <v>6</v>
      </c>
    </row>
    <row r="1850" spans="1:11" x14ac:dyDescent="0.25">
      <c r="A1850" t="s">
        <v>3864</v>
      </c>
      <c r="B1850" s="10">
        <v>9.2576169999999998</v>
      </c>
      <c r="C1850" s="10">
        <v>79.214478</v>
      </c>
      <c r="D1850" t="s">
        <v>6</v>
      </c>
      <c r="E1850" t="s">
        <v>6</v>
      </c>
      <c r="F1850" s="3" t="s">
        <v>3865</v>
      </c>
      <c r="G1850" s="3" t="s">
        <v>6</v>
      </c>
      <c r="H1850" t="s">
        <v>2324</v>
      </c>
      <c r="I1850" s="3" t="s">
        <v>6</v>
      </c>
      <c r="J1850" s="3" t="s">
        <v>6</v>
      </c>
    </row>
    <row r="1851" spans="1:11" x14ac:dyDescent="0.25">
      <c r="A1851" t="s">
        <v>3866</v>
      </c>
      <c r="B1851" s="10">
        <v>9.3461049999999997</v>
      </c>
      <c r="C1851" s="10">
        <v>78.998379999999997</v>
      </c>
      <c r="D1851" t="s">
        <v>6</v>
      </c>
      <c r="E1851" t="s">
        <v>6</v>
      </c>
      <c r="F1851" s="3" t="s">
        <v>3867</v>
      </c>
      <c r="G1851" s="3" t="s">
        <v>6</v>
      </c>
      <c r="H1851" t="s">
        <v>2324</v>
      </c>
      <c r="I1851" s="3" t="s">
        <v>6</v>
      </c>
      <c r="J1851" s="3" t="s">
        <v>6</v>
      </c>
    </row>
    <row r="1852" spans="1:11" x14ac:dyDescent="0.25">
      <c r="A1852" t="s">
        <v>3871</v>
      </c>
      <c r="B1852" s="10">
        <v>35.772801000000001</v>
      </c>
      <c r="C1852" s="10">
        <v>-75.738978000000003</v>
      </c>
      <c r="D1852" t="s">
        <v>6</v>
      </c>
      <c r="E1852" t="s">
        <v>6</v>
      </c>
      <c r="F1852" s="3" t="s">
        <v>3873</v>
      </c>
      <c r="G1852" s="3" t="s">
        <v>6</v>
      </c>
      <c r="H1852" t="s">
        <v>59</v>
      </c>
      <c r="I1852" t="s">
        <v>6</v>
      </c>
      <c r="J1852" t="s">
        <v>6</v>
      </c>
    </row>
    <row r="1853" spans="1:11" x14ac:dyDescent="0.25">
      <c r="A1853" t="s">
        <v>3872</v>
      </c>
      <c r="B1853" s="10">
        <v>36.186242999999997</v>
      </c>
      <c r="C1853" s="10">
        <v>-75.760329999999996</v>
      </c>
      <c r="D1853" t="s">
        <v>6</v>
      </c>
      <c r="E1853" t="s">
        <v>6</v>
      </c>
      <c r="F1853" s="3" t="s">
        <v>3874</v>
      </c>
      <c r="G1853" s="3" t="s">
        <v>6</v>
      </c>
      <c r="H1853" t="s">
        <v>3871</v>
      </c>
      <c r="I1853" t="s">
        <v>6</v>
      </c>
      <c r="J1853" t="s">
        <v>6</v>
      </c>
    </row>
    <row r="1854" spans="1:11" x14ac:dyDescent="0.25">
      <c r="A1854" t="s">
        <v>3875</v>
      </c>
      <c r="B1854" s="10">
        <v>40.217269000000002</v>
      </c>
      <c r="C1854" s="10">
        <v>-73.402133000000006</v>
      </c>
      <c r="D1854" t="s">
        <v>6</v>
      </c>
      <c r="E1854" t="s">
        <v>6</v>
      </c>
      <c r="F1854" t="s">
        <v>3875</v>
      </c>
      <c r="G1854" s="3" t="s">
        <v>3876</v>
      </c>
      <c r="H1854" t="s">
        <v>533</v>
      </c>
      <c r="I1854" s="3" t="s">
        <v>6</v>
      </c>
      <c r="J1854" s="3" t="s">
        <v>6</v>
      </c>
      <c r="K1854" s="11"/>
    </row>
    <row r="1855" spans="1:11" x14ac:dyDescent="0.25">
      <c r="A1855" t="s">
        <v>3877</v>
      </c>
      <c r="B1855" s="10">
        <v>38.799121999999997</v>
      </c>
      <c r="C1855" s="10">
        <v>-75.193984</v>
      </c>
      <c r="D1855" t="s">
        <v>6</v>
      </c>
      <c r="E1855" t="s">
        <v>6</v>
      </c>
      <c r="F1855" s="3" t="s">
        <v>3878</v>
      </c>
      <c r="G1855" s="3" t="s">
        <v>6</v>
      </c>
      <c r="H1855" t="s">
        <v>633</v>
      </c>
      <c r="I1855" t="s">
        <v>6</v>
      </c>
      <c r="J1855" s="3" t="s">
        <v>6</v>
      </c>
    </row>
    <row r="1856" spans="1:11" x14ac:dyDescent="0.25">
      <c r="A1856" t="s">
        <v>3879</v>
      </c>
      <c r="B1856" s="10">
        <f>32+2/60+14.2/3600</f>
        <v>32.037277777777774</v>
      </c>
      <c r="C1856" s="10">
        <f>-(81+2/60+53.17/3600)</f>
        <v>-81.048102777777771</v>
      </c>
      <c r="D1856" t="s">
        <v>6</v>
      </c>
      <c r="E1856" t="s">
        <v>6</v>
      </c>
      <c r="F1856" s="3" t="s">
        <v>3880</v>
      </c>
      <c r="G1856" s="3" t="s">
        <v>6</v>
      </c>
      <c r="H1856" t="s">
        <v>2641</v>
      </c>
      <c r="I1856" t="s">
        <v>6</v>
      </c>
      <c r="J1856" s="3" t="s">
        <v>6</v>
      </c>
    </row>
    <row r="1857" spans="1:11" x14ac:dyDescent="0.25">
      <c r="A1857" t="s">
        <v>3882</v>
      </c>
      <c r="B1857" s="10">
        <f>32+2/60+26.18/3600</f>
        <v>32.040605555555551</v>
      </c>
      <c r="C1857" s="10">
        <f>-(80+57/60+10.59/3600)</f>
        <v>-80.952941666666675</v>
      </c>
      <c r="D1857" t="s">
        <v>6</v>
      </c>
      <c r="E1857" t="s">
        <v>6</v>
      </c>
      <c r="F1857" s="3" t="s">
        <v>3881</v>
      </c>
      <c r="G1857" s="3" t="s">
        <v>6</v>
      </c>
      <c r="H1857" t="s">
        <v>2634</v>
      </c>
      <c r="I1857" t="s">
        <v>6</v>
      </c>
      <c r="J1857" s="3" t="s">
        <v>6</v>
      </c>
    </row>
    <row r="1858" spans="1:11" x14ac:dyDescent="0.25">
      <c r="A1858" t="s">
        <v>3883</v>
      </c>
      <c r="B1858" s="10">
        <v>37.404423999999999</v>
      </c>
      <c r="C1858" s="10">
        <v>-76.491263000000004</v>
      </c>
      <c r="D1858" t="s">
        <v>6</v>
      </c>
      <c r="E1858" t="s">
        <v>6</v>
      </c>
      <c r="F1858" s="3" t="s">
        <v>3884</v>
      </c>
      <c r="G1858" s="3" t="s">
        <v>6</v>
      </c>
      <c r="H1858" t="s">
        <v>79</v>
      </c>
      <c r="I1858" t="s">
        <v>6</v>
      </c>
      <c r="J1858" s="3" t="s">
        <v>6</v>
      </c>
    </row>
    <row r="1859" spans="1:11" x14ac:dyDescent="0.25">
      <c r="A1859" t="s">
        <v>3885</v>
      </c>
      <c r="B1859" s="10">
        <f>37+18/60+31/3600</f>
        <v>37.308611111111105</v>
      </c>
      <c r="C1859" s="10">
        <f>-(76+25/60+5/3600)</f>
        <v>-76.418055555555554</v>
      </c>
      <c r="F1859" s="3" t="s">
        <v>3886</v>
      </c>
      <c r="G1859" s="3" t="s">
        <v>6</v>
      </c>
      <c r="H1859" t="s">
        <v>3883</v>
      </c>
      <c r="I1859" t="s">
        <v>6</v>
      </c>
      <c r="J1859" s="3" t="s">
        <v>6</v>
      </c>
    </row>
    <row r="1860" spans="1:11" x14ac:dyDescent="0.25">
      <c r="A1860" t="s">
        <v>3887</v>
      </c>
      <c r="B1860" s="10">
        <v>-4.4491379999999996</v>
      </c>
      <c r="C1860" s="10">
        <v>-37.792887999999998</v>
      </c>
      <c r="D1860" t="s">
        <v>6</v>
      </c>
      <c r="E1860" t="s">
        <v>6</v>
      </c>
      <c r="F1860" s="3" t="s">
        <v>3888</v>
      </c>
      <c r="G1860" s="3" t="s">
        <v>6</v>
      </c>
      <c r="H1860" t="s">
        <v>1742</v>
      </c>
      <c r="I1860" t="s">
        <v>6</v>
      </c>
      <c r="J1860" s="3" t="s">
        <v>6</v>
      </c>
    </row>
    <row r="1861" spans="1:11" x14ac:dyDescent="0.25">
      <c r="A1861" s="4" t="s">
        <v>3890</v>
      </c>
      <c r="B1861" s="10">
        <v>9.5962099999999992</v>
      </c>
      <c r="C1861" s="10">
        <v>76.399345999999994</v>
      </c>
      <c r="D1861" t="s">
        <v>6</v>
      </c>
      <c r="E1861" t="s">
        <v>6</v>
      </c>
      <c r="F1861" t="s">
        <v>3889</v>
      </c>
      <c r="G1861" s="3" t="s">
        <v>6</v>
      </c>
      <c r="H1861" s="4" t="s">
        <v>584</v>
      </c>
      <c r="I1861" t="s">
        <v>6</v>
      </c>
      <c r="J1861" t="s">
        <v>6</v>
      </c>
    </row>
    <row r="1862" spans="1:11" x14ac:dyDescent="0.25">
      <c r="A1862" t="s">
        <v>3891</v>
      </c>
      <c r="B1862" s="10">
        <v>15.5062</v>
      </c>
      <c r="C1862" s="10">
        <v>73.908141999999998</v>
      </c>
      <c r="D1862" t="s">
        <v>6</v>
      </c>
      <c r="E1862" t="s">
        <v>6</v>
      </c>
      <c r="F1862" s="3" t="s">
        <v>3892</v>
      </c>
      <c r="G1862" s="3" t="s">
        <v>6</v>
      </c>
      <c r="H1862" t="s">
        <v>1607</v>
      </c>
      <c r="I1862" t="s">
        <v>6</v>
      </c>
      <c r="J1862" s="3" t="s">
        <v>6</v>
      </c>
    </row>
    <row r="1863" spans="1:11" x14ac:dyDescent="0.25">
      <c r="A1863" s="3" t="s">
        <v>3893</v>
      </c>
      <c r="B1863" s="10">
        <v>15.514170999999999</v>
      </c>
      <c r="C1863" s="10">
        <v>73.922269999999997</v>
      </c>
      <c r="D1863" t="s">
        <v>6</v>
      </c>
      <c r="E1863" t="s">
        <v>6</v>
      </c>
      <c r="F1863" s="3" t="s">
        <v>3894</v>
      </c>
      <c r="G1863" s="3" t="s">
        <v>6</v>
      </c>
      <c r="H1863" t="s">
        <v>1607</v>
      </c>
      <c r="I1863" t="s">
        <v>6</v>
      </c>
      <c r="J1863" s="3" t="s">
        <v>6</v>
      </c>
    </row>
    <row r="1864" spans="1:11" x14ac:dyDescent="0.25">
      <c r="A1864" t="s">
        <v>3895</v>
      </c>
      <c r="B1864" s="10">
        <v>7.9755089999999997</v>
      </c>
      <c r="C1864" s="10">
        <v>93.557203000000001</v>
      </c>
      <c r="D1864" s="4" t="s">
        <v>6</v>
      </c>
      <c r="E1864" s="4" t="s">
        <v>6</v>
      </c>
      <c r="F1864" s="3" t="s">
        <v>3896</v>
      </c>
      <c r="G1864" s="3" t="s">
        <v>6</v>
      </c>
      <c r="H1864" s="4" t="s">
        <v>267</v>
      </c>
      <c r="I1864" s="4" t="s">
        <v>6</v>
      </c>
      <c r="J1864" s="3" t="s">
        <v>6</v>
      </c>
    </row>
    <row r="1865" spans="1:11" x14ac:dyDescent="0.25">
      <c r="A1865" t="s">
        <v>3897</v>
      </c>
      <c r="B1865" s="10">
        <v>7.0269310000000003</v>
      </c>
      <c r="C1865" s="10">
        <v>93.821753999999999</v>
      </c>
      <c r="D1865" s="4" t="s">
        <v>6</v>
      </c>
      <c r="E1865" s="4" t="s">
        <v>6</v>
      </c>
      <c r="F1865" s="3" t="s">
        <v>3898</v>
      </c>
      <c r="G1865" s="3" t="s">
        <v>6</v>
      </c>
      <c r="H1865" s="4" t="s">
        <v>267</v>
      </c>
      <c r="I1865" s="4" t="s">
        <v>6</v>
      </c>
      <c r="J1865" s="3" t="s">
        <v>6</v>
      </c>
    </row>
    <row r="1866" spans="1:11" x14ac:dyDescent="0.25">
      <c r="A1866" t="s">
        <v>3899</v>
      </c>
      <c r="B1866" s="10">
        <v>9.1740949999999994</v>
      </c>
      <c r="C1866" s="10">
        <v>92.777254999999997</v>
      </c>
      <c r="D1866" s="4" t="s">
        <v>6</v>
      </c>
      <c r="E1866" s="4" t="s">
        <v>6</v>
      </c>
      <c r="F1866" s="3" t="s">
        <v>3900</v>
      </c>
      <c r="G1866" s="3" t="s">
        <v>6</v>
      </c>
      <c r="H1866" s="4" t="s">
        <v>267</v>
      </c>
      <c r="I1866" s="4" t="s">
        <v>6</v>
      </c>
      <c r="J1866" s="3" t="s">
        <v>6</v>
      </c>
    </row>
    <row r="1867" spans="1:11" x14ac:dyDescent="0.25">
      <c r="A1867" s="4" t="s">
        <v>3902</v>
      </c>
      <c r="B1867" s="10">
        <v>10.701536000000001</v>
      </c>
      <c r="C1867" s="10">
        <v>92.483248000000003</v>
      </c>
      <c r="D1867" t="s">
        <v>6</v>
      </c>
      <c r="E1867" t="s">
        <v>6</v>
      </c>
      <c r="F1867" t="s">
        <v>3901</v>
      </c>
      <c r="G1867" s="3" t="s">
        <v>6</v>
      </c>
      <c r="H1867" t="s">
        <v>268</v>
      </c>
      <c r="I1867" s="4" t="s">
        <v>6</v>
      </c>
      <c r="J1867" s="3" t="s">
        <v>6</v>
      </c>
    </row>
    <row r="1868" spans="1:11" x14ac:dyDescent="0.25">
      <c r="A1868" s="4" t="s">
        <v>3903</v>
      </c>
      <c r="B1868" s="10">
        <v>12.535909999999999</v>
      </c>
      <c r="C1868" s="10">
        <v>92.818381000000002</v>
      </c>
      <c r="D1868" t="s">
        <v>6</v>
      </c>
      <c r="E1868" t="s">
        <v>6</v>
      </c>
      <c r="F1868" t="s">
        <v>3904</v>
      </c>
      <c r="G1868" s="3" t="s">
        <v>6</v>
      </c>
      <c r="H1868" t="s">
        <v>268</v>
      </c>
      <c r="I1868" s="4" t="s">
        <v>6</v>
      </c>
      <c r="J1868" s="3" t="s">
        <v>6</v>
      </c>
      <c r="K1868" s="11"/>
    </row>
    <row r="1869" spans="1:11" x14ac:dyDescent="0.25">
      <c r="A1869" s="4" t="s">
        <v>3905</v>
      </c>
      <c r="B1869" s="10">
        <v>13.211948</v>
      </c>
      <c r="C1869" s="10">
        <v>92.910514000000006</v>
      </c>
      <c r="D1869" t="s">
        <v>6</v>
      </c>
      <c r="E1869" t="s">
        <v>6</v>
      </c>
      <c r="F1869" t="s">
        <v>3906</v>
      </c>
      <c r="G1869" s="3" t="s">
        <v>6</v>
      </c>
      <c r="H1869" t="s">
        <v>268</v>
      </c>
      <c r="I1869" s="4" t="s">
        <v>6</v>
      </c>
      <c r="J1869" s="3" t="s">
        <v>6</v>
      </c>
    </row>
    <row r="1870" spans="1:11" x14ac:dyDescent="0.25">
      <c r="A1870" t="s">
        <v>3907</v>
      </c>
      <c r="B1870" s="10">
        <v>31.6418</v>
      </c>
      <c r="C1870" s="10">
        <v>121.5654</v>
      </c>
      <c r="D1870" t="s">
        <v>6</v>
      </c>
      <c r="E1870" t="s">
        <v>6</v>
      </c>
      <c r="F1870" t="s">
        <v>3908</v>
      </c>
      <c r="G1870" s="3" t="s">
        <v>6</v>
      </c>
      <c r="H1870" s="3" t="s">
        <v>3149</v>
      </c>
      <c r="I1870" s="3" t="s">
        <v>6</v>
      </c>
      <c r="J1870" s="3" t="s">
        <v>6</v>
      </c>
    </row>
    <row r="1871" spans="1:11" x14ac:dyDescent="0.25">
      <c r="A1871" t="s">
        <v>3909</v>
      </c>
      <c r="B1871" s="10">
        <v>33.430712</v>
      </c>
      <c r="C1871" s="10">
        <v>-118.50724</v>
      </c>
      <c r="D1871" t="s">
        <v>6</v>
      </c>
      <c r="E1871" t="s">
        <v>6</v>
      </c>
      <c r="F1871" s="3" t="s">
        <v>3910</v>
      </c>
      <c r="G1871" s="3" t="s">
        <v>6</v>
      </c>
      <c r="H1871" t="s">
        <v>2524</v>
      </c>
      <c r="I1871" t="s">
        <v>6</v>
      </c>
      <c r="J1871" t="s">
        <v>6</v>
      </c>
    </row>
    <row r="1872" spans="1:11" x14ac:dyDescent="0.25">
      <c r="A1872" t="s">
        <v>3913</v>
      </c>
      <c r="B1872" s="10">
        <v>-0.90666400000000003</v>
      </c>
      <c r="C1872" s="10">
        <v>-46.589683000000001</v>
      </c>
      <c r="D1872" t="s">
        <v>6</v>
      </c>
      <c r="E1872" t="s">
        <v>6</v>
      </c>
      <c r="F1872" t="s">
        <v>3914</v>
      </c>
      <c r="G1872" t="s">
        <v>3911</v>
      </c>
      <c r="H1872" t="s">
        <v>332</v>
      </c>
      <c r="I1872" t="s">
        <v>6</v>
      </c>
      <c r="J1872" s="3" t="s">
        <v>6</v>
      </c>
    </row>
    <row r="1873" spans="1:10" x14ac:dyDescent="0.25">
      <c r="A1873" t="s">
        <v>3915</v>
      </c>
      <c r="B1873" s="10">
        <v>-0.87556500000000004</v>
      </c>
      <c r="C1873" s="10">
        <v>-46.633099999999999</v>
      </c>
      <c r="D1873" t="s">
        <v>6</v>
      </c>
      <c r="E1873" t="s">
        <v>6</v>
      </c>
      <c r="F1873" t="s">
        <v>3912</v>
      </c>
      <c r="G1873" s="3" t="s">
        <v>6</v>
      </c>
      <c r="H1873" t="s">
        <v>3913</v>
      </c>
      <c r="I1873" t="s">
        <v>6</v>
      </c>
      <c r="J1873" s="3" t="s">
        <v>6</v>
      </c>
    </row>
    <row r="1874" spans="1:10" x14ac:dyDescent="0.25">
      <c r="A1874" t="s">
        <v>3916</v>
      </c>
      <c r="B1874" s="10">
        <v>27.884976000000002</v>
      </c>
      <c r="C1874" s="10">
        <v>-82.600739000000004</v>
      </c>
      <c r="D1874" t="s">
        <v>6</v>
      </c>
      <c r="E1874" t="s">
        <v>6</v>
      </c>
      <c r="F1874" s="3" t="s">
        <v>3917</v>
      </c>
      <c r="G1874" s="3" t="s">
        <v>6</v>
      </c>
      <c r="H1874" t="s">
        <v>2735</v>
      </c>
      <c r="I1874" t="s">
        <v>318</v>
      </c>
      <c r="J1874" t="s">
        <v>6</v>
      </c>
    </row>
    <row r="1875" spans="1:10" x14ac:dyDescent="0.25">
      <c r="A1875" t="s">
        <v>3920</v>
      </c>
      <c r="B1875" s="10">
        <v>-3.1884709999999998</v>
      </c>
      <c r="C1875" s="10">
        <v>40.129435999999998</v>
      </c>
      <c r="D1875" t="s">
        <v>6</v>
      </c>
      <c r="E1875" t="s">
        <v>6</v>
      </c>
      <c r="F1875" s="3" t="s">
        <v>3918</v>
      </c>
      <c r="G1875" s="3" t="s">
        <v>6</v>
      </c>
      <c r="H1875" t="s">
        <v>3919</v>
      </c>
      <c r="I1875" s="3" t="s">
        <v>6</v>
      </c>
      <c r="J1875" s="3" t="s">
        <v>6</v>
      </c>
    </row>
    <row r="1876" spans="1:10" x14ac:dyDescent="0.25">
      <c r="A1876" t="s">
        <v>3919</v>
      </c>
      <c r="B1876" s="10">
        <v>-3.223894</v>
      </c>
      <c r="C1876" s="10">
        <v>40.129798999999998</v>
      </c>
      <c r="D1876" s="3" t="s">
        <v>6</v>
      </c>
      <c r="E1876" s="3" t="s">
        <v>6</v>
      </c>
      <c r="F1876" s="3" t="s">
        <v>3921</v>
      </c>
      <c r="G1876" s="3" t="s">
        <v>6</v>
      </c>
      <c r="H1876" s="3" t="s">
        <v>2236</v>
      </c>
      <c r="I1876" s="3" t="s">
        <v>6</v>
      </c>
      <c r="J1876" s="3" t="s">
        <v>6</v>
      </c>
    </row>
    <row r="1877" spans="1:10" x14ac:dyDescent="0.25">
      <c r="A1877" s="4" t="s">
        <v>3925</v>
      </c>
      <c r="B1877" s="10">
        <v>9.0921450000000004</v>
      </c>
      <c r="C1877" s="10">
        <v>98.340202000000005</v>
      </c>
      <c r="D1877" t="s">
        <v>6</v>
      </c>
      <c r="E1877" t="s">
        <v>6</v>
      </c>
      <c r="F1877" s="3" t="s">
        <v>3922</v>
      </c>
      <c r="G1877" s="3" t="s">
        <v>6</v>
      </c>
      <c r="H1877" s="4" t="s">
        <v>3923</v>
      </c>
      <c r="I1877" t="s">
        <v>6</v>
      </c>
      <c r="J1877" t="s">
        <v>6</v>
      </c>
    </row>
    <row r="1878" spans="1:10" x14ac:dyDescent="0.25">
      <c r="A1878" s="4" t="s">
        <v>3923</v>
      </c>
      <c r="B1878" s="10">
        <v>8.5609540000000006</v>
      </c>
      <c r="C1878" s="10">
        <v>98.229381000000004</v>
      </c>
      <c r="D1878" t="s">
        <v>6</v>
      </c>
      <c r="E1878" t="s">
        <v>6</v>
      </c>
      <c r="F1878" s="3" t="s">
        <v>3924</v>
      </c>
      <c r="G1878" s="3" t="s">
        <v>6</v>
      </c>
      <c r="H1878" s="4" t="s">
        <v>2381</v>
      </c>
      <c r="I1878" t="s">
        <v>6</v>
      </c>
      <c r="J1878" s="3" t="s">
        <v>6</v>
      </c>
    </row>
    <row r="1879" spans="1:10" x14ac:dyDescent="0.25">
      <c r="A1879" t="s">
        <v>3926</v>
      </c>
      <c r="B1879" s="10">
        <v>41.646666000000003</v>
      </c>
      <c r="C1879" s="10">
        <v>-70.645465000000002</v>
      </c>
      <c r="D1879" t="s">
        <v>6</v>
      </c>
      <c r="E1879" t="s">
        <v>6</v>
      </c>
      <c r="F1879" s="3" t="s">
        <v>3927</v>
      </c>
      <c r="G1879" s="3" t="s">
        <v>6</v>
      </c>
      <c r="H1879" t="s">
        <v>2547</v>
      </c>
      <c r="I1879" t="s">
        <v>6</v>
      </c>
      <c r="J1879" s="3" t="s">
        <v>6</v>
      </c>
    </row>
    <row r="1880" spans="1:10" x14ac:dyDescent="0.25">
      <c r="A1880" t="s">
        <v>3928</v>
      </c>
      <c r="B1880" s="10">
        <v>41.638331000000001</v>
      </c>
      <c r="C1880" s="10">
        <v>-70.646871000000004</v>
      </c>
      <c r="D1880" t="s">
        <v>6</v>
      </c>
      <c r="E1880" t="s">
        <v>6</v>
      </c>
      <c r="F1880" s="3" t="s">
        <v>3929</v>
      </c>
      <c r="G1880" t="s">
        <v>6</v>
      </c>
      <c r="H1880" t="s">
        <v>3926</v>
      </c>
      <c r="I1880" t="s">
        <v>6</v>
      </c>
      <c r="J1880" t="s">
        <v>6</v>
      </c>
    </row>
    <row r="1881" spans="1:10" x14ac:dyDescent="0.25">
      <c r="A1881" t="s">
        <v>3930</v>
      </c>
      <c r="B1881" s="10">
        <v>27.334793999999999</v>
      </c>
      <c r="C1881" s="10">
        <v>-82.551835999999994</v>
      </c>
      <c r="D1881" t="s">
        <v>6</v>
      </c>
      <c r="E1881" t="s">
        <v>6</v>
      </c>
      <c r="F1881" s="3" t="s">
        <v>3931</v>
      </c>
      <c r="G1881" s="3" t="s">
        <v>6</v>
      </c>
      <c r="H1881" s="3" t="s">
        <v>2736</v>
      </c>
      <c r="I1881" t="s">
        <v>6</v>
      </c>
      <c r="J1881" s="3" t="s">
        <v>6</v>
      </c>
    </row>
    <row r="1882" spans="1:10" x14ac:dyDescent="0.25">
      <c r="A1882" s="4" t="s">
        <v>3933</v>
      </c>
      <c r="B1882" s="10">
        <v>29.728752</v>
      </c>
      <c r="C1882" s="10">
        <v>-84.896028000000001</v>
      </c>
      <c r="D1882" t="s">
        <v>6</v>
      </c>
      <c r="E1882" t="s">
        <v>6</v>
      </c>
      <c r="F1882" s="3" t="s">
        <v>3932</v>
      </c>
      <c r="G1882" s="3" t="s">
        <v>6</v>
      </c>
      <c r="H1882" s="3" t="s">
        <v>2761</v>
      </c>
      <c r="I1882" t="s">
        <v>6</v>
      </c>
      <c r="J1882" s="3" t="s">
        <v>6</v>
      </c>
    </row>
    <row r="1883" spans="1:10" x14ac:dyDescent="0.25">
      <c r="A1883" t="s">
        <v>3934</v>
      </c>
      <c r="B1883" s="10">
        <v>-0.58662899999999996</v>
      </c>
      <c r="C1883" s="10">
        <v>117.28622</v>
      </c>
      <c r="D1883" t="s">
        <v>6</v>
      </c>
      <c r="E1883" t="s">
        <v>6</v>
      </c>
      <c r="F1883" s="3" t="s">
        <v>3935</v>
      </c>
      <c r="G1883" s="3" t="s">
        <v>6</v>
      </c>
      <c r="H1883" t="s">
        <v>2434</v>
      </c>
      <c r="I1883" t="s">
        <v>6</v>
      </c>
      <c r="J1883" t="s">
        <v>6</v>
      </c>
    </row>
    <row r="1884" spans="1:10" x14ac:dyDescent="0.25">
      <c r="A1884" t="s">
        <v>3936</v>
      </c>
      <c r="B1884" s="10">
        <v>-0.70904699999999998</v>
      </c>
      <c r="C1884" s="10">
        <v>117.514206</v>
      </c>
      <c r="D1884" t="s">
        <v>6</v>
      </c>
      <c r="E1884" t="s">
        <v>6</v>
      </c>
      <c r="F1884" s="3" t="s">
        <v>3937</v>
      </c>
      <c r="G1884" s="3" t="s">
        <v>6</v>
      </c>
      <c r="H1884" t="s">
        <v>3934</v>
      </c>
      <c r="I1884" t="s">
        <v>6</v>
      </c>
      <c r="J1884" t="s">
        <v>6</v>
      </c>
    </row>
    <row r="1885" spans="1:10" x14ac:dyDescent="0.25">
      <c r="A1885" t="s">
        <v>3938</v>
      </c>
      <c r="B1885" s="10">
        <v>-0.41949399999999998</v>
      </c>
      <c r="C1885" s="10">
        <v>117.544653</v>
      </c>
      <c r="D1885" t="s">
        <v>6</v>
      </c>
      <c r="E1885" t="s">
        <v>6</v>
      </c>
      <c r="F1885" s="3" t="s">
        <v>3940</v>
      </c>
      <c r="G1885" s="3" t="s">
        <v>6</v>
      </c>
      <c r="H1885" t="s">
        <v>3934</v>
      </c>
      <c r="I1885" t="s">
        <v>6</v>
      </c>
      <c r="J1885" t="s">
        <v>6</v>
      </c>
    </row>
    <row r="1886" spans="1:10" x14ac:dyDescent="0.25">
      <c r="A1886" t="s">
        <v>3942</v>
      </c>
      <c r="B1886" s="10">
        <v>-0.49251499999999998</v>
      </c>
      <c r="C1886" s="10">
        <v>117.56899</v>
      </c>
      <c r="D1886" t="s">
        <v>6</v>
      </c>
      <c r="E1886" t="s">
        <v>6</v>
      </c>
      <c r="F1886" s="3" t="s">
        <v>3943</v>
      </c>
      <c r="G1886" s="3" t="s">
        <v>6</v>
      </c>
      <c r="H1886" t="s">
        <v>3934</v>
      </c>
      <c r="I1886" t="s">
        <v>6</v>
      </c>
      <c r="J1886" t="s">
        <v>6</v>
      </c>
    </row>
    <row r="1887" spans="1:10" x14ac:dyDescent="0.25">
      <c r="A1887" t="s">
        <v>3939</v>
      </c>
      <c r="B1887" s="10">
        <v>-0.81097799999999998</v>
      </c>
      <c r="C1887" s="10">
        <v>117.4914</v>
      </c>
      <c r="D1887" t="s">
        <v>6</v>
      </c>
      <c r="E1887" t="s">
        <v>6</v>
      </c>
      <c r="F1887" s="3" t="s">
        <v>3941</v>
      </c>
      <c r="G1887" s="3" t="s">
        <v>6</v>
      </c>
      <c r="H1887" t="s">
        <v>3934</v>
      </c>
      <c r="I1887" t="s">
        <v>6</v>
      </c>
      <c r="J1887" t="s">
        <v>6</v>
      </c>
    </row>
    <row r="1888" spans="1:10" x14ac:dyDescent="0.25">
      <c r="A1888" t="s">
        <v>3944</v>
      </c>
      <c r="B1888" s="10">
        <v>10.549402000000001</v>
      </c>
      <c r="C1888" s="10">
        <v>-62.804592</v>
      </c>
      <c r="D1888" t="s">
        <v>6</v>
      </c>
      <c r="E1888" t="s">
        <v>6</v>
      </c>
      <c r="F1888" s="3" t="s">
        <v>3945</v>
      </c>
      <c r="G1888" s="3" t="s">
        <v>6</v>
      </c>
      <c r="H1888" s="4" t="s">
        <v>1709</v>
      </c>
      <c r="I1888" s="4" t="s">
        <v>6</v>
      </c>
      <c r="J1888" s="3" t="s">
        <v>6</v>
      </c>
    </row>
    <row r="1889" spans="1:10" x14ac:dyDescent="0.25">
      <c r="A1889" t="s">
        <v>3949</v>
      </c>
      <c r="B1889" s="10">
        <v>41.335776000000003</v>
      </c>
      <c r="C1889" s="10">
        <v>-70.299878000000007</v>
      </c>
      <c r="D1889" t="s">
        <v>6</v>
      </c>
      <c r="E1889" t="s">
        <v>6</v>
      </c>
      <c r="F1889" t="s">
        <v>3946</v>
      </c>
      <c r="G1889" s="3" t="s">
        <v>6</v>
      </c>
      <c r="H1889" t="s">
        <v>3948</v>
      </c>
      <c r="I1889" s="4" t="s">
        <v>6</v>
      </c>
      <c r="J1889" s="4" t="s">
        <v>6</v>
      </c>
    </row>
    <row r="1890" spans="1:10" x14ac:dyDescent="0.25">
      <c r="A1890" t="s">
        <v>3948</v>
      </c>
      <c r="B1890" s="10">
        <v>41.269261</v>
      </c>
      <c r="C1890" s="10">
        <v>-70.084149999999994</v>
      </c>
      <c r="D1890" t="s">
        <v>6</v>
      </c>
      <c r="E1890" t="s">
        <v>6</v>
      </c>
      <c r="F1890" t="s">
        <v>3947</v>
      </c>
      <c r="G1890" s="3" t="s">
        <v>6</v>
      </c>
      <c r="H1890" t="s">
        <v>433</v>
      </c>
      <c r="I1890" s="4" t="s">
        <v>6</v>
      </c>
      <c r="J1890" s="4" t="s">
        <v>6</v>
      </c>
    </row>
    <row r="1891" spans="1:10" x14ac:dyDescent="0.25">
      <c r="A1891" t="s">
        <v>3950</v>
      </c>
      <c r="B1891" s="10">
        <v>-5.6520599999999996</v>
      </c>
      <c r="C1891" s="10">
        <v>105.338301</v>
      </c>
      <c r="D1891" t="s">
        <v>6</v>
      </c>
      <c r="E1891" t="s">
        <v>6</v>
      </c>
      <c r="F1891" s="3" t="s">
        <v>3951</v>
      </c>
      <c r="G1891" t="s">
        <v>6</v>
      </c>
      <c r="H1891" t="s">
        <v>1484</v>
      </c>
      <c r="I1891" t="s">
        <v>6</v>
      </c>
      <c r="J1891" t="s">
        <v>6</v>
      </c>
    </row>
    <row r="1892" spans="1:10" x14ac:dyDescent="0.25">
      <c r="A1892" t="s">
        <v>3952</v>
      </c>
      <c r="B1892" s="10">
        <v>-5.5137910000000003</v>
      </c>
      <c r="C1892" s="10">
        <v>105.26242499999999</v>
      </c>
      <c r="D1892" t="s">
        <v>6</v>
      </c>
      <c r="E1892" t="s">
        <v>6</v>
      </c>
      <c r="F1892" s="3" t="s">
        <v>3953</v>
      </c>
      <c r="G1892" t="s">
        <v>6</v>
      </c>
      <c r="H1892" t="s">
        <v>1484</v>
      </c>
      <c r="I1892" t="s">
        <v>3950</v>
      </c>
      <c r="J1892" t="s">
        <v>6</v>
      </c>
    </row>
    <row r="1893" spans="1:10" x14ac:dyDescent="0.25">
      <c r="A1893" t="s">
        <v>3954</v>
      </c>
      <c r="B1893" s="10">
        <v>-5.7297729999999998</v>
      </c>
      <c r="C1893" s="10">
        <v>105.196651</v>
      </c>
      <c r="D1893" t="s">
        <v>6</v>
      </c>
      <c r="E1893" t="s">
        <v>6</v>
      </c>
      <c r="F1893" s="3" t="s">
        <v>3955</v>
      </c>
      <c r="G1893" t="s">
        <v>6</v>
      </c>
      <c r="H1893" t="s">
        <v>1484</v>
      </c>
      <c r="I1893" t="s">
        <v>3950</v>
      </c>
      <c r="J1893" t="s">
        <v>6</v>
      </c>
    </row>
    <row r="1894" spans="1:10" x14ac:dyDescent="0.25">
      <c r="A1894" t="s">
        <v>3956</v>
      </c>
      <c r="B1894" s="10">
        <v>-8.4923599999999997</v>
      </c>
      <c r="C1894" s="10">
        <v>117.657939</v>
      </c>
      <c r="D1894" t="s">
        <v>6</v>
      </c>
      <c r="E1894" t="s">
        <v>6</v>
      </c>
      <c r="F1894" s="3" t="s">
        <v>3957</v>
      </c>
      <c r="G1894" s="3" t="s">
        <v>6</v>
      </c>
      <c r="H1894" t="s">
        <v>3613</v>
      </c>
      <c r="I1894" t="s">
        <v>6</v>
      </c>
      <c r="J1894" s="3" t="s">
        <v>6</v>
      </c>
    </row>
    <row r="1895" spans="1:10" x14ac:dyDescent="0.25">
      <c r="A1895" t="s">
        <v>3958</v>
      </c>
      <c r="B1895" s="10">
        <v>-5.7566379999999997</v>
      </c>
      <c r="C1895" s="10">
        <v>132.74209099999999</v>
      </c>
      <c r="D1895" t="s">
        <v>6</v>
      </c>
      <c r="E1895" t="s">
        <v>6</v>
      </c>
      <c r="F1895" s="3" t="s">
        <v>3959</v>
      </c>
      <c r="G1895" s="3" t="s">
        <v>6</v>
      </c>
      <c r="H1895" t="s">
        <v>2411</v>
      </c>
      <c r="I1895" s="3" t="s">
        <v>6</v>
      </c>
      <c r="J1895" s="3" t="s">
        <v>6</v>
      </c>
    </row>
    <row r="1896" spans="1:10" x14ac:dyDescent="0.25">
      <c r="A1896" t="s">
        <v>3961</v>
      </c>
      <c r="B1896" s="10">
        <v>-5.660615</v>
      </c>
      <c r="C1896" s="10">
        <v>132.71764099999999</v>
      </c>
      <c r="D1896" t="s">
        <v>6</v>
      </c>
      <c r="E1896" t="s">
        <v>6</v>
      </c>
      <c r="F1896" s="3" t="s">
        <v>3960</v>
      </c>
      <c r="G1896" s="3" t="s">
        <v>6</v>
      </c>
      <c r="H1896" t="s">
        <v>3958</v>
      </c>
      <c r="I1896" s="3" t="s">
        <v>6</v>
      </c>
      <c r="J1896" s="3" t="s">
        <v>6</v>
      </c>
    </row>
    <row r="1897" spans="1:10" x14ac:dyDescent="0.25">
      <c r="A1897" t="s">
        <v>3962</v>
      </c>
      <c r="B1897" s="10">
        <v>-3.0937760000000001</v>
      </c>
      <c r="C1897" s="10">
        <v>129.545188</v>
      </c>
      <c r="D1897" t="s">
        <v>6</v>
      </c>
      <c r="E1897" t="s">
        <v>6</v>
      </c>
      <c r="F1897" s="3" t="s">
        <v>3963</v>
      </c>
      <c r="G1897" s="3" t="s">
        <v>6</v>
      </c>
      <c r="H1897" t="s">
        <v>2411</v>
      </c>
      <c r="I1897" s="3" t="s">
        <v>6</v>
      </c>
      <c r="J1897" s="3" t="s">
        <v>6</v>
      </c>
    </row>
    <row r="1898" spans="1:10" x14ac:dyDescent="0.25">
      <c r="A1898" t="s">
        <v>3964</v>
      </c>
      <c r="B1898" s="10">
        <v>-3.1067719999999999</v>
      </c>
      <c r="C1898" s="10">
        <v>128.15756500000001</v>
      </c>
      <c r="D1898" t="s">
        <v>6</v>
      </c>
      <c r="E1898" t="s">
        <v>6</v>
      </c>
      <c r="F1898" s="3" t="s">
        <v>3965</v>
      </c>
      <c r="G1898" s="3" t="s">
        <v>6</v>
      </c>
      <c r="H1898" t="s">
        <v>3962</v>
      </c>
      <c r="I1898" s="3" t="s">
        <v>6</v>
      </c>
      <c r="J1898" s="3" t="s">
        <v>6</v>
      </c>
    </row>
    <row r="1899" spans="1:10" x14ac:dyDescent="0.25">
      <c r="A1899" t="s">
        <v>3968</v>
      </c>
      <c r="B1899" s="10">
        <v>-7.6896300000000002</v>
      </c>
      <c r="C1899" s="10">
        <v>108.53264299999999</v>
      </c>
      <c r="D1899" t="s">
        <v>6</v>
      </c>
      <c r="E1899" t="s">
        <v>6</v>
      </c>
      <c r="F1899" s="3" t="s">
        <v>3967</v>
      </c>
      <c r="G1899" s="3" t="s">
        <v>6</v>
      </c>
      <c r="H1899" t="s">
        <v>2392</v>
      </c>
      <c r="I1899" t="s">
        <v>6</v>
      </c>
      <c r="J1899" t="s">
        <v>6</v>
      </c>
    </row>
    <row r="1900" spans="1:10" x14ac:dyDescent="0.25">
      <c r="A1900" t="s">
        <v>3969</v>
      </c>
      <c r="B1900" s="10">
        <v>-7.7088799999999997</v>
      </c>
      <c r="C1900" s="10">
        <v>109.038658</v>
      </c>
      <c r="D1900" t="s">
        <v>6</v>
      </c>
      <c r="E1900" t="s">
        <v>6</v>
      </c>
      <c r="F1900" s="3" t="s">
        <v>3966</v>
      </c>
      <c r="G1900" s="3" t="s">
        <v>6</v>
      </c>
      <c r="H1900" t="s">
        <v>2392</v>
      </c>
      <c r="I1900" t="s">
        <v>6</v>
      </c>
      <c r="J1900" t="s">
        <v>6</v>
      </c>
    </row>
    <row r="1901" spans="1:10" x14ac:dyDescent="0.25">
      <c r="A1901" t="s">
        <v>3970</v>
      </c>
      <c r="B1901" s="10">
        <v>-5.6586400000000001</v>
      </c>
      <c r="C1901" s="10">
        <v>106.571639</v>
      </c>
      <c r="D1901" t="s">
        <v>6</v>
      </c>
      <c r="E1901" t="s">
        <v>6</v>
      </c>
      <c r="F1901" s="3" t="s">
        <v>3971</v>
      </c>
      <c r="G1901" s="3" t="s">
        <v>3972</v>
      </c>
      <c r="H1901" t="s">
        <v>197</v>
      </c>
      <c r="I1901" t="s">
        <v>6</v>
      </c>
      <c r="J1901" t="s">
        <v>6</v>
      </c>
    </row>
    <row r="1902" spans="1:10" x14ac:dyDescent="0.25">
      <c r="A1902" t="s">
        <v>3973</v>
      </c>
      <c r="B1902" s="10">
        <v>-3.568514</v>
      </c>
      <c r="C1902" s="10">
        <v>128.48195699999999</v>
      </c>
      <c r="D1902" t="s">
        <v>6</v>
      </c>
      <c r="E1902" t="s">
        <v>6</v>
      </c>
      <c r="F1902" s="3" t="s">
        <v>3974</v>
      </c>
      <c r="G1902" s="3" t="s">
        <v>6</v>
      </c>
      <c r="H1902" t="s">
        <v>2411</v>
      </c>
      <c r="I1902" s="3" t="s">
        <v>6</v>
      </c>
      <c r="J1902" s="3" t="s">
        <v>6</v>
      </c>
    </row>
    <row r="1903" spans="1:10" x14ac:dyDescent="0.25">
      <c r="A1903" t="s">
        <v>3975</v>
      </c>
      <c r="B1903" s="10">
        <v>-8.3284559999999992</v>
      </c>
      <c r="C1903" s="10">
        <v>111.57852099999999</v>
      </c>
      <c r="D1903" t="s">
        <v>6</v>
      </c>
      <c r="E1903" t="s">
        <v>6</v>
      </c>
      <c r="F1903" s="3" t="s">
        <v>3976</v>
      </c>
      <c r="G1903" s="3" t="s">
        <v>6</v>
      </c>
      <c r="H1903" t="s">
        <v>2927</v>
      </c>
      <c r="I1903" t="s">
        <v>6</v>
      </c>
      <c r="J1903" t="s">
        <v>6</v>
      </c>
    </row>
    <row r="1904" spans="1:10" x14ac:dyDescent="0.25">
      <c r="A1904" t="s">
        <v>3982</v>
      </c>
      <c r="B1904" s="10">
        <v>19.868834</v>
      </c>
      <c r="C1904" s="10">
        <v>-16.296016999999999</v>
      </c>
      <c r="D1904" t="s">
        <v>6</v>
      </c>
      <c r="E1904" t="s">
        <v>6</v>
      </c>
      <c r="F1904" s="3" t="s">
        <v>3983</v>
      </c>
      <c r="G1904" s="3" t="s">
        <v>6</v>
      </c>
      <c r="H1904" t="s">
        <v>3710</v>
      </c>
      <c r="I1904" t="s">
        <v>6</v>
      </c>
      <c r="J1904" s="3" t="s">
        <v>6</v>
      </c>
    </row>
    <row r="1905" spans="1:10" x14ac:dyDescent="0.25">
      <c r="A1905" t="s">
        <v>3985</v>
      </c>
      <c r="B1905" s="10">
        <v>19.868041000000002</v>
      </c>
      <c r="C1905" s="10">
        <v>-16.389779999999998</v>
      </c>
      <c r="D1905" t="s">
        <v>6</v>
      </c>
      <c r="E1905" t="s">
        <v>6</v>
      </c>
      <c r="F1905" s="3" t="s">
        <v>3984</v>
      </c>
      <c r="G1905" s="3" t="s">
        <v>6</v>
      </c>
      <c r="H1905" t="s">
        <v>3710</v>
      </c>
      <c r="I1905" t="s">
        <v>6</v>
      </c>
      <c r="J1905" s="3" t="s">
        <v>6</v>
      </c>
    </row>
    <row r="1906" spans="1:10" x14ac:dyDescent="0.25">
      <c r="A1906" s="4" t="s">
        <v>3987</v>
      </c>
      <c r="B1906" s="10">
        <v>36.854978000000003</v>
      </c>
      <c r="C1906" s="10">
        <v>-6.348306</v>
      </c>
      <c r="D1906" t="s">
        <v>6</v>
      </c>
      <c r="E1906" t="s">
        <v>6</v>
      </c>
      <c r="F1906" s="3" t="s">
        <v>3986</v>
      </c>
      <c r="G1906" s="3" t="s">
        <v>6</v>
      </c>
      <c r="H1906" s="4" t="s">
        <v>2219</v>
      </c>
      <c r="I1906" s="3" t="s">
        <v>6</v>
      </c>
      <c r="J1906" s="3" t="s">
        <v>6</v>
      </c>
    </row>
    <row r="1907" spans="1:10" x14ac:dyDescent="0.25">
      <c r="A1907" t="s">
        <v>3988</v>
      </c>
      <c r="B1907" s="10">
        <v>6.4986069999999998</v>
      </c>
      <c r="C1907" s="10">
        <v>3.7954840000000001</v>
      </c>
      <c r="D1907" t="s">
        <v>6</v>
      </c>
      <c r="E1907" t="s">
        <v>6</v>
      </c>
      <c r="F1907" s="3" t="s">
        <v>3989</v>
      </c>
      <c r="G1907" s="3" t="s">
        <v>6</v>
      </c>
      <c r="H1907" s="3" t="s">
        <v>131</v>
      </c>
      <c r="I1907" s="3" t="s">
        <v>6</v>
      </c>
      <c r="J1907" s="3" t="s">
        <v>6</v>
      </c>
    </row>
    <row r="1908" spans="1:10" x14ac:dyDescent="0.25">
      <c r="A1908" s="4" t="s">
        <v>3990</v>
      </c>
      <c r="B1908" s="10">
        <v>19.191369999999999</v>
      </c>
      <c r="C1908" s="10">
        <v>-104.671104</v>
      </c>
      <c r="D1908" t="s">
        <v>6</v>
      </c>
      <c r="E1908" t="s">
        <v>6</v>
      </c>
      <c r="F1908" s="4" t="s">
        <v>3991</v>
      </c>
      <c r="G1908" s="3" t="s">
        <v>6</v>
      </c>
      <c r="H1908" t="s">
        <v>651</v>
      </c>
      <c r="I1908" t="s">
        <v>6</v>
      </c>
      <c r="J1908" s="3" t="s">
        <v>6</v>
      </c>
    </row>
    <row r="1909" spans="1:10" x14ac:dyDescent="0.25">
      <c r="A1909" s="4" t="s">
        <v>3999</v>
      </c>
      <c r="B1909" s="10">
        <f>25+22/60+10/3600</f>
        <v>25.369444444444444</v>
      </c>
      <c r="C1909" s="10">
        <f>-(108+0.783333333333333+0.0144444444444444)</f>
        <v>-108.79777777777778</v>
      </c>
      <c r="D1909" t="s">
        <v>6</v>
      </c>
      <c r="E1909" t="s">
        <v>1562</v>
      </c>
      <c r="F1909" s="4" t="s">
        <v>3992</v>
      </c>
      <c r="G1909" s="3" t="s">
        <v>6</v>
      </c>
      <c r="H1909" t="s">
        <v>649</v>
      </c>
      <c r="I1909" t="s">
        <v>6</v>
      </c>
      <c r="J1909" s="3" t="s">
        <v>6</v>
      </c>
    </row>
    <row r="1910" spans="1:10" x14ac:dyDescent="0.25">
      <c r="A1910" t="s">
        <v>4000</v>
      </c>
      <c r="B1910" s="10">
        <f>25+28/60+35.1/3600</f>
        <v>25.476416666666665</v>
      </c>
      <c r="C1910" s="10">
        <f>-(108+0.833333333333333+40.9/3600)</f>
        <v>-108.84469444444444</v>
      </c>
      <c r="D1910" t="s">
        <v>6</v>
      </c>
      <c r="E1910" t="s">
        <v>1562</v>
      </c>
      <c r="F1910" t="s">
        <v>3993</v>
      </c>
      <c r="G1910" s="3" t="s">
        <v>6</v>
      </c>
      <c r="H1910" t="s">
        <v>649</v>
      </c>
      <c r="I1910" t="s">
        <v>6</v>
      </c>
      <c r="J1910" s="3" t="s">
        <v>6</v>
      </c>
    </row>
    <row r="1911" spans="1:10" x14ac:dyDescent="0.25">
      <c r="A1911" t="s">
        <v>4001</v>
      </c>
      <c r="B1911" s="10">
        <f>25+29/60+18.6/3600</f>
        <v>25.488500000000002</v>
      </c>
      <c r="C1911" s="10">
        <f>-(108+48/60+23.3/3600)</f>
        <v>-108.80647222222223</v>
      </c>
      <c r="D1911" t="s">
        <v>6</v>
      </c>
      <c r="E1911" t="s">
        <v>1562</v>
      </c>
      <c r="F1911" t="s">
        <v>3994</v>
      </c>
      <c r="G1911" s="3" t="s">
        <v>6</v>
      </c>
      <c r="H1911" t="s">
        <v>649</v>
      </c>
      <c r="I1911" t="s">
        <v>6</v>
      </c>
      <c r="J1911" s="3" t="s">
        <v>6</v>
      </c>
    </row>
    <row r="1912" spans="1:10" x14ac:dyDescent="0.25">
      <c r="A1912" t="s">
        <v>4002</v>
      </c>
      <c r="B1912" s="10">
        <v>25.501024000000001</v>
      </c>
      <c r="C1912" s="10">
        <v>-108.859543</v>
      </c>
      <c r="D1912" t="s">
        <v>6</v>
      </c>
      <c r="E1912" t="s">
        <v>6</v>
      </c>
      <c r="F1912" t="s">
        <v>3995</v>
      </c>
      <c r="G1912" s="3" t="s">
        <v>6</v>
      </c>
      <c r="H1912" t="s">
        <v>649</v>
      </c>
      <c r="I1912" t="s">
        <v>6</v>
      </c>
      <c r="J1912" s="3" t="s">
        <v>6</v>
      </c>
    </row>
    <row r="1913" spans="1:10" x14ac:dyDescent="0.25">
      <c r="A1913" t="s">
        <v>4003</v>
      </c>
      <c r="B1913" s="10">
        <f>25+30/60+28.1/3600</f>
        <v>25.507805555555557</v>
      </c>
      <c r="C1913" s="10">
        <f>-(108+53/60+11.7/3600)</f>
        <v>-108.88658333333333</v>
      </c>
      <c r="D1913" t="s">
        <v>6</v>
      </c>
      <c r="E1913" t="s">
        <v>1562</v>
      </c>
      <c r="F1913" t="s">
        <v>3996</v>
      </c>
      <c r="G1913" s="3" t="s">
        <v>6</v>
      </c>
      <c r="H1913" t="s">
        <v>649</v>
      </c>
      <c r="I1913" t="s">
        <v>6</v>
      </c>
      <c r="J1913" s="3" t="s">
        <v>6</v>
      </c>
    </row>
    <row r="1914" spans="1:10" x14ac:dyDescent="0.25">
      <c r="A1914" t="s">
        <v>4004</v>
      </c>
      <c r="B1914" s="10">
        <f>24+49/60+10/3600</f>
        <v>24.819444444444443</v>
      </c>
      <c r="C1914" s="10">
        <f>-(108+18/60+39/3600)</f>
        <v>-108.31083333333333</v>
      </c>
      <c r="D1914" t="s">
        <v>6</v>
      </c>
      <c r="E1914" t="s">
        <v>1562</v>
      </c>
      <c r="F1914" t="s">
        <v>3997</v>
      </c>
      <c r="G1914" s="3" t="s">
        <v>6</v>
      </c>
      <c r="H1914" t="s">
        <v>649</v>
      </c>
      <c r="I1914" t="s">
        <v>6</v>
      </c>
      <c r="J1914" s="3" t="s">
        <v>6</v>
      </c>
    </row>
    <row r="1915" spans="1:10" x14ac:dyDescent="0.25">
      <c r="A1915" t="s">
        <v>4005</v>
      </c>
      <c r="B1915" s="10">
        <f>24+48/60+45/3600</f>
        <v>24.8125</v>
      </c>
      <c r="C1915" s="10">
        <f>-(108+9/60+24/3600)</f>
        <v>-108.15666666666667</v>
      </c>
      <c r="D1915" t="s">
        <v>6</v>
      </c>
      <c r="E1915" t="s">
        <v>1562</v>
      </c>
      <c r="F1915" t="s">
        <v>3998</v>
      </c>
      <c r="G1915" s="3" t="s">
        <v>6</v>
      </c>
      <c r="H1915" t="s">
        <v>649</v>
      </c>
      <c r="I1915" t="s">
        <v>6</v>
      </c>
      <c r="J1915" s="3" t="s">
        <v>6</v>
      </c>
    </row>
    <row r="1916" spans="1:10" x14ac:dyDescent="0.25">
      <c r="A1916" t="s">
        <v>4006</v>
      </c>
      <c r="B1916" s="10">
        <v>18.441524000000001</v>
      </c>
      <c r="C1916" s="10">
        <v>-93.281411000000006</v>
      </c>
      <c r="D1916" t="s">
        <v>2198</v>
      </c>
      <c r="E1916" t="s">
        <v>6</v>
      </c>
      <c r="F1916" s="3" t="s">
        <v>4007</v>
      </c>
      <c r="G1916" s="3" t="s">
        <v>6</v>
      </c>
      <c r="H1916" t="s">
        <v>2155</v>
      </c>
      <c r="I1916" t="s">
        <v>6</v>
      </c>
      <c r="J1916" s="3" t="s">
        <v>6</v>
      </c>
    </row>
    <row r="1917" spans="1:10" x14ac:dyDescent="0.25">
      <c r="A1917" t="s">
        <v>4008</v>
      </c>
      <c r="B1917" s="10">
        <v>28.125311</v>
      </c>
      <c r="C1917" s="10">
        <v>-97.102121999999994</v>
      </c>
      <c r="D1917" t="s">
        <v>6</v>
      </c>
      <c r="E1917" t="s">
        <v>6</v>
      </c>
      <c r="F1917" s="3" t="s">
        <v>4009</v>
      </c>
      <c r="G1917" s="3" t="s">
        <v>6</v>
      </c>
      <c r="H1917" s="3" t="s">
        <v>435</v>
      </c>
      <c r="I1917" s="3" t="s">
        <v>6</v>
      </c>
      <c r="J1917" s="3" t="s">
        <v>6</v>
      </c>
    </row>
    <row r="1918" spans="1:10" x14ac:dyDescent="0.25">
      <c r="A1918" t="s">
        <v>4010</v>
      </c>
      <c r="B1918" s="10">
        <v>21.288554000000001</v>
      </c>
      <c r="C1918" s="10">
        <v>-89.661664000000002</v>
      </c>
      <c r="D1918" t="s">
        <v>6</v>
      </c>
      <c r="E1918" t="s">
        <v>6</v>
      </c>
      <c r="F1918" s="3" t="s">
        <v>4016</v>
      </c>
      <c r="G1918" s="3" t="s">
        <v>6</v>
      </c>
      <c r="H1918" t="s">
        <v>3107</v>
      </c>
      <c r="I1918" t="s">
        <v>6</v>
      </c>
      <c r="J1918" s="3" t="s">
        <v>6</v>
      </c>
    </row>
    <row r="1919" spans="1:10" x14ac:dyDescent="0.25">
      <c r="A1919" t="s">
        <v>4011</v>
      </c>
      <c r="B1919" s="10">
        <v>30.269590999999998</v>
      </c>
      <c r="C1919" s="10">
        <v>-88.102517000000006</v>
      </c>
      <c r="D1919" t="s">
        <v>6</v>
      </c>
      <c r="E1919" t="s">
        <v>6</v>
      </c>
      <c r="F1919" s="3" t="s">
        <v>4012</v>
      </c>
      <c r="G1919" s="3" t="s">
        <v>6</v>
      </c>
      <c r="H1919" t="s">
        <v>2646</v>
      </c>
      <c r="I1919" t="s">
        <v>6</v>
      </c>
      <c r="J1919" s="3" t="s">
        <v>6</v>
      </c>
    </row>
    <row r="1920" spans="1:10" x14ac:dyDescent="0.25">
      <c r="A1920" t="s">
        <v>4014</v>
      </c>
      <c r="B1920" s="10">
        <v>30.232955</v>
      </c>
      <c r="C1920" s="10">
        <v>-88.66695</v>
      </c>
      <c r="D1920" t="s">
        <v>6</v>
      </c>
      <c r="E1920" t="s">
        <v>6</v>
      </c>
      <c r="F1920" s="3" t="s">
        <v>4013</v>
      </c>
      <c r="G1920" s="3" t="s">
        <v>6</v>
      </c>
      <c r="H1920" t="s">
        <v>2650</v>
      </c>
      <c r="I1920" t="s">
        <v>6</v>
      </c>
      <c r="J1920" s="3" t="s">
        <v>6</v>
      </c>
    </row>
    <row r="1921" spans="1:10" x14ac:dyDescent="0.25">
      <c r="A1921" s="3" t="s">
        <v>4018</v>
      </c>
      <c r="B1921" s="10">
        <v>10.066248</v>
      </c>
      <c r="C1921" s="10">
        <v>-84.967966000000004</v>
      </c>
      <c r="D1921" t="s">
        <v>6</v>
      </c>
      <c r="E1921" t="s">
        <v>6</v>
      </c>
      <c r="F1921" s="3" t="s">
        <v>4017</v>
      </c>
      <c r="G1921" s="3" t="s">
        <v>6</v>
      </c>
      <c r="H1921" t="s">
        <v>149</v>
      </c>
      <c r="I1921" s="3" t="s">
        <v>6</v>
      </c>
      <c r="J1921" s="3" t="s">
        <v>6</v>
      </c>
    </row>
    <row r="1922" spans="1:10" x14ac:dyDescent="0.25">
      <c r="A1922" t="s">
        <v>4019</v>
      </c>
      <c r="B1922" s="10">
        <v>36.157811000000002</v>
      </c>
      <c r="C1922" s="10">
        <v>120.112927</v>
      </c>
      <c r="D1922" t="s">
        <v>6</v>
      </c>
      <c r="E1922" t="s">
        <v>6</v>
      </c>
      <c r="F1922" s="3" t="s">
        <v>4020</v>
      </c>
      <c r="G1922" s="3" t="s">
        <v>6</v>
      </c>
      <c r="H1922" t="s">
        <v>3133</v>
      </c>
      <c r="I1922" s="4" t="s">
        <v>6</v>
      </c>
      <c r="J1922" s="4" t="s">
        <v>6</v>
      </c>
    </row>
    <row r="1923" spans="1:10" x14ac:dyDescent="0.25">
      <c r="A1923" t="s">
        <v>4021</v>
      </c>
      <c r="B1923" s="10">
        <v>1.583072</v>
      </c>
      <c r="C1923" s="10">
        <v>124.81842899999999</v>
      </c>
      <c r="D1923" t="s">
        <v>6</v>
      </c>
      <c r="E1923" t="s">
        <v>6</v>
      </c>
      <c r="F1923" s="3" t="s">
        <v>4022</v>
      </c>
      <c r="G1923" s="3" t="s">
        <v>6</v>
      </c>
      <c r="H1923" t="s">
        <v>2398</v>
      </c>
      <c r="I1923" t="s">
        <v>6</v>
      </c>
      <c r="J1923" t="s">
        <v>6</v>
      </c>
    </row>
    <row r="1924" spans="1:10" x14ac:dyDescent="0.25">
      <c r="A1924" s="4" t="s">
        <v>4023</v>
      </c>
      <c r="B1924" s="10">
        <v>-26.985075999999999</v>
      </c>
      <c r="C1924" s="10">
        <v>32.838548000000003</v>
      </c>
      <c r="D1924" t="s">
        <v>6</v>
      </c>
      <c r="E1924" t="s">
        <v>6</v>
      </c>
      <c r="F1924" s="3" t="s">
        <v>4025</v>
      </c>
      <c r="G1924" s="3" t="s">
        <v>4024</v>
      </c>
      <c r="H1924" s="3" t="s">
        <v>367</v>
      </c>
      <c r="I1924" s="3" t="s">
        <v>6</v>
      </c>
      <c r="J1924" s="3" t="s">
        <v>6</v>
      </c>
    </row>
    <row r="1925" spans="1:10" x14ac:dyDescent="0.25">
      <c r="A1925" s="4" t="s">
        <v>4026</v>
      </c>
      <c r="B1925" s="10">
        <v>-28.943971000000001</v>
      </c>
      <c r="C1925" s="10">
        <v>31.818127</v>
      </c>
      <c r="D1925" t="s">
        <v>6</v>
      </c>
      <c r="E1925" t="s">
        <v>6</v>
      </c>
      <c r="F1925" s="3" t="s">
        <v>4027</v>
      </c>
      <c r="G1925" s="3" t="s">
        <v>6</v>
      </c>
      <c r="H1925" s="3" t="s">
        <v>367</v>
      </c>
      <c r="I1925" s="3" t="s">
        <v>6</v>
      </c>
      <c r="J1925" s="3" t="s">
        <v>6</v>
      </c>
    </row>
    <row r="1926" spans="1:10" x14ac:dyDescent="0.25">
      <c r="A1926" s="4" t="s">
        <v>4028</v>
      </c>
      <c r="B1926" s="10">
        <v>-28.389641000000001</v>
      </c>
      <c r="C1926" s="10">
        <v>32.424829000000003</v>
      </c>
      <c r="D1926" t="s">
        <v>6</v>
      </c>
      <c r="E1926" t="s">
        <v>6</v>
      </c>
      <c r="F1926" s="3" t="s">
        <v>4029</v>
      </c>
      <c r="G1926" s="3" t="s">
        <v>6</v>
      </c>
      <c r="H1926" s="3" t="s">
        <v>367</v>
      </c>
      <c r="I1926" s="3" t="s">
        <v>6</v>
      </c>
      <c r="J1926" s="3" t="s">
        <v>6</v>
      </c>
    </row>
    <row r="1927" spans="1:10" x14ac:dyDescent="0.25">
      <c r="A1927" t="s">
        <v>4030</v>
      </c>
      <c r="B1927" s="10">
        <v>-34.422046999999999</v>
      </c>
      <c r="C1927" s="10">
        <v>21.306483</v>
      </c>
      <c r="D1927" t="s">
        <v>6</v>
      </c>
      <c r="E1927" t="s">
        <v>6</v>
      </c>
      <c r="F1927" s="3" t="s">
        <v>4031</v>
      </c>
      <c r="G1927" s="3" t="s">
        <v>6</v>
      </c>
      <c r="H1927" s="3" t="s">
        <v>366</v>
      </c>
      <c r="I1927" s="3" t="s">
        <v>6</v>
      </c>
      <c r="J1927" s="3" t="s">
        <v>6</v>
      </c>
    </row>
    <row r="1928" spans="1:10" x14ac:dyDescent="0.25">
      <c r="A1928" t="s">
        <v>4033</v>
      </c>
      <c r="B1928" s="10">
        <v>-34.051003999999999</v>
      </c>
      <c r="C1928" s="10">
        <v>23.039515000000002</v>
      </c>
      <c r="D1928" t="s">
        <v>6</v>
      </c>
      <c r="E1928" t="s">
        <v>6</v>
      </c>
      <c r="F1928" s="3" t="s">
        <v>4032</v>
      </c>
      <c r="G1928" s="3" t="s">
        <v>6</v>
      </c>
      <c r="H1928" t="s">
        <v>4030</v>
      </c>
      <c r="I1928" s="3" t="s">
        <v>6</v>
      </c>
      <c r="J1928" s="3" t="s">
        <v>6</v>
      </c>
    </row>
    <row r="1929" spans="1:10" x14ac:dyDescent="0.25">
      <c r="A1929" t="s">
        <v>4034</v>
      </c>
      <c r="B1929" s="10">
        <f>21+24/60+31/3600</f>
        <v>21.40861111111111</v>
      </c>
      <c r="C1929" s="10">
        <f>109+12/60+2/3600</f>
        <v>109.20055555555555</v>
      </c>
      <c r="D1929" s="3" t="s">
        <v>6</v>
      </c>
      <c r="E1929" s="3" t="s">
        <v>1562</v>
      </c>
      <c r="F1929" s="3" t="s">
        <v>4035</v>
      </c>
      <c r="G1929" s="3" t="s">
        <v>6</v>
      </c>
      <c r="H1929" t="s">
        <v>3196</v>
      </c>
      <c r="I1929" s="3" t="s">
        <v>6</v>
      </c>
      <c r="J1929" s="3" t="s">
        <v>6</v>
      </c>
    </row>
    <row r="1930" spans="1:10" x14ac:dyDescent="0.25">
      <c r="A1930" t="s">
        <v>4036</v>
      </c>
      <c r="B1930" s="10">
        <v>-9.5599349999999994</v>
      </c>
      <c r="C1930" s="10">
        <v>-35.720379000000001</v>
      </c>
      <c r="D1930" t="s">
        <v>2198</v>
      </c>
      <c r="E1930" t="s">
        <v>6</v>
      </c>
      <c r="F1930" s="3" t="s">
        <v>4037</v>
      </c>
      <c r="G1930" s="3" t="s">
        <v>6</v>
      </c>
      <c r="H1930" t="s">
        <v>327</v>
      </c>
      <c r="I1930" t="s">
        <v>329</v>
      </c>
      <c r="J1930" t="s">
        <v>6</v>
      </c>
    </row>
    <row r="1931" spans="1:10" x14ac:dyDescent="0.25">
      <c r="A1931" t="s">
        <v>4038</v>
      </c>
      <c r="B1931" s="10">
        <v>-9.6263869999999994</v>
      </c>
      <c r="C1931" s="10">
        <v>-35.778005</v>
      </c>
      <c r="D1931" t="s">
        <v>6</v>
      </c>
      <c r="E1931" t="s">
        <v>6</v>
      </c>
      <c r="F1931" s="3" t="s">
        <v>4039</v>
      </c>
      <c r="G1931" s="3" t="s">
        <v>6</v>
      </c>
      <c r="H1931" t="s">
        <v>4036</v>
      </c>
      <c r="I1931" s="3" t="s">
        <v>6</v>
      </c>
      <c r="J1931" s="3" t="s">
        <v>6</v>
      </c>
    </row>
    <row r="1932" spans="1:10" x14ac:dyDescent="0.25">
      <c r="A1932" s="4" t="s">
        <v>4041</v>
      </c>
      <c r="B1932" s="10">
        <v>13.599276</v>
      </c>
      <c r="C1932" s="10">
        <v>80.186243000000005</v>
      </c>
      <c r="D1932" t="s">
        <v>6</v>
      </c>
      <c r="E1932" t="s">
        <v>6</v>
      </c>
      <c r="F1932" s="3" t="s">
        <v>4040</v>
      </c>
      <c r="G1932" s="3" t="s">
        <v>6</v>
      </c>
      <c r="H1932" s="3" t="s">
        <v>178</v>
      </c>
      <c r="I1932" s="3" t="s">
        <v>3628</v>
      </c>
      <c r="J1932" s="3" t="s">
        <v>6</v>
      </c>
    </row>
    <row r="1933" spans="1:10" x14ac:dyDescent="0.25">
      <c r="A1933" t="s">
        <v>4042</v>
      </c>
      <c r="B1933" s="10">
        <v>19.380182000000001</v>
      </c>
      <c r="C1933" s="10">
        <v>85.040762999999998</v>
      </c>
      <c r="D1933" t="s">
        <v>6</v>
      </c>
      <c r="E1933" t="s">
        <v>6</v>
      </c>
      <c r="F1933" s="3" t="s">
        <v>4043</v>
      </c>
      <c r="G1933" s="3" t="s">
        <v>6</v>
      </c>
      <c r="H1933" t="s">
        <v>2338</v>
      </c>
      <c r="I1933" t="s">
        <v>6</v>
      </c>
      <c r="J1933" s="3" t="s">
        <v>6</v>
      </c>
    </row>
    <row r="1934" spans="1:10" x14ac:dyDescent="0.25">
      <c r="A1934" t="s">
        <v>4045</v>
      </c>
      <c r="B1934" s="10">
        <f>9+16/60</f>
        <v>9.2666666666666675</v>
      </c>
      <c r="C1934" s="10">
        <f>79+13/60</f>
        <v>79.216666666666669</v>
      </c>
      <c r="D1934" t="s">
        <v>6</v>
      </c>
      <c r="E1934" t="s">
        <v>6</v>
      </c>
      <c r="F1934" s="4" t="s">
        <v>4044</v>
      </c>
      <c r="G1934" s="3" t="s">
        <v>6</v>
      </c>
      <c r="H1934" t="s">
        <v>2324</v>
      </c>
      <c r="I1934" t="s">
        <v>6</v>
      </c>
      <c r="J1934" t="s">
        <v>6</v>
      </c>
    </row>
    <row r="1935" spans="1:10" x14ac:dyDescent="0.25">
      <c r="A1935" t="s">
        <v>4241</v>
      </c>
      <c r="B1935" s="10">
        <v>22.216901</v>
      </c>
      <c r="C1935" s="10">
        <v>72.621713999999997</v>
      </c>
      <c r="D1935" t="s">
        <v>6</v>
      </c>
      <c r="E1935" t="s">
        <v>6</v>
      </c>
      <c r="F1935" s="3" t="s">
        <v>4046</v>
      </c>
      <c r="G1935" s="3" t="s">
        <v>6</v>
      </c>
      <c r="H1935" s="4" t="s">
        <v>4238</v>
      </c>
      <c r="I1935" t="s">
        <v>6</v>
      </c>
      <c r="J1935" s="3" t="s">
        <v>6</v>
      </c>
    </row>
    <row r="1936" spans="1:10" x14ac:dyDescent="0.25">
      <c r="A1936" t="s">
        <v>4239</v>
      </c>
      <c r="B1936" s="10">
        <v>21.922920999999999</v>
      </c>
      <c r="C1936" s="10">
        <v>72.512658999999999</v>
      </c>
      <c r="D1936" t="s">
        <v>6</v>
      </c>
      <c r="E1936" t="s">
        <v>6</v>
      </c>
      <c r="F1936" s="3" t="s">
        <v>4047</v>
      </c>
      <c r="G1936" s="3" t="s">
        <v>6</v>
      </c>
      <c r="H1936" t="s">
        <v>4238</v>
      </c>
      <c r="I1936" t="s">
        <v>6</v>
      </c>
      <c r="J1936" s="3" t="s">
        <v>6</v>
      </c>
    </row>
    <row r="1937" spans="1:10" x14ac:dyDescent="0.25">
      <c r="A1937" t="s">
        <v>4240</v>
      </c>
      <c r="B1937" s="10">
        <v>21.901105999999999</v>
      </c>
      <c r="C1937" s="10">
        <v>72.625575999999995</v>
      </c>
      <c r="D1937" t="s">
        <v>6</v>
      </c>
      <c r="E1937" t="s">
        <v>6</v>
      </c>
      <c r="F1937" s="3" t="s">
        <v>4048</v>
      </c>
      <c r="G1937" s="3" t="s">
        <v>6</v>
      </c>
      <c r="H1937" t="s">
        <v>4238</v>
      </c>
      <c r="I1937" t="s">
        <v>6</v>
      </c>
      <c r="J1937" s="3" t="s">
        <v>6</v>
      </c>
    </row>
    <row r="1938" spans="1:10" x14ac:dyDescent="0.25">
      <c r="A1938" t="s">
        <v>4049</v>
      </c>
      <c r="B1938" s="10">
        <v>34.701917000000002</v>
      </c>
      <c r="C1938" s="10">
        <v>-76.704702999999995</v>
      </c>
      <c r="D1938" t="s">
        <v>6</v>
      </c>
      <c r="E1938" t="s">
        <v>6</v>
      </c>
      <c r="F1938" s="3" t="s">
        <v>4050</v>
      </c>
      <c r="G1938" s="3" t="s">
        <v>6</v>
      </c>
      <c r="H1938" t="s">
        <v>2607</v>
      </c>
      <c r="I1938" t="s">
        <v>6</v>
      </c>
      <c r="J1938" s="3" t="s">
        <v>6</v>
      </c>
    </row>
    <row r="1939" spans="1:10" x14ac:dyDescent="0.25">
      <c r="A1939" t="s">
        <v>4051</v>
      </c>
      <c r="B1939" s="10">
        <v>38.788542999999997</v>
      </c>
      <c r="C1939" s="10">
        <v>-75.165891999999999</v>
      </c>
      <c r="D1939" t="s">
        <v>6</v>
      </c>
      <c r="E1939" t="s">
        <v>6</v>
      </c>
      <c r="F1939" s="3" t="s">
        <v>4052</v>
      </c>
      <c r="G1939" s="3" t="s">
        <v>6</v>
      </c>
      <c r="H1939" t="s">
        <v>633</v>
      </c>
      <c r="I1939" t="s">
        <v>6</v>
      </c>
      <c r="J1939" s="3" t="s">
        <v>6</v>
      </c>
    </row>
    <row r="1940" spans="1:10" x14ac:dyDescent="0.25">
      <c r="A1940" t="s">
        <v>4056</v>
      </c>
      <c r="B1940" s="10">
        <v>33.968932000000002</v>
      </c>
      <c r="C1940" s="10">
        <v>-77.974234999999993</v>
      </c>
      <c r="D1940" t="s">
        <v>6</v>
      </c>
      <c r="E1940" t="s">
        <v>6</v>
      </c>
      <c r="F1940" s="3" t="s">
        <v>4053</v>
      </c>
      <c r="G1940" s="3" t="s">
        <v>6</v>
      </c>
      <c r="H1940" t="s">
        <v>4054</v>
      </c>
      <c r="I1940" t="s">
        <v>6</v>
      </c>
      <c r="J1940" t="s">
        <v>6</v>
      </c>
    </row>
    <row r="1941" spans="1:10" x14ac:dyDescent="0.25">
      <c r="A1941" t="s">
        <v>4054</v>
      </c>
      <c r="B1941" s="10">
        <v>34.716991</v>
      </c>
      <c r="C1941" s="10">
        <v>-76.671250999999998</v>
      </c>
      <c r="D1941" t="s">
        <v>6</v>
      </c>
      <c r="E1941" t="s">
        <v>6</v>
      </c>
      <c r="F1941" s="3" t="s">
        <v>4055</v>
      </c>
      <c r="G1941" s="3" t="s">
        <v>6</v>
      </c>
      <c r="H1941" t="s">
        <v>59</v>
      </c>
      <c r="I1941" t="s">
        <v>6</v>
      </c>
      <c r="J1941" s="3" t="s">
        <v>6</v>
      </c>
    </row>
    <row r="1942" spans="1:10" x14ac:dyDescent="0.25">
      <c r="A1942" t="s">
        <v>4057</v>
      </c>
      <c r="B1942" s="10">
        <v>26.144439999999999</v>
      </c>
      <c r="C1942" s="10">
        <v>-81.808273</v>
      </c>
      <c r="D1942" t="s">
        <v>6</v>
      </c>
      <c r="E1942" t="s">
        <v>6</v>
      </c>
      <c r="F1942" s="3" t="s">
        <v>4058</v>
      </c>
      <c r="G1942" s="3" t="s">
        <v>6</v>
      </c>
      <c r="H1942" s="3" t="s">
        <v>2716</v>
      </c>
      <c r="I1942" t="s">
        <v>6</v>
      </c>
      <c r="J1942" s="3" t="s">
        <v>6</v>
      </c>
    </row>
    <row r="1943" spans="1:10" x14ac:dyDescent="0.25">
      <c r="A1943" t="s">
        <v>4059</v>
      </c>
      <c r="B1943" s="10">
        <v>-7.5638899999999998</v>
      </c>
      <c r="C1943" s="10">
        <v>-34.836481999999997</v>
      </c>
      <c r="D1943" t="s">
        <v>6</v>
      </c>
      <c r="E1943" t="s">
        <v>6</v>
      </c>
      <c r="F1943" t="s">
        <v>4060</v>
      </c>
      <c r="G1943" s="3" t="s">
        <v>6</v>
      </c>
      <c r="H1943" t="s">
        <v>333</v>
      </c>
      <c r="I1943" t="s">
        <v>6</v>
      </c>
      <c r="J1943" s="3" t="s">
        <v>6</v>
      </c>
    </row>
    <row r="1944" spans="1:10" x14ac:dyDescent="0.25">
      <c r="A1944" t="s">
        <v>4062</v>
      </c>
      <c r="B1944" s="10">
        <v>32.024205000000002</v>
      </c>
      <c r="C1944" s="10">
        <v>-80.843601000000007</v>
      </c>
      <c r="D1944" t="s">
        <v>6</v>
      </c>
      <c r="E1944" t="s">
        <v>6</v>
      </c>
      <c r="F1944" s="3" t="s">
        <v>4061</v>
      </c>
      <c r="G1944" s="3" t="s">
        <v>6</v>
      </c>
      <c r="H1944" t="s">
        <v>2634</v>
      </c>
      <c r="I1944" s="3" t="s">
        <v>6</v>
      </c>
      <c r="J1944" s="3" t="s">
        <v>6</v>
      </c>
    </row>
    <row r="1945" spans="1:10" x14ac:dyDescent="0.25">
      <c r="A1945" t="s">
        <v>4063</v>
      </c>
      <c r="B1945" s="10">
        <v>40.926395999999997</v>
      </c>
      <c r="C1945" s="10">
        <v>-73.147497000000001</v>
      </c>
      <c r="D1945" t="s">
        <v>6</v>
      </c>
      <c r="E1945" t="s">
        <v>6</v>
      </c>
      <c r="F1945" s="3" t="s">
        <v>4064</v>
      </c>
      <c r="G1945" s="3" t="s">
        <v>6</v>
      </c>
      <c r="H1945" t="s">
        <v>2572</v>
      </c>
      <c r="I1945" t="s">
        <v>6</v>
      </c>
      <c r="J1945" s="3" t="s">
        <v>6</v>
      </c>
    </row>
    <row r="1946" spans="1:10" x14ac:dyDescent="0.25">
      <c r="A1946" t="s">
        <v>4065</v>
      </c>
      <c r="B1946" s="10">
        <v>4.3388299999999997</v>
      </c>
      <c r="C1946" s="10">
        <v>6.4113309999999997</v>
      </c>
      <c r="D1946" t="s">
        <v>3719</v>
      </c>
      <c r="E1946" t="s">
        <v>6</v>
      </c>
      <c r="F1946" s="3" t="s">
        <v>4066</v>
      </c>
      <c r="G1946" s="3" t="s">
        <v>6</v>
      </c>
      <c r="H1946" s="3" t="s">
        <v>131</v>
      </c>
      <c r="I1946" s="3" t="s">
        <v>6</v>
      </c>
      <c r="J1946" s="3" t="s">
        <v>6</v>
      </c>
    </row>
    <row r="1947" spans="1:10" x14ac:dyDescent="0.25">
      <c r="A1947" s="4" t="s">
        <v>4067</v>
      </c>
      <c r="B1947" s="10">
        <v>29.371272999999999</v>
      </c>
      <c r="C1947" s="10">
        <v>47.802937</v>
      </c>
      <c r="D1947" t="s">
        <v>6</v>
      </c>
      <c r="E1947" t="s">
        <v>6</v>
      </c>
      <c r="F1947" s="3" t="s">
        <v>4068</v>
      </c>
      <c r="G1947" s="3" t="s">
        <v>6</v>
      </c>
      <c r="H1947" s="3" t="s">
        <v>87</v>
      </c>
      <c r="I1947" t="s">
        <v>3626</v>
      </c>
      <c r="J1947" s="3" t="s">
        <v>6</v>
      </c>
    </row>
    <row r="1948" spans="1:10" x14ac:dyDescent="0.25">
      <c r="A1948" s="4" t="s">
        <v>4071</v>
      </c>
      <c r="B1948" s="10">
        <v>29.324041000000001</v>
      </c>
      <c r="C1948" s="10">
        <v>47.865963000000001</v>
      </c>
      <c r="D1948" t="s">
        <v>6</v>
      </c>
      <c r="E1948" t="s">
        <v>6</v>
      </c>
      <c r="F1948" s="4" t="s">
        <v>4069</v>
      </c>
      <c r="G1948" s="3" t="s">
        <v>6</v>
      </c>
      <c r="H1948" s="3" t="s">
        <v>87</v>
      </c>
      <c r="I1948" t="s">
        <v>3626</v>
      </c>
      <c r="J1948" s="3" t="s">
        <v>6</v>
      </c>
    </row>
    <row r="1949" spans="1:10" x14ac:dyDescent="0.25">
      <c r="A1949" s="4" t="s">
        <v>4072</v>
      </c>
      <c r="B1949" s="10">
        <v>29.337230000000002</v>
      </c>
      <c r="C1949" s="10">
        <v>47.902524999999997</v>
      </c>
      <c r="D1949" t="s">
        <v>6</v>
      </c>
      <c r="E1949" t="s">
        <v>6</v>
      </c>
      <c r="F1949" s="4" t="s">
        <v>4070</v>
      </c>
      <c r="G1949" s="3" t="s">
        <v>6</v>
      </c>
      <c r="H1949" s="3" t="s">
        <v>87</v>
      </c>
      <c r="I1949" t="s">
        <v>3626</v>
      </c>
      <c r="J1949" s="3" t="s">
        <v>6</v>
      </c>
    </row>
    <row r="1950" spans="1:10" x14ac:dyDescent="0.25">
      <c r="A1950" t="s">
        <v>4073</v>
      </c>
      <c r="B1950" s="10">
        <v>13.072642</v>
      </c>
      <c r="C1950" s="10">
        <v>-59.578009999999999</v>
      </c>
      <c r="D1950" t="s">
        <v>6</v>
      </c>
      <c r="E1950" t="s">
        <v>6</v>
      </c>
      <c r="F1950" s="3" t="s">
        <v>4074</v>
      </c>
      <c r="G1950" s="3" t="s">
        <v>6</v>
      </c>
      <c r="H1950" t="s">
        <v>293</v>
      </c>
      <c r="I1950" t="s">
        <v>6</v>
      </c>
      <c r="J1950" s="3" t="s">
        <v>6</v>
      </c>
    </row>
    <row r="1951" spans="1:10" x14ac:dyDescent="0.25">
      <c r="A1951" t="s">
        <v>4075</v>
      </c>
      <c r="B1951" s="10">
        <v>20.652450000000002</v>
      </c>
      <c r="C1951" s="10">
        <v>-105.24902899999999</v>
      </c>
      <c r="D1951" t="s">
        <v>6</v>
      </c>
      <c r="E1951" t="s">
        <v>6</v>
      </c>
      <c r="F1951" t="s">
        <v>4076</v>
      </c>
      <c r="G1951" s="3" t="s">
        <v>6</v>
      </c>
      <c r="H1951" t="s">
        <v>651</v>
      </c>
      <c r="I1951" t="s">
        <v>6</v>
      </c>
      <c r="J1951" s="3" t="s">
        <v>6</v>
      </c>
    </row>
    <row r="1952" spans="1:10" x14ac:dyDescent="0.25">
      <c r="A1952" s="4" t="s">
        <v>4077</v>
      </c>
      <c r="B1952" s="10">
        <v>-10.306431999999999</v>
      </c>
      <c r="C1952" s="10">
        <v>-165.60298399999999</v>
      </c>
      <c r="D1952" t="s">
        <v>6</v>
      </c>
      <c r="E1952" t="s">
        <v>6</v>
      </c>
      <c r="F1952" s="4" t="s">
        <v>4077</v>
      </c>
      <c r="G1952" s="3" t="s">
        <v>6</v>
      </c>
      <c r="H1952" s="3" t="s">
        <v>2137</v>
      </c>
      <c r="I1952" s="3" t="s">
        <v>6</v>
      </c>
      <c r="J1952" s="3" t="s">
        <v>6</v>
      </c>
    </row>
    <row r="1953" spans="1:10" x14ac:dyDescent="0.25">
      <c r="A1953" t="s">
        <v>4083</v>
      </c>
      <c r="B1953" s="10">
        <v>11.791655</v>
      </c>
      <c r="C1953" s="10">
        <v>50.520699999999998</v>
      </c>
      <c r="D1953" t="s">
        <v>6</v>
      </c>
      <c r="E1953" t="s">
        <v>6</v>
      </c>
      <c r="F1953" s="3" t="s">
        <v>4082</v>
      </c>
      <c r="G1953" s="3" t="s">
        <v>6</v>
      </c>
      <c r="H1953" s="3" t="s">
        <v>111</v>
      </c>
      <c r="I1953" s="3" t="s">
        <v>6</v>
      </c>
      <c r="J1953" s="3" t="s">
        <v>6</v>
      </c>
    </row>
    <row r="1954" spans="1:10" x14ac:dyDescent="0.25">
      <c r="A1954" t="s">
        <v>4084</v>
      </c>
      <c r="B1954" s="10">
        <v>1.9485189999999999</v>
      </c>
      <c r="C1954" s="10">
        <v>45.181457000000002</v>
      </c>
      <c r="D1954" t="s">
        <v>6</v>
      </c>
      <c r="E1954" t="s">
        <v>6</v>
      </c>
      <c r="F1954" s="3" t="s">
        <v>4085</v>
      </c>
      <c r="G1954" s="3" t="s">
        <v>4078</v>
      </c>
      <c r="H1954" s="3" t="s">
        <v>111</v>
      </c>
      <c r="I1954" s="3" t="s">
        <v>6</v>
      </c>
      <c r="J1954" s="3" t="s">
        <v>6</v>
      </c>
    </row>
    <row r="1955" spans="1:10" x14ac:dyDescent="0.25">
      <c r="A1955" t="s">
        <v>4086</v>
      </c>
      <c r="B1955" s="10">
        <v>-0.25059700000000001</v>
      </c>
      <c r="C1955" s="10">
        <v>42.528419999999997</v>
      </c>
      <c r="D1955" t="s">
        <v>6</v>
      </c>
      <c r="E1955" t="s">
        <v>6</v>
      </c>
      <c r="F1955" s="3" t="s">
        <v>4088</v>
      </c>
      <c r="G1955" s="3" t="s">
        <v>4087</v>
      </c>
      <c r="H1955" s="3" t="s">
        <v>111</v>
      </c>
      <c r="I1955" s="3" t="s">
        <v>6</v>
      </c>
      <c r="J1955" s="3" t="s">
        <v>6</v>
      </c>
    </row>
    <row r="1956" spans="1:10" x14ac:dyDescent="0.25">
      <c r="A1956" t="s">
        <v>4090</v>
      </c>
      <c r="B1956" s="10">
        <v>-0.84082999999999997</v>
      </c>
      <c r="C1956" s="10">
        <v>42.06794</v>
      </c>
      <c r="D1956" t="s">
        <v>6</v>
      </c>
      <c r="E1956" t="s">
        <v>6</v>
      </c>
      <c r="F1956" s="3" t="s">
        <v>4079</v>
      </c>
      <c r="G1956" s="3" t="s">
        <v>6</v>
      </c>
      <c r="H1956" s="3" t="s">
        <v>111</v>
      </c>
      <c r="I1956" s="3" t="s">
        <v>6</v>
      </c>
      <c r="J1956" s="3" t="s">
        <v>6</v>
      </c>
    </row>
    <row r="1957" spans="1:10" x14ac:dyDescent="0.25">
      <c r="A1957" t="s">
        <v>4089</v>
      </c>
      <c r="B1957" s="10">
        <v>-0.48160199999999997</v>
      </c>
      <c r="C1957" s="10">
        <v>42.432653000000002</v>
      </c>
      <c r="D1957" t="s">
        <v>6</v>
      </c>
      <c r="E1957" t="s">
        <v>6</v>
      </c>
      <c r="F1957" s="3" t="s">
        <v>4081</v>
      </c>
      <c r="G1957" s="3" t="s">
        <v>6</v>
      </c>
      <c r="H1957" s="3" t="s">
        <v>111</v>
      </c>
      <c r="I1957" s="3" t="s">
        <v>6</v>
      </c>
      <c r="J1957" s="3" t="s">
        <v>6</v>
      </c>
    </row>
    <row r="1958" spans="1:10" x14ac:dyDescent="0.25">
      <c r="A1958" t="s">
        <v>4091</v>
      </c>
      <c r="B1958" s="10">
        <v>-0.85070100000000004</v>
      </c>
      <c r="C1958" s="10">
        <v>42.072879</v>
      </c>
      <c r="D1958" t="s">
        <v>4092</v>
      </c>
      <c r="E1958" t="s">
        <v>6</v>
      </c>
      <c r="F1958" s="3" t="s">
        <v>4080</v>
      </c>
      <c r="G1958" s="3" t="s">
        <v>6</v>
      </c>
      <c r="H1958" s="3" t="s">
        <v>111</v>
      </c>
      <c r="I1958" s="3" t="s">
        <v>6</v>
      </c>
      <c r="J1958" s="3" t="s">
        <v>6</v>
      </c>
    </row>
    <row r="1959" spans="1:10" x14ac:dyDescent="0.25">
      <c r="A1959" s="4" t="s">
        <v>4093</v>
      </c>
      <c r="B1959" s="10">
        <v>0.85945499999999997</v>
      </c>
      <c r="C1959" s="10">
        <v>43.751652999999997</v>
      </c>
      <c r="D1959" t="s">
        <v>6</v>
      </c>
      <c r="E1959" t="s">
        <v>6</v>
      </c>
      <c r="F1959" s="3" t="s">
        <v>4093</v>
      </c>
      <c r="G1959" s="3" t="s">
        <v>6</v>
      </c>
      <c r="H1959" s="3" t="s">
        <v>111</v>
      </c>
      <c r="I1959" s="3" t="s">
        <v>6</v>
      </c>
      <c r="J1959" s="3" t="s">
        <v>6</v>
      </c>
    </row>
    <row r="1960" spans="1:10" x14ac:dyDescent="0.25">
      <c r="A1960" s="3" t="s">
        <v>4094</v>
      </c>
      <c r="B1960" s="10">
        <v>17.055005999999999</v>
      </c>
      <c r="C1960" s="10">
        <v>73.250473999999997</v>
      </c>
      <c r="D1960" t="s">
        <v>6</v>
      </c>
      <c r="E1960" t="s">
        <v>6</v>
      </c>
      <c r="F1960" s="3" t="s">
        <v>4094</v>
      </c>
      <c r="G1960" s="3" t="s">
        <v>6</v>
      </c>
      <c r="H1960" s="3" t="s">
        <v>178</v>
      </c>
      <c r="I1960" s="3" t="s">
        <v>3017</v>
      </c>
      <c r="J1960" s="3" t="s">
        <v>6</v>
      </c>
    </row>
    <row r="1961" spans="1:10" x14ac:dyDescent="0.25">
      <c r="A1961" t="s">
        <v>4096</v>
      </c>
      <c r="B1961" s="10">
        <v>-38.855147000000002</v>
      </c>
      <c r="C1961" s="10">
        <v>-62.203785000000003</v>
      </c>
      <c r="D1961" t="s">
        <v>6</v>
      </c>
      <c r="E1961" t="s">
        <v>6</v>
      </c>
      <c r="F1961" t="s">
        <v>4097</v>
      </c>
      <c r="G1961" s="3" t="s">
        <v>6</v>
      </c>
      <c r="H1961" t="s">
        <v>2194</v>
      </c>
      <c r="I1961" t="s">
        <v>6</v>
      </c>
      <c r="J1961" s="3" t="s">
        <v>6</v>
      </c>
    </row>
    <row r="1962" spans="1:10" x14ac:dyDescent="0.25">
      <c r="A1962" t="s">
        <v>4098</v>
      </c>
      <c r="B1962" s="10">
        <v>-38.8992</v>
      </c>
      <c r="C1962" s="10">
        <v>-62.101604999999999</v>
      </c>
      <c r="D1962" t="s">
        <v>6</v>
      </c>
      <c r="E1962" t="s">
        <v>6</v>
      </c>
      <c r="F1962" s="3" t="s">
        <v>4099</v>
      </c>
      <c r="G1962" s="3" t="s">
        <v>6</v>
      </c>
      <c r="H1962" t="s">
        <v>4096</v>
      </c>
      <c r="I1962" t="s">
        <v>6</v>
      </c>
      <c r="J1962" t="s">
        <v>6</v>
      </c>
    </row>
    <row r="1963" spans="1:10" x14ac:dyDescent="0.25">
      <c r="A1963" t="s">
        <v>4100</v>
      </c>
      <c r="B1963" s="10">
        <v>-6.1424899999999996</v>
      </c>
      <c r="C1963" s="10">
        <v>39.208145000000002</v>
      </c>
      <c r="D1963" t="s">
        <v>6</v>
      </c>
      <c r="E1963" t="s">
        <v>6</v>
      </c>
      <c r="F1963" s="3" t="s">
        <v>4101</v>
      </c>
      <c r="G1963" s="3" t="s">
        <v>6</v>
      </c>
      <c r="H1963" t="s">
        <v>3636</v>
      </c>
      <c r="I1963" t="s">
        <v>6</v>
      </c>
      <c r="J1963" t="s">
        <v>6</v>
      </c>
    </row>
    <row r="1964" spans="1:10" x14ac:dyDescent="0.25">
      <c r="A1964" t="s">
        <v>4102</v>
      </c>
      <c r="B1964" s="10">
        <v>-28.804677999999999</v>
      </c>
      <c r="C1964" s="10">
        <v>32.047429999999999</v>
      </c>
      <c r="D1964" t="s">
        <v>6</v>
      </c>
      <c r="E1964" t="s">
        <v>6</v>
      </c>
      <c r="F1964" s="3" t="s">
        <v>4103</v>
      </c>
      <c r="G1964" s="3" t="s">
        <v>6</v>
      </c>
      <c r="H1964" s="3" t="s">
        <v>367</v>
      </c>
      <c r="I1964" s="3" t="s">
        <v>6</v>
      </c>
      <c r="J1964" s="3" t="s">
        <v>6</v>
      </c>
    </row>
    <row r="1965" spans="1:10" x14ac:dyDescent="0.25">
      <c r="A1965" t="s">
        <v>4105</v>
      </c>
      <c r="B1965" s="10">
        <v>-31.691828999999998</v>
      </c>
      <c r="C1965" s="10">
        <v>29.420641</v>
      </c>
      <c r="D1965" t="s">
        <v>6</v>
      </c>
      <c r="E1965" t="s">
        <v>6</v>
      </c>
      <c r="F1965" s="3" t="s">
        <v>4104</v>
      </c>
      <c r="G1965" s="3" t="s">
        <v>6</v>
      </c>
      <c r="H1965" t="s">
        <v>3043</v>
      </c>
      <c r="I1965" s="3" t="s">
        <v>6</v>
      </c>
      <c r="J1965" s="3" t="s">
        <v>6</v>
      </c>
    </row>
    <row r="1966" spans="1:10" x14ac:dyDescent="0.25">
      <c r="A1966" s="4" t="s">
        <v>4106</v>
      </c>
      <c r="B1966" s="10">
        <v>-3.958634</v>
      </c>
      <c r="C1966" s="10">
        <v>39.753481999999998</v>
      </c>
      <c r="D1966" s="3" t="s">
        <v>4108</v>
      </c>
      <c r="E1966" s="3" t="s">
        <v>6</v>
      </c>
      <c r="F1966" s="3" t="s">
        <v>4107</v>
      </c>
      <c r="G1966" s="3" t="s">
        <v>6</v>
      </c>
      <c r="H1966" s="3" t="s">
        <v>594</v>
      </c>
      <c r="I1966" s="3" t="s">
        <v>6</v>
      </c>
      <c r="J1966" s="3" t="s">
        <v>6</v>
      </c>
    </row>
    <row r="1967" spans="1:10" x14ac:dyDescent="0.25">
      <c r="A1967" t="s">
        <v>4109</v>
      </c>
      <c r="B1967" s="10">
        <v>-19.222746999999998</v>
      </c>
      <c r="C1967" s="10">
        <v>146.11769000000001</v>
      </c>
      <c r="D1967" t="s">
        <v>6</v>
      </c>
      <c r="E1967" t="s">
        <v>6</v>
      </c>
      <c r="F1967" s="3" t="s">
        <v>4110</v>
      </c>
      <c r="G1967" s="3" t="s">
        <v>6</v>
      </c>
      <c r="H1967" t="s">
        <v>31</v>
      </c>
      <c r="I1967" s="3" t="s">
        <v>6</v>
      </c>
      <c r="J1967" s="3" t="s">
        <v>6</v>
      </c>
    </row>
    <row r="1968" spans="1:10" x14ac:dyDescent="0.25">
      <c r="A1968" s="4" t="s">
        <v>4111</v>
      </c>
      <c r="B1968" s="10">
        <v>6.5373510000000001</v>
      </c>
      <c r="C1968" s="10">
        <v>3.6002649999999998</v>
      </c>
      <c r="D1968" t="s">
        <v>6</v>
      </c>
      <c r="E1968" t="s">
        <v>6</v>
      </c>
      <c r="F1968" s="3" t="s">
        <v>4112</v>
      </c>
      <c r="G1968" s="3" t="s">
        <v>6</v>
      </c>
      <c r="H1968" s="3" t="s">
        <v>131</v>
      </c>
      <c r="I1968" s="3" t="s">
        <v>6</v>
      </c>
      <c r="J1968" s="3" t="s">
        <v>6</v>
      </c>
    </row>
    <row r="1969" spans="1:10" x14ac:dyDescent="0.25">
      <c r="A1969" s="4" t="s">
        <v>4113</v>
      </c>
      <c r="B1969" s="10">
        <v>6.5115850000000002</v>
      </c>
      <c r="C1969" s="10">
        <v>3.3990260000000001</v>
      </c>
      <c r="D1969" t="s">
        <v>6</v>
      </c>
      <c r="E1969" t="s">
        <v>6</v>
      </c>
      <c r="F1969" s="3" t="s">
        <v>4114</v>
      </c>
      <c r="G1969" s="3" t="s">
        <v>6</v>
      </c>
      <c r="H1969" t="s">
        <v>571</v>
      </c>
      <c r="I1969" s="3" t="s">
        <v>6</v>
      </c>
      <c r="J1969" s="3" t="s">
        <v>6</v>
      </c>
    </row>
    <row r="1970" spans="1:10" x14ac:dyDescent="0.25">
      <c r="A1970" t="s">
        <v>4116</v>
      </c>
      <c r="B1970" s="10">
        <v>13.983084</v>
      </c>
      <c r="C1970" s="10">
        <v>80.159864999999996</v>
      </c>
      <c r="D1970" t="s">
        <v>6</v>
      </c>
      <c r="E1970" t="s">
        <v>6</v>
      </c>
      <c r="F1970" s="3" t="s">
        <v>4115</v>
      </c>
      <c r="G1970" s="3" t="s">
        <v>6</v>
      </c>
      <c r="H1970" t="s">
        <v>3824</v>
      </c>
      <c r="I1970" s="3" t="s">
        <v>6</v>
      </c>
      <c r="J1970" s="3" t="s">
        <v>6</v>
      </c>
    </row>
    <row r="1971" spans="1:10" x14ac:dyDescent="0.25">
      <c r="A1971" s="4" t="s">
        <v>4118</v>
      </c>
      <c r="B1971" s="10">
        <v>10.989444000000001</v>
      </c>
      <c r="C1971" s="10">
        <v>-64.155430999999993</v>
      </c>
      <c r="D1971" t="s">
        <v>6</v>
      </c>
      <c r="E1971" t="s">
        <v>6</v>
      </c>
      <c r="F1971" s="3" t="s">
        <v>4117</v>
      </c>
      <c r="G1971" s="3" t="s">
        <v>4119</v>
      </c>
      <c r="H1971" t="s">
        <v>2211</v>
      </c>
      <c r="I1971" s="3" t="s">
        <v>6</v>
      </c>
      <c r="J1971" s="3" t="s">
        <v>6</v>
      </c>
    </row>
    <row r="1972" spans="1:10" x14ac:dyDescent="0.25">
      <c r="A1972" s="4" t="s">
        <v>4120</v>
      </c>
      <c r="B1972" s="10">
        <v>26.812301000000001</v>
      </c>
      <c r="C1972" s="10">
        <v>-82.115127000000001</v>
      </c>
      <c r="D1972" t="s">
        <v>6</v>
      </c>
      <c r="E1972" t="s">
        <v>6</v>
      </c>
      <c r="F1972" s="3" t="s">
        <v>4121</v>
      </c>
      <c r="G1972" s="3" t="s">
        <v>6</v>
      </c>
      <c r="H1972" s="3" t="s">
        <v>312</v>
      </c>
      <c r="I1972" t="s">
        <v>320</v>
      </c>
      <c r="J1972" s="3" t="s">
        <v>6</v>
      </c>
    </row>
    <row r="1973" spans="1:10" x14ac:dyDescent="0.25">
      <c r="A1973" t="s">
        <v>4123</v>
      </c>
      <c r="B1973" s="10">
        <v>29.644734</v>
      </c>
      <c r="C1973" s="10">
        <v>-94.140763000000007</v>
      </c>
      <c r="D1973" t="s">
        <v>6</v>
      </c>
      <c r="E1973" t="s">
        <v>6</v>
      </c>
      <c r="F1973" s="3" t="s">
        <v>4124</v>
      </c>
      <c r="G1973" s="3" t="s">
        <v>6</v>
      </c>
      <c r="H1973" s="3" t="s">
        <v>2667</v>
      </c>
      <c r="I1973" s="3" t="s">
        <v>6</v>
      </c>
      <c r="J1973" s="3" t="s">
        <v>6</v>
      </c>
    </row>
    <row r="1974" spans="1:10" x14ac:dyDescent="0.25">
      <c r="A1974" t="s">
        <v>4122</v>
      </c>
      <c r="B1974" s="10">
        <v>29.687958999999999</v>
      </c>
      <c r="C1974" s="10">
        <v>-94.102716000000001</v>
      </c>
      <c r="D1974" t="s">
        <v>6</v>
      </c>
      <c r="E1974" t="s">
        <v>6</v>
      </c>
      <c r="F1974" s="3" t="s">
        <v>4125</v>
      </c>
      <c r="G1974" s="3" t="s">
        <v>6</v>
      </c>
      <c r="H1974" t="s">
        <v>4123</v>
      </c>
      <c r="I1974" s="3" t="s">
        <v>6</v>
      </c>
      <c r="J1974" s="3" t="s">
        <v>6</v>
      </c>
    </row>
    <row r="1975" spans="1:10" x14ac:dyDescent="0.25">
      <c r="A1975" t="s">
        <v>4126</v>
      </c>
      <c r="B1975" s="10">
        <v>30.180577</v>
      </c>
      <c r="C1975" s="10">
        <v>-90.106482999999997</v>
      </c>
      <c r="D1975" t="s">
        <v>6</v>
      </c>
      <c r="E1975" t="s">
        <v>6</v>
      </c>
      <c r="F1975" s="3" t="s">
        <v>4127</v>
      </c>
      <c r="G1975" s="3" t="s">
        <v>6</v>
      </c>
      <c r="H1975" t="s">
        <v>556</v>
      </c>
      <c r="I1975" t="s">
        <v>6</v>
      </c>
      <c r="J1975" s="3" t="s">
        <v>6</v>
      </c>
    </row>
    <row r="1976" spans="1:10" x14ac:dyDescent="0.25">
      <c r="A1976" t="s">
        <v>4128</v>
      </c>
      <c r="B1976" s="10">
        <v>30.155608999999998</v>
      </c>
      <c r="C1976" s="10">
        <v>-89.793538999999996</v>
      </c>
      <c r="D1976" t="s">
        <v>6</v>
      </c>
      <c r="E1976" t="s">
        <v>6</v>
      </c>
      <c r="F1976" s="3" t="s">
        <v>4129</v>
      </c>
      <c r="G1976" s="3" t="s">
        <v>6</v>
      </c>
      <c r="H1976" t="s">
        <v>4126</v>
      </c>
      <c r="I1976" t="s">
        <v>6</v>
      </c>
      <c r="J1976" t="s">
        <v>6</v>
      </c>
    </row>
    <row r="1977" spans="1:10" x14ac:dyDescent="0.25">
      <c r="A1977" t="s">
        <v>4131</v>
      </c>
      <c r="B1977" s="10">
        <v>30.041162</v>
      </c>
      <c r="C1977" s="10">
        <v>-89.626142999999999</v>
      </c>
      <c r="D1977" t="s">
        <v>6</v>
      </c>
      <c r="E1977" t="s">
        <v>6</v>
      </c>
      <c r="F1977" s="3" t="s">
        <v>4130</v>
      </c>
      <c r="G1977" s="3" t="s">
        <v>6</v>
      </c>
      <c r="H1977" t="s">
        <v>556</v>
      </c>
      <c r="I1977" t="s">
        <v>6</v>
      </c>
      <c r="J1977" s="3" t="s">
        <v>6</v>
      </c>
    </row>
    <row r="1978" spans="1:10" x14ac:dyDescent="0.25">
      <c r="A1978" t="s">
        <v>4132</v>
      </c>
      <c r="B1978" s="10">
        <v>30.128775000000001</v>
      </c>
      <c r="C1978" s="10">
        <v>-89.475894999999994</v>
      </c>
      <c r="D1978" t="s">
        <v>6</v>
      </c>
      <c r="E1978" t="s">
        <v>6</v>
      </c>
      <c r="F1978" s="3" t="s">
        <v>4134</v>
      </c>
      <c r="G1978" s="3" t="s">
        <v>6</v>
      </c>
      <c r="H1978" t="s">
        <v>4131</v>
      </c>
      <c r="I1978" t="s">
        <v>6</v>
      </c>
      <c r="J1978" t="s">
        <v>6</v>
      </c>
    </row>
    <row r="1979" spans="1:10" x14ac:dyDescent="0.25">
      <c r="A1979" t="s">
        <v>4133</v>
      </c>
      <c r="B1979" s="10">
        <v>29.979645000000001</v>
      </c>
      <c r="C1979" s="10">
        <v>-89.717597999999995</v>
      </c>
      <c r="D1979" t="s">
        <v>6</v>
      </c>
      <c r="E1979" t="s">
        <v>6</v>
      </c>
      <c r="F1979" s="3" t="s">
        <v>4135</v>
      </c>
      <c r="G1979" s="3" t="s">
        <v>6</v>
      </c>
      <c r="H1979" t="s">
        <v>4131</v>
      </c>
      <c r="I1979" t="s">
        <v>6</v>
      </c>
      <c r="J1979" t="s">
        <v>6</v>
      </c>
    </row>
    <row r="1980" spans="1:10" x14ac:dyDescent="0.25">
      <c r="A1980" s="4" t="s">
        <v>4136</v>
      </c>
      <c r="B1980" s="10">
        <v>30.293316999999998</v>
      </c>
      <c r="C1980" s="10">
        <v>-88.562138000000004</v>
      </c>
      <c r="D1980" t="s">
        <v>6</v>
      </c>
      <c r="E1980" t="s">
        <v>6</v>
      </c>
      <c r="F1980" s="14" t="s">
        <v>4137</v>
      </c>
      <c r="G1980" s="3" t="s">
        <v>6</v>
      </c>
      <c r="H1980" t="s">
        <v>2139</v>
      </c>
      <c r="I1980" s="3" t="s">
        <v>6</v>
      </c>
      <c r="J1980" s="3" t="s">
        <v>6</v>
      </c>
    </row>
    <row r="1981" spans="1:10" x14ac:dyDescent="0.25">
      <c r="A1981" s="4" t="s">
        <v>4138</v>
      </c>
      <c r="B1981" s="10">
        <v>30.177904000000002</v>
      </c>
      <c r="C1981" s="10">
        <v>-89.287840000000003</v>
      </c>
      <c r="D1981" t="s">
        <v>6</v>
      </c>
      <c r="E1981" t="s">
        <v>6</v>
      </c>
      <c r="F1981" s="4" t="s">
        <v>4139</v>
      </c>
      <c r="G1981" s="3" t="s">
        <v>6</v>
      </c>
      <c r="H1981" s="4" t="s">
        <v>4136</v>
      </c>
      <c r="I1981" s="3" t="s">
        <v>6</v>
      </c>
      <c r="J1981" s="3" t="s">
        <v>6</v>
      </c>
    </row>
    <row r="1982" spans="1:10" x14ac:dyDescent="0.25">
      <c r="A1982" t="s">
        <v>4140</v>
      </c>
      <c r="B1982" s="10">
        <v>29.242760000000001</v>
      </c>
      <c r="C1982" s="10">
        <v>-90.861419999999995</v>
      </c>
      <c r="D1982" t="s">
        <v>6</v>
      </c>
      <c r="E1982" t="s">
        <v>6</v>
      </c>
      <c r="F1982" s="3" t="s">
        <v>4141</v>
      </c>
      <c r="G1982" s="3" t="s">
        <v>6</v>
      </c>
      <c r="H1982" t="s">
        <v>556</v>
      </c>
      <c r="I1982" t="s">
        <v>6</v>
      </c>
      <c r="J1982" s="3" t="s">
        <v>6</v>
      </c>
    </row>
    <row r="1983" spans="1:10" x14ac:dyDescent="0.25">
      <c r="A1983" t="s">
        <v>4142</v>
      </c>
      <c r="B1983" s="10">
        <v>33.917876999999997</v>
      </c>
      <c r="C1983" s="10">
        <v>-78.015701000000007</v>
      </c>
      <c r="D1983" t="s">
        <v>6</v>
      </c>
      <c r="E1983" t="s">
        <v>6</v>
      </c>
      <c r="F1983" s="3" t="s">
        <v>4143</v>
      </c>
      <c r="G1983" s="3" t="s">
        <v>6</v>
      </c>
      <c r="H1983" t="s">
        <v>4054</v>
      </c>
      <c r="I1983" t="s">
        <v>6</v>
      </c>
      <c r="J1983" t="s">
        <v>6</v>
      </c>
    </row>
    <row r="1984" spans="1:10" x14ac:dyDescent="0.25">
      <c r="A1984" t="s">
        <v>4145</v>
      </c>
      <c r="B1984" s="10">
        <v>30.095419</v>
      </c>
      <c r="C1984" s="10">
        <v>-84.188329999999993</v>
      </c>
      <c r="D1984" t="s">
        <v>6</v>
      </c>
      <c r="E1984" t="s">
        <v>6</v>
      </c>
      <c r="F1984" s="3" t="s">
        <v>4144</v>
      </c>
      <c r="G1984" s="3" t="s">
        <v>6</v>
      </c>
      <c r="H1984" s="3" t="s">
        <v>319</v>
      </c>
      <c r="I1984" t="s">
        <v>6</v>
      </c>
      <c r="J1984" s="3" t="s">
        <v>6</v>
      </c>
    </row>
    <row r="1985" spans="1:10" x14ac:dyDescent="0.25">
      <c r="A1985" s="4" t="s">
        <v>4149</v>
      </c>
      <c r="B1985" s="10">
        <v>39.168652999999999</v>
      </c>
      <c r="C1985" s="10">
        <v>-75.420755</v>
      </c>
      <c r="D1985" t="s">
        <v>6</v>
      </c>
      <c r="E1985" t="s">
        <v>6</v>
      </c>
      <c r="F1985" s="4" t="s">
        <v>4146</v>
      </c>
      <c r="G1985" s="3" t="s">
        <v>6</v>
      </c>
      <c r="H1985" t="s">
        <v>4147</v>
      </c>
      <c r="I1985" s="3" t="s">
        <v>6</v>
      </c>
      <c r="J1985" s="3" t="s">
        <v>6</v>
      </c>
    </row>
    <row r="1986" spans="1:10" x14ac:dyDescent="0.25">
      <c r="A1986" t="s">
        <v>4147</v>
      </c>
      <c r="B1986" s="10">
        <v>39.160139999999998</v>
      </c>
      <c r="C1986" s="10">
        <v>-75.413014000000004</v>
      </c>
      <c r="D1986" t="s">
        <v>6</v>
      </c>
      <c r="E1986" t="s">
        <v>6</v>
      </c>
      <c r="F1986" s="3" t="s">
        <v>4148</v>
      </c>
      <c r="G1986" s="3" t="s">
        <v>6</v>
      </c>
      <c r="H1986" s="3" t="s">
        <v>74</v>
      </c>
      <c r="I1986" s="3" t="s">
        <v>6</v>
      </c>
      <c r="J1986" s="3" t="s">
        <v>6</v>
      </c>
    </row>
    <row r="1987" spans="1:10" x14ac:dyDescent="0.25">
      <c r="A1987" s="4" t="s">
        <v>4154</v>
      </c>
      <c r="B1987" s="10">
        <v>14.846857</v>
      </c>
      <c r="C1987" s="10">
        <v>74.147648500000003</v>
      </c>
      <c r="D1987" t="s">
        <v>6</v>
      </c>
      <c r="E1987" t="s">
        <v>6</v>
      </c>
      <c r="F1987" s="3" t="s">
        <v>4155</v>
      </c>
      <c r="G1987" s="3" t="s">
        <v>6</v>
      </c>
      <c r="H1987" s="4" t="s">
        <v>3326</v>
      </c>
      <c r="I1987" s="3" t="s">
        <v>6</v>
      </c>
      <c r="J1987" s="3" t="s">
        <v>6</v>
      </c>
    </row>
    <row r="1988" spans="1:10" x14ac:dyDescent="0.25">
      <c r="A1988" t="s">
        <v>4157</v>
      </c>
      <c r="B1988" s="10">
        <f>14+50/60+39/3600</f>
        <v>14.844166666666668</v>
      </c>
      <c r="C1988" s="10">
        <f t="shared" ref="C1988" si="0">74+7/60+44/3600</f>
        <v>74.128888888888881</v>
      </c>
      <c r="D1988" s="3" t="s">
        <v>6</v>
      </c>
      <c r="E1988" s="3" t="s">
        <v>6</v>
      </c>
      <c r="F1988" t="s">
        <v>4156</v>
      </c>
      <c r="G1988" s="3" t="s">
        <v>6</v>
      </c>
      <c r="H1988" s="4" t="s">
        <v>4154</v>
      </c>
      <c r="I1988" s="3" t="s">
        <v>6</v>
      </c>
      <c r="J1988" s="3" t="s">
        <v>6</v>
      </c>
    </row>
    <row r="1989" spans="1:10" x14ac:dyDescent="0.25">
      <c r="A1989" s="4" t="s">
        <v>4158</v>
      </c>
      <c r="B1989" s="10">
        <f>14+51/60+28/3600</f>
        <v>14.857777777777777</v>
      </c>
      <c r="C1989" s="10">
        <f>74+9/60+8/3600</f>
        <v>74.152222222222221</v>
      </c>
      <c r="D1989" s="3" t="s">
        <v>6</v>
      </c>
      <c r="E1989" s="3" t="s">
        <v>6</v>
      </c>
      <c r="F1989" s="4" t="s">
        <v>4150</v>
      </c>
      <c r="G1989" s="3" t="s">
        <v>6</v>
      </c>
      <c r="H1989" s="4" t="s">
        <v>4154</v>
      </c>
      <c r="I1989" s="3" t="s">
        <v>6</v>
      </c>
      <c r="J1989" s="3" t="s">
        <v>6</v>
      </c>
    </row>
    <row r="1990" spans="1:10" x14ac:dyDescent="0.25">
      <c r="A1990" t="s">
        <v>4159</v>
      </c>
      <c r="B1990" s="10">
        <f>14+50/60+15/3600</f>
        <v>14.8375</v>
      </c>
      <c r="C1990" s="10">
        <f>74+10/60+14/3600</f>
        <v>74.170555555555566</v>
      </c>
      <c r="D1990" s="3" t="s">
        <v>6</v>
      </c>
      <c r="E1990" s="3" t="s">
        <v>6</v>
      </c>
      <c r="F1990" t="s">
        <v>4151</v>
      </c>
      <c r="G1990" s="3" t="s">
        <v>6</v>
      </c>
      <c r="H1990" s="4" t="s">
        <v>4154</v>
      </c>
      <c r="I1990" s="3" t="s">
        <v>6</v>
      </c>
      <c r="J1990" s="3" t="s">
        <v>6</v>
      </c>
    </row>
    <row r="1991" spans="1:10" x14ac:dyDescent="0.25">
      <c r="A1991" t="s">
        <v>4160</v>
      </c>
      <c r="B1991" s="10">
        <f>14+50/60+58/3600</f>
        <v>14.849444444444446</v>
      </c>
      <c r="C1991" s="10">
        <f>74+10/60+51/3600</f>
        <v>74.180833333333339</v>
      </c>
      <c r="D1991" s="3" t="s">
        <v>6</v>
      </c>
      <c r="E1991" s="3" t="s">
        <v>6</v>
      </c>
      <c r="F1991" t="s">
        <v>4152</v>
      </c>
      <c r="G1991" s="3" t="s">
        <v>6</v>
      </c>
      <c r="H1991" s="4" t="s">
        <v>4154</v>
      </c>
      <c r="I1991" s="3" t="s">
        <v>6</v>
      </c>
      <c r="J1991" s="3" t="s">
        <v>6</v>
      </c>
    </row>
    <row r="1992" spans="1:10" x14ac:dyDescent="0.25">
      <c r="A1992" t="s">
        <v>4161</v>
      </c>
      <c r="B1992" s="10">
        <f>14+51/60+49/3600</f>
        <v>14.86361111111111</v>
      </c>
      <c r="C1992" s="10">
        <f>74+13/60+25/3600</f>
        <v>74.223611111111111</v>
      </c>
      <c r="D1992" s="3" t="s">
        <v>6</v>
      </c>
      <c r="E1992" s="3" t="s">
        <v>6</v>
      </c>
      <c r="F1992" t="s">
        <v>4153</v>
      </c>
      <c r="G1992" s="3" t="s">
        <v>6</v>
      </c>
      <c r="H1992" s="4" t="s">
        <v>4154</v>
      </c>
      <c r="I1992" s="3" t="s">
        <v>6</v>
      </c>
      <c r="J1992" s="3" t="s">
        <v>6</v>
      </c>
    </row>
    <row r="1993" spans="1:10" x14ac:dyDescent="0.25">
      <c r="A1993" s="4" t="s">
        <v>4163</v>
      </c>
      <c r="B1993" s="10">
        <v>40.617747000000001</v>
      </c>
      <c r="C1993" s="10">
        <v>-73.822817000000001</v>
      </c>
      <c r="D1993" t="s">
        <v>6</v>
      </c>
      <c r="E1993" t="s">
        <v>6</v>
      </c>
      <c r="F1993" s="3" t="s">
        <v>4162</v>
      </c>
      <c r="G1993" s="3" t="s">
        <v>6</v>
      </c>
      <c r="H1993" s="4" t="s">
        <v>65</v>
      </c>
      <c r="I1993" s="3" t="s">
        <v>6</v>
      </c>
      <c r="J1993" s="3" t="s">
        <v>6</v>
      </c>
    </row>
    <row r="1994" spans="1:10" x14ac:dyDescent="0.25">
      <c r="A1994" t="s">
        <v>4164</v>
      </c>
      <c r="B1994" s="10">
        <v>-6.7962720000000001</v>
      </c>
      <c r="C1994" s="10">
        <v>39.28098</v>
      </c>
      <c r="D1994" t="s">
        <v>6</v>
      </c>
      <c r="E1994" t="s">
        <v>6</v>
      </c>
      <c r="F1994" s="3" t="s">
        <v>4165</v>
      </c>
      <c r="G1994" s="3" t="s">
        <v>6</v>
      </c>
      <c r="H1994" t="s">
        <v>101</v>
      </c>
      <c r="I1994" t="s">
        <v>6</v>
      </c>
      <c r="J1994" t="s">
        <v>6</v>
      </c>
    </row>
    <row r="1995" spans="1:10" x14ac:dyDescent="0.25">
      <c r="A1995" t="s">
        <v>4245</v>
      </c>
      <c r="B1995" s="10">
        <v>20.53154</v>
      </c>
      <c r="C1995" s="10">
        <v>72.889960000000002</v>
      </c>
      <c r="D1995" t="s">
        <v>6</v>
      </c>
      <c r="E1995" t="s">
        <v>6</v>
      </c>
      <c r="F1995" s="3" t="s">
        <v>4166</v>
      </c>
      <c r="G1995" s="3" t="s">
        <v>6</v>
      </c>
      <c r="H1995" s="4" t="s">
        <v>4242</v>
      </c>
      <c r="I1995" t="s">
        <v>6</v>
      </c>
      <c r="J1995" s="3" t="s">
        <v>6</v>
      </c>
    </row>
    <row r="1996" spans="1:10" x14ac:dyDescent="0.25">
      <c r="A1996" t="s">
        <v>4167</v>
      </c>
      <c r="B1996" s="10">
        <v>14.883620000000001</v>
      </c>
      <c r="C1996" s="10">
        <v>74.187669999999997</v>
      </c>
      <c r="D1996" s="3" t="s">
        <v>6</v>
      </c>
      <c r="E1996" s="3" t="s">
        <v>1562</v>
      </c>
      <c r="F1996" t="s">
        <v>4168</v>
      </c>
      <c r="G1996" s="3" t="s">
        <v>6</v>
      </c>
      <c r="H1996" s="4" t="s">
        <v>4154</v>
      </c>
      <c r="I1996" s="3" t="s">
        <v>6</v>
      </c>
      <c r="J1996" s="3" t="s">
        <v>6</v>
      </c>
    </row>
    <row r="1997" spans="1:10" x14ac:dyDescent="0.25">
      <c r="A1997" s="4" t="s">
        <v>4169</v>
      </c>
      <c r="B1997" s="10">
        <v>14.534492</v>
      </c>
      <c r="C1997" s="10">
        <v>74.362975000000006</v>
      </c>
      <c r="D1997" t="s">
        <v>6</v>
      </c>
      <c r="E1997" t="s">
        <v>6</v>
      </c>
      <c r="F1997" s="3" t="s">
        <v>4170</v>
      </c>
      <c r="G1997" s="3" t="s">
        <v>6</v>
      </c>
      <c r="H1997" s="4" t="s">
        <v>3326</v>
      </c>
      <c r="I1997" s="3" t="s">
        <v>6</v>
      </c>
      <c r="J1997" s="3" t="s">
        <v>6</v>
      </c>
    </row>
    <row r="1998" spans="1:10" x14ac:dyDescent="0.25">
      <c r="A1998" s="3" t="s">
        <v>4175</v>
      </c>
      <c r="B1998" s="10">
        <f>14+26.65/60</f>
        <v>14.444166666666666</v>
      </c>
      <c r="C1998" s="10">
        <f>74+26.136/60</f>
        <v>74.435599999999994</v>
      </c>
      <c r="D1998" s="3" t="s">
        <v>6</v>
      </c>
      <c r="E1998" s="3" t="s">
        <v>1562</v>
      </c>
      <c r="F1998" s="3" t="s">
        <v>4171</v>
      </c>
      <c r="G1998" s="3" t="s">
        <v>6</v>
      </c>
      <c r="H1998" s="4" t="s">
        <v>4169</v>
      </c>
      <c r="I1998" s="3" t="s">
        <v>6</v>
      </c>
      <c r="J1998" s="3" t="s">
        <v>6</v>
      </c>
    </row>
    <row r="1999" spans="1:10" x14ac:dyDescent="0.25">
      <c r="A1999" s="3" t="s">
        <v>4176</v>
      </c>
      <c r="B1999" s="10">
        <f>14+28.554/60</f>
        <v>14.475899999999999</v>
      </c>
      <c r="C1999" s="10">
        <f>74+25.597/60</f>
        <v>74.426616666666661</v>
      </c>
      <c r="D1999" s="3" t="s">
        <v>6</v>
      </c>
      <c r="E1999" s="3" t="s">
        <v>1562</v>
      </c>
      <c r="F1999" s="3" t="s">
        <v>4172</v>
      </c>
      <c r="G1999" s="3" t="s">
        <v>6</v>
      </c>
      <c r="H1999" s="4" t="s">
        <v>4169</v>
      </c>
      <c r="I1999" s="3" t="s">
        <v>6</v>
      </c>
      <c r="J1999" s="3" t="s">
        <v>6</v>
      </c>
    </row>
    <row r="2000" spans="1:10" x14ac:dyDescent="0.25">
      <c r="A2000" s="3" t="s">
        <v>4177</v>
      </c>
      <c r="B2000" s="10">
        <f>14+29.735/60</f>
        <v>14.495583333333334</v>
      </c>
      <c r="C2000" s="10">
        <f>74+22.747/60</f>
        <v>74.379116666666661</v>
      </c>
      <c r="D2000" s="3" t="s">
        <v>6</v>
      </c>
      <c r="E2000" s="3" t="s">
        <v>1562</v>
      </c>
      <c r="F2000" s="3" t="s">
        <v>4173</v>
      </c>
      <c r="G2000" s="3" t="s">
        <v>6</v>
      </c>
      <c r="H2000" s="4" t="s">
        <v>4169</v>
      </c>
      <c r="I2000" s="3" t="s">
        <v>6</v>
      </c>
      <c r="J2000" s="3" t="s">
        <v>6</v>
      </c>
    </row>
    <row r="2001" spans="1:10" x14ac:dyDescent="0.25">
      <c r="A2001" s="3" t="s">
        <v>4178</v>
      </c>
      <c r="B2001" s="10">
        <f>14+31.386/60</f>
        <v>14.523099999999999</v>
      </c>
      <c r="C2001" s="10">
        <f>74+22.879/60</f>
        <v>74.381316666666663</v>
      </c>
      <c r="D2001" s="3" t="s">
        <v>6</v>
      </c>
      <c r="E2001" s="3" t="s">
        <v>1562</v>
      </c>
      <c r="F2001" s="3" t="s">
        <v>4174</v>
      </c>
      <c r="G2001" s="3" t="s">
        <v>6</v>
      </c>
      <c r="H2001" s="4" t="s">
        <v>4169</v>
      </c>
      <c r="I2001" s="3" t="s">
        <v>6</v>
      </c>
      <c r="J2001" s="3" t="s">
        <v>6</v>
      </c>
    </row>
    <row r="2002" spans="1:10" x14ac:dyDescent="0.25">
      <c r="A2002" t="s">
        <v>4179</v>
      </c>
      <c r="B2002" s="10">
        <v>18.995564000000002</v>
      </c>
      <c r="C2002" s="10">
        <v>73.021142999999995</v>
      </c>
      <c r="D2002" t="s">
        <v>6</v>
      </c>
      <c r="E2002" t="s">
        <v>6</v>
      </c>
      <c r="F2002" s="3" t="s">
        <v>4180</v>
      </c>
      <c r="G2002" s="3" t="s">
        <v>6</v>
      </c>
      <c r="H2002" t="s">
        <v>1603</v>
      </c>
      <c r="I2002" t="s">
        <v>6</v>
      </c>
      <c r="J2002" s="3" t="s">
        <v>6</v>
      </c>
    </row>
    <row r="2003" spans="1:10" x14ac:dyDescent="0.25">
      <c r="A2003" t="s">
        <v>4182</v>
      </c>
      <c r="B2003" s="10">
        <v>18.870676</v>
      </c>
      <c r="C2003" s="10">
        <v>72.919201000000001</v>
      </c>
      <c r="D2003" t="s">
        <v>6</v>
      </c>
      <c r="E2003" t="s">
        <v>6</v>
      </c>
      <c r="F2003" s="3" t="s">
        <v>4181</v>
      </c>
      <c r="G2003" s="3" t="s">
        <v>6</v>
      </c>
      <c r="H2003" t="s">
        <v>4179</v>
      </c>
      <c r="I2003" t="s">
        <v>6</v>
      </c>
      <c r="J2003" t="s">
        <v>6</v>
      </c>
    </row>
    <row r="2004" spans="1:10" x14ac:dyDescent="0.25">
      <c r="A2004" t="s">
        <v>4191</v>
      </c>
      <c r="B2004" s="10">
        <v>10.80814</v>
      </c>
      <c r="C2004" s="10">
        <v>79.849807999999996</v>
      </c>
      <c r="D2004" t="s">
        <v>2335</v>
      </c>
      <c r="E2004" t="s">
        <v>6</v>
      </c>
      <c r="F2004" s="3" t="s">
        <v>4192</v>
      </c>
      <c r="G2004" s="3" t="s">
        <v>6</v>
      </c>
      <c r="H2004" t="s">
        <v>1493</v>
      </c>
      <c r="I2004" t="s">
        <v>6</v>
      </c>
      <c r="J2004" t="s">
        <v>6</v>
      </c>
    </row>
    <row r="2005" spans="1:10" x14ac:dyDescent="0.25">
      <c r="A2005" t="s">
        <v>4193</v>
      </c>
      <c r="B2005" s="10">
        <v>10.39456</v>
      </c>
      <c r="C2005" s="10">
        <v>79.869082000000006</v>
      </c>
      <c r="D2005" t="s">
        <v>6</v>
      </c>
      <c r="E2005" t="s">
        <v>6</v>
      </c>
      <c r="F2005" t="s">
        <v>4190</v>
      </c>
      <c r="G2005" s="4" t="s">
        <v>4183</v>
      </c>
      <c r="H2005" t="s">
        <v>4191</v>
      </c>
      <c r="I2005" s="3" t="s">
        <v>6</v>
      </c>
      <c r="J2005" s="3" t="s">
        <v>6</v>
      </c>
    </row>
    <row r="2006" spans="1:10" x14ac:dyDescent="0.25">
      <c r="A2006" t="s">
        <v>4194</v>
      </c>
      <c r="B2006" s="10">
        <v>10.388453999999999</v>
      </c>
      <c r="C2006" s="10">
        <v>79.869249999999994</v>
      </c>
      <c r="D2006" t="s">
        <v>6</v>
      </c>
      <c r="E2006" t="s">
        <v>6</v>
      </c>
      <c r="F2006" s="3" t="s">
        <v>4195</v>
      </c>
      <c r="G2006" s="3" t="s">
        <v>6</v>
      </c>
      <c r="H2006" t="s">
        <v>4191</v>
      </c>
      <c r="I2006" t="s">
        <v>6</v>
      </c>
      <c r="J2006" t="s">
        <v>6</v>
      </c>
    </row>
    <row r="2007" spans="1:10" x14ac:dyDescent="0.25">
      <c r="A2007" t="s">
        <v>4196</v>
      </c>
      <c r="B2007" s="10">
        <v>10.80814</v>
      </c>
      <c r="C2007" s="10">
        <v>79.849807999999996</v>
      </c>
      <c r="D2007" t="s">
        <v>2335</v>
      </c>
      <c r="E2007" t="s">
        <v>6</v>
      </c>
      <c r="F2007" s="3" t="s">
        <v>4197</v>
      </c>
      <c r="G2007" s="3" t="s">
        <v>6</v>
      </c>
      <c r="H2007" t="s">
        <v>1493</v>
      </c>
      <c r="I2007" t="s">
        <v>6</v>
      </c>
      <c r="J2007" t="s">
        <v>6</v>
      </c>
    </row>
    <row r="2008" spans="1:10" x14ac:dyDescent="0.25">
      <c r="A2008" t="s">
        <v>4198</v>
      </c>
      <c r="B2008" s="10">
        <v>10.387003999999999</v>
      </c>
      <c r="C2008" s="10">
        <v>79.480224000000007</v>
      </c>
      <c r="D2008" t="s">
        <v>6</v>
      </c>
      <c r="E2008" t="s">
        <v>6</v>
      </c>
      <c r="F2008" s="3" t="s">
        <v>4199</v>
      </c>
      <c r="G2008" s="3" t="s">
        <v>4184</v>
      </c>
      <c r="H2008" t="s">
        <v>4196</v>
      </c>
      <c r="I2008" t="s">
        <v>6</v>
      </c>
      <c r="J2008" t="s">
        <v>6</v>
      </c>
    </row>
    <row r="2009" spans="1:10" x14ac:dyDescent="0.25">
      <c r="A2009" t="s">
        <v>4203</v>
      </c>
      <c r="B2009" s="10">
        <v>10.317684</v>
      </c>
      <c r="C2009" s="10">
        <v>79.393379999999993</v>
      </c>
      <c r="D2009" t="s">
        <v>6</v>
      </c>
      <c r="E2009" t="s">
        <v>6</v>
      </c>
      <c r="F2009" t="s">
        <v>4202</v>
      </c>
      <c r="G2009" s="3" t="s">
        <v>6</v>
      </c>
      <c r="H2009" t="s">
        <v>4200</v>
      </c>
      <c r="I2009" t="s">
        <v>6</v>
      </c>
      <c r="J2009" t="s">
        <v>6</v>
      </c>
    </row>
    <row r="2010" spans="1:10" x14ac:dyDescent="0.25">
      <c r="A2010" t="s">
        <v>4200</v>
      </c>
      <c r="B2010" s="10">
        <v>10.289413</v>
      </c>
      <c r="C2010" s="10">
        <v>79.346486999999996</v>
      </c>
      <c r="D2010" t="s">
        <v>2335</v>
      </c>
      <c r="E2010" t="s">
        <v>6</v>
      </c>
      <c r="F2010" s="3" t="s">
        <v>4201</v>
      </c>
      <c r="G2010" s="3" t="s">
        <v>6</v>
      </c>
      <c r="H2010" t="s">
        <v>1493</v>
      </c>
      <c r="I2010" t="s">
        <v>6</v>
      </c>
      <c r="J2010" t="s">
        <v>6</v>
      </c>
    </row>
    <row r="2011" spans="1:10" x14ac:dyDescent="0.25">
      <c r="A2011" t="s">
        <v>4204</v>
      </c>
      <c r="B2011" s="10">
        <v>10.278052000000001</v>
      </c>
      <c r="C2011" s="10">
        <v>79.319771000000003</v>
      </c>
      <c r="D2011" t="s">
        <v>6</v>
      </c>
      <c r="E2011" t="s">
        <v>6</v>
      </c>
      <c r="F2011" t="s">
        <v>4205</v>
      </c>
      <c r="G2011" s="3" t="s">
        <v>6</v>
      </c>
      <c r="H2011" t="s">
        <v>4200</v>
      </c>
      <c r="I2011" t="s">
        <v>6</v>
      </c>
      <c r="J2011" t="s">
        <v>6</v>
      </c>
    </row>
    <row r="2012" spans="1:10" x14ac:dyDescent="0.25">
      <c r="A2012" t="s">
        <v>4206</v>
      </c>
      <c r="B2012" s="10">
        <v>10.247332999999999</v>
      </c>
      <c r="C2012" s="10">
        <v>79.280923999999999</v>
      </c>
      <c r="D2012" t="s">
        <v>6</v>
      </c>
      <c r="E2012" t="s">
        <v>6</v>
      </c>
      <c r="F2012" t="s">
        <v>4185</v>
      </c>
      <c r="G2012" s="3" t="s">
        <v>6</v>
      </c>
      <c r="H2012" t="s">
        <v>4200</v>
      </c>
      <c r="I2012" t="s">
        <v>6</v>
      </c>
      <c r="J2012" t="s">
        <v>6</v>
      </c>
    </row>
    <row r="2013" spans="1:10" x14ac:dyDescent="0.25">
      <c r="A2013" t="s">
        <v>4209</v>
      </c>
      <c r="B2013" s="10">
        <v>10.130919</v>
      </c>
      <c r="C2013" s="10">
        <v>79.231059000000002</v>
      </c>
      <c r="D2013" t="s">
        <v>6</v>
      </c>
      <c r="E2013" t="s">
        <v>6</v>
      </c>
      <c r="F2013" s="3" t="s">
        <v>4186</v>
      </c>
      <c r="G2013" s="3" t="s">
        <v>6</v>
      </c>
      <c r="H2013" t="s">
        <v>4207</v>
      </c>
      <c r="I2013" s="3" t="s">
        <v>6</v>
      </c>
      <c r="J2013" s="3" t="s">
        <v>6</v>
      </c>
    </row>
    <row r="2014" spans="1:10" x14ac:dyDescent="0.25">
      <c r="A2014" t="s">
        <v>4207</v>
      </c>
      <c r="B2014" s="10">
        <v>9.9543370000000007</v>
      </c>
      <c r="C2014" s="10">
        <v>79.178241</v>
      </c>
      <c r="D2014" t="s">
        <v>2335</v>
      </c>
      <c r="E2014" t="s">
        <v>6</v>
      </c>
      <c r="F2014" s="3" t="s">
        <v>4208</v>
      </c>
      <c r="G2014" s="3" t="s">
        <v>6</v>
      </c>
      <c r="H2014" t="s">
        <v>1493</v>
      </c>
      <c r="I2014" t="s">
        <v>6</v>
      </c>
      <c r="J2014" t="s">
        <v>6</v>
      </c>
    </row>
    <row r="2015" spans="1:10" x14ac:dyDescent="0.25">
      <c r="A2015" t="s">
        <v>4210</v>
      </c>
      <c r="B2015" s="10">
        <v>10.038531000000001</v>
      </c>
      <c r="C2015" s="10">
        <v>79.255239000000003</v>
      </c>
      <c r="D2015" t="s">
        <v>6</v>
      </c>
      <c r="E2015" t="s">
        <v>6</v>
      </c>
      <c r="F2015" s="3" t="s">
        <v>4187</v>
      </c>
      <c r="G2015" s="3" t="s">
        <v>6</v>
      </c>
      <c r="H2015" t="s">
        <v>4207</v>
      </c>
      <c r="I2015" s="3" t="s">
        <v>6</v>
      </c>
      <c r="J2015" s="3" t="s">
        <v>6</v>
      </c>
    </row>
    <row r="2016" spans="1:10" x14ac:dyDescent="0.25">
      <c r="A2016" t="s">
        <v>4211</v>
      </c>
      <c r="B2016" s="10">
        <v>9.9623559999999998</v>
      </c>
      <c r="C2016" s="10">
        <v>79.185934000000003</v>
      </c>
      <c r="D2016" t="s">
        <v>6</v>
      </c>
      <c r="E2016" t="s">
        <v>6</v>
      </c>
      <c r="F2016" s="4" t="s">
        <v>4188</v>
      </c>
      <c r="G2016" s="3" t="s">
        <v>6</v>
      </c>
      <c r="H2016" t="s">
        <v>4207</v>
      </c>
      <c r="I2016" s="3" t="s">
        <v>6</v>
      </c>
      <c r="J2016" s="3" t="s">
        <v>6</v>
      </c>
    </row>
    <row r="2017" spans="1:10" x14ac:dyDescent="0.25">
      <c r="A2017" t="s">
        <v>4212</v>
      </c>
      <c r="B2017" s="10">
        <v>9.8117809999999999</v>
      </c>
      <c r="C2017" s="10">
        <v>79.081187</v>
      </c>
      <c r="D2017" t="s">
        <v>6</v>
      </c>
      <c r="E2017" t="s">
        <v>6</v>
      </c>
      <c r="F2017" s="4" t="s">
        <v>4189</v>
      </c>
      <c r="G2017" s="3" t="s">
        <v>6</v>
      </c>
      <c r="H2017" t="s">
        <v>4207</v>
      </c>
      <c r="I2017" s="3" t="s">
        <v>6</v>
      </c>
      <c r="J2017" s="3" t="s">
        <v>6</v>
      </c>
    </row>
    <row r="2018" spans="1:10" x14ac:dyDescent="0.25">
      <c r="A2018" t="s">
        <v>4216</v>
      </c>
      <c r="B2018" s="10">
        <v>22.941652000000001</v>
      </c>
      <c r="C2018" s="10">
        <v>69.038043000000002</v>
      </c>
      <c r="D2018" t="s">
        <v>2335</v>
      </c>
      <c r="E2018" t="s">
        <v>6</v>
      </c>
      <c r="F2018" s="3" t="s">
        <v>4217</v>
      </c>
      <c r="G2018" s="3" t="s">
        <v>4246</v>
      </c>
      <c r="H2018" t="s">
        <v>2359</v>
      </c>
      <c r="I2018" t="s">
        <v>6</v>
      </c>
      <c r="J2018" s="3" t="s">
        <v>6</v>
      </c>
    </row>
    <row r="2019" spans="1:10" x14ac:dyDescent="0.25">
      <c r="A2019" t="s">
        <v>4220</v>
      </c>
      <c r="B2019" s="10">
        <v>23.255935000000001</v>
      </c>
      <c r="C2019" s="10">
        <v>68.826441000000003</v>
      </c>
      <c r="D2019" t="s">
        <v>6</v>
      </c>
      <c r="E2019" t="s">
        <v>6</v>
      </c>
      <c r="F2019" s="3" t="s">
        <v>4218</v>
      </c>
      <c r="G2019" s="3" t="s">
        <v>6</v>
      </c>
      <c r="H2019" t="s">
        <v>4216</v>
      </c>
      <c r="I2019" s="3" t="s">
        <v>6</v>
      </c>
      <c r="J2019" s="3" t="s">
        <v>6</v>
      </c>
    </row>
    <row r="2020" spans="1:10" x14ac:dyDescent="0.25">
      <c r="A2020" t="s">
        <v>4221</v>
      </c>
      <c r="B2020" s="10">
        <v>22.750830000000001</v>
      </c>
      <c r="C2020" s="10">
        <v>69.705419000000006</v>
      </c>
      <c r="D2020" t="s">
        <v>6</v>
      </c>
      <c r="E2020" t="s">
        <v>6</v>
      </c>
      <c r="F2020" s="3" t="s">
        <v>4213</v>
      </c>
      <c r="G2020" s="3" t="s">
        <v>6</v>
      </c>
      <c r="H2020" t="s">
        <v>4216</v>
      </c>
      <c r="I2020" t="s">
        <v>2361</v>
      </c>
      <c r="J2020" s="3" t="s">
        <v>6</v>
      </c>
    </row>
    <row r="2021" spans="1:10" x14ac:dyDescent="0.25">
      <c r="A2021" s="4" t="s">
        <v>4224</v>
      </c>
      <c r="B2021" s="10">
        <v>22.730847000000001</v>
      </c>
      <c r="C2021" s="10">
        <v>70.267314999999996</v>
      </c>
      <c r="D2021" t="s">
        <v>6</v>
      </c>
      <c r="E2021" t="s">
        <v>6</v>
      </c>
      <c r="F2021" s="3" t="s">
        <v>4219</v>
      </c>
      <c r="G2021" s="3" t="s">
        <v>6</v>
      </c>
      <c r="H2021" t="s">
        <v>4222</v>
      </c>
      <c r="I2021" s="3" t="s">
        <v>6</v>
      </c>
      <c r="J2021" s="3" t="s">
        <v>6</v>
      </c>
    </row>
    <row r="2022" spans="1:10" x14ac:dyDescent="0.25">
      <c r="A2022" s="4" t="s">
        <v>4225</v>
      </c>
      <c r="B2022" s="10">
        <v>22.545995000000001</v>
      </c>
      <c r="C2022" s="10">
        <v>70.028199999999998</v>
      </c>
      <c r="D2022" t="s">
        <v>6</v>
      </c>
      <c r="E2022" t="s">
        <v>6</v>
      </c>
      <c r="F2022" s="3" t="s">
        <v>4214</v>
      </c>
      <c r="G2022" s="3" t="s">
        <v>6</v>
      </c>
      <c r="H2022" t="s">
        <v>4222</v>
      </c>
      <c r="I2022" s="3" t="s">
        <v>6</v>
      </c>
      <c r="J2022" s="3" t="s">
        <v>6</v>
      </c>
    </row>
    <row r="2023" spans="1:10" x14ac:dyDescent="0.25">
      <c r="A2023" s="4" t="s">
        <v>4226</v>
      </c>
      <c r="B2023" s="10">
        <v>22.433629</v>
      </c>
      <c r="C2023" s="10">
        <v>69.828552000000002</v>
      </c>
      <c r="D2023" s="3" t="s">
        <v>6</v>
      </c>
      <c r="E2023" s="3" t="s">
        <v>6</v>
      </c>
      <c r="F2023" s="3" t="s">
        <v>4215</v>
      </c>
      <c r="G2023" s="3" t="s">
        <v>6</v>
      </c>
      <c r="H2023" t="s">
        <v>4222</v>
      </c>
      <c r="I2023" s="3" t="s">
        <v>6</v>
      </c>
      <c r="J2023" s="3" t="s">
        <v>6</v>
      </c>
    </row>
    <row r="2024" spans="1:10" x14ac:dyDescent="0.25">
      <c r="A2024" s="4" t="s">
        <v>4229</v>
      </c>
      <c r="B2024" s="10">
        <v>22.356845</v>
      </c>
      <c r="C2024" s="10">
        <v>69.646330000000006</v>
      </c>
      <c r="D2024" s="3" t="s">
        <v>6</v>
      </c>
      <c r="E2024" s="3" t="s">
        <v>6</v>
      </c>
      <c r="F2024" s="3" t="s">
        <v>4230</v>
      </c>
      <c r="G2024" s="3" t="s">
        <v>6</v>
      </c>
      <c r="H2024" s="3" t="s">
        <v>4227</v>
      </c>
      <c r="I2024" t="s">
        <v>2361</v>
      </c>
      <c r="J2024" s="3" t="s">
        <v>6</v>
      </c>
    </row>
    <row r="2025" spans="1:10" x14ac:dyDescent="0.25">
      <c r="A2025" s="4" t="s">
        <v>4232</v>
      </c>
      <c r="B2025" s="10">
        <v>22.268763</v>
      </c>
      <c r="C2025" s="10">
        <v>69.254980000000003</v>
      </c>
      <c r="D2025" s="3" t="s">
        <v>6</v>
      </c>
      <c r="E2025" s="3" t="s">
        <v>6</v>
      </c>
      <c r="F2025" s="3" t="s">
        <v>4231</v>
      </c>
      <c r="G2025" s="3" t="s">
        <v>6</v>
      </c>
      <c r="H2025" s="4" t="s">
        <v>4227</v>
      </c>
      <c r="I2025" t="s">
        <v>2361</v>
      </c>
      <c r="J2025" s="3" t="s">
        <v>6</v>
      </c>
    </row>
    <row r="2026" spans="1:10" x14ac:dyDescent="0.25">
      <c r="A2026" s="4" t="s">
        <v>4234</v>
      </c>
      <c r="B2026" s="10">
        <v>22.522409</v>
      </c>
      <c r="C2026" s="10">
        <v>69.193262000000004</v>
      </c>
      <c r="D2026" s="3" t="s">
        <v>6</v>
      </c>
      <c r="E2026" s="3" t="s">
        <v>6</v>
      </c>
      <c r="F2026" s="4" t="s">
        <v>4233</v>
      </c>
      <c r="G2026" s="3" t="s">
        <v>6</v>
      </c>
      <c r="H2026" s="4" t="s">
        <v>4227</v>
      </c>
      <c r="I2026" t="s">
        <v>2361</v>
      </c>
      <c r="J2026" s="3" t="s">
        <v>6</v>
      </c>
    </row>
    <row r="2027" spans="1:10" x14ac:dyDescent="0.25">
      <c r="A2027" t="s">
        <v>4222</v>
      </c>
      <c r="B2027" s="10">
        <v>22.558971</v>
      </c>
      <c r="C2027" s="10">
        <v>70.171700000000001</v>
      </c>
      <c r="D2027" t="s">
        <v>2335</v>
      </c>
      <c r="E2027" t="s">
        <v>6</v>
      </c>
      <c r="F2027" s="3" t="s">
        <v>4223</v>
      </c>
      <c r="G2027" s="3" t="s">
        <v>6</v>
      </c>
      <c r="H2027" t="s">
        <v>2359</v>
      </c>
      <c r="I2027" t="s">
        <v>2361</v>
      </c>
      <c r="J2027" s="3" t="s">
        <v>6</v>
      </c>
    </row>
    <row r="2028" spans="1:10" x14ac:dyDescent="0.25">
      <c r="A2028" s="4" t="s">
        <v>4227</v>
      </c>
      <c r="B2028" s="10">
        <v>22.424464</v>
      </c>
      <c r="C2028" s="10">
        <v>68.992442999999994</v>
      </c>
      <c r="D2028" t="s">
        <v>2335</v>
      </c>
      <c r="E2028" t="s">
        <v>6</v>
      </c>
      <c r="F2028" s="4" t="s">
        <v>4228</v>
      </c>
      <c r="G2028" s="3" t="s">
        <v>6</v>
      </c>
      <c r="H2028" t="s">
        <v>2359</v>
      </c>
      <c r="I2028" t="s">
        <v>6</v>
      </c>
      <c r="J2028" s="3" t="s">
        <v>6</v>
      </c>
    </row>
    <row r="2029" spans="1:10" x14ac:dyDescent="0.25">
      <c r="A2029" s="4" t="s">
        <v>4235</v>
      </c>
      <c r="B2029" s="10">
        <v>20.764648999999999</v>
      </c>
      <c r="C2029" s="10">
        <v>70.668564000000003</v>
      </c>
      <c r="D2029" t="s">
        <v>2335</v>
      </c>
      <c r="E2029" t="s">
        <v>6</v>
      </c>
      <c r="F2029" s="4" t="s">
        <v>4236</v>
      </c>
      <c r="G2029" s="3" t="s">
        <v>6</v>
      </c>
      <c r="H2029" t="s">
        <v>2359</v>
      </c>
      <c r="I2029" t="s">
        <v>6</v>
      </c>
      <c r="J2029" s="3" t="s">
        <v>6</v>
      </c>
    </row>
    <row r="2030" spans="1:10" x14ac:dyDescent="0.25">
      <c r="A2030" s="4" t="s">
        <v>4238</v>
      </c>
      <c r="B2030" s="10">
        <v>21.677973000000001</v>
      </c>
      <c r="C2030" s="10">
        <v>72.526481000000004</v>
      </c>
      <c r="D2030" t="s">
        <v>2335</v>
      </c>
      <c r="E2030" t="s">
        <v>6</v>
      </c>
      <c r="F2030" s="4" t="s">
        <v>4244</v>
      </c>
      <c r="G2030" s="3" t="s">
        <v>6</v>
      </c>
      <c r="H2030" t="s">
        <v>2359</v>
      </c>
      <c r="I2030" t="s">
        <v>3330</v>
      </c>
      <c r="J2030" s="3" t="s">
        <v>6</v>
      </c>
    </row>
    <row r="2031" spans="1:10" x14ac:dyDescent="0.25">
      <c r="A2031" s="4" t="s">
        <v>4242</v>
      </c>
      <c r="B2031" s="10">
        <v>20.503081999999999</v>
      </c>
      <c r="C2031" s="10">
        <v>72.884995000000004</v>
      </c>
      <c r="D2031" t="s">
        <v>2335</v>
      </c>
      <c r="E2031" t="s">
        <v>6</v>
      </c>
      <c r="F2031" s="4" t="s">
        <v>4243</v>
      </c>
      <c r="G2031" s="3" t="s">
        <v>6</v>
      </c>
      <c r="H2031" t="s">
        <v>2359</v>
      </c>
      <c r="I2031" t="s">
        <v>6</v>
      </c>
      <c r="J2031" s="3" t="s">
        <v>6</v>
      </c>
    </row>
    <row r="2032" spans="1:10" x14ac:dyDescent="0.25">
      <c r="A2032" t="s">
        <v>4248</v>
      </c>
      <c r="B2032" s="10">
        <v>23.3</v>
      </c>
      <c r="C2032" s="10">
        <v>68.36</v>
      </c>
      <c r="D2032" t="s">
        <v>6</v>
      </c>
      <c r="E2032" t="s">
        <v>6</v>
      </c>
      <c r="F2032" s="3" t="s">
        <v>4247</v>
      </c>
      <c r="G2032" s="3" t="s">
        <v>6</v>
      </c>
      <c r="H2032" t="s">
        <v>4216</v>
      </c>
      <c r="I2032" s="3" t="s">
        <v>6</v>
      </c>
      <c r="J2032" s="3" t="s">
        <v>6</v>
      </c>
    </row>
    <row r="2033" spans="1:10" x14ac:dyDescent="0.25">
      <c r="A2033" t="s">
        <v>4249</v>
      </c>
      <c r="B2033" s="10">
        <v>23.17</v>
      </c>
      <c r="C2033" s="10">
        <v>68.31</v>
      </c>
      <c r="D2033" t="s">
        <v>6</v>
      </c>
      <c r="E2033" t="s">
        <v>6</v>
      </c>
      <c r="F2033" s="3" t="s">
        <v>4250</v>
      </c>
      <c r="G2033" s="3" t="s">
        <v>6</v>
      </c>
      <c r="H2033" t="s">
        <v>4216</v>
      </c>
      <c r="I2033" s="3" t="s">
        <v>6</v>
      </c>
      <c r="J2033" s="3" t="s">
        <v>6</v>
      </c>
    </row>
    <row r="2034" spans="1:10" x14ac:dyDescent="0.25">
      <c r="A2034" t="s">
        <v>4251</v>
      </c>
      <c r="B2034" s="10">
        <v>23.27</v>
      </c>
      <c r="C2034" s="10">
        <v>68.290000000000006</v>
      </c>
      <c r="D2034" t="s">
        <v>6</v>
      </c>
      <c r="E2034" t="s">
        <v>6</v>
      </c>
      <c r="F2034" s="3" t="s">
        <v>4252</v>
      </c>
      <c r="G2034" s="3" t="s">
        <v>6</v>
      </c>
      <c r="H2034" t="s">
        <v>4216</v>
      </c>
      <c r="I2034" s="3" t="s">
        <v>6</v>
      </c>
      <c r="J2034" s="3" t="s">
        <v>6</v>
      </c>
    </row>
    <row r="2035" spans="1:10" x14ac:dyDescent="0.25">
      <c r="A2035" s="4" t="s">
        <v>4253</v>
      </c>
      <c r="B2035" s="10">
        <v>12.099167</v>
      </c>
      <c r="C2035" s="10">
        <v>93.019282000000004</v>
      </c>
      <c r="D2035" t="s">
        <v>6</v>
      </c>
      <c r="E2035" t="s">
        <v>6</v>
      </c>
      <c r="F2035" t="s">
        <v>4254</v>
      </c>
      <c r="G2035" s="3" t="s">
        <v>6</v>
      </c>
      <c r="H2035" t="s">
        <v>268</v>
      </c>
      <c r="I2035" s="4" t="s">
        <v>6</v>
      </c>
      <c r="J2035" s="3" t="s">
        <v>6</v>
      </c>
    </row>
    <row r="2036" spans="1:10" x14ac:dyDescent="0.25">
      <c r="A2036" s="4" t="s">
        <v>4255</v>
      </c>
      <c r="B2036" s="10">
        <v>11.829362</v>
      </c>
      <c r="C2036" s="10">
        <v>93.042745999999994</v>
      </c>
      <c r="D2036" s="4" t="s">
        <v>6</v>
      </c>
      <c r="E2036" s="4" t="s">
        <v>6</v>
      </c>
      <c r="F2036" s="3" t="s">
        <v>4256</v>
      </c>
      <c r="G2036" s="4" t="s">
        <v>6</v>
      </c>
      <c r="H2036" s="4" t="s">
        <v>4253</v>
      </c>
      <c r="I2036" s="4" t="s">
        <v>6</v>
      </c>
      <c r="J2036" s="4" t="s">
        <v>6</v>
      </c>
    </row>
    <row r="2037" spans="1:10" x14ac:dyDescent="0.25">
      <c r="A2037" s="4" t="s">
        <v>4259</v>
      </c>
      <c r="B2037" s="10">
        <f>12+7/60+60.8/3600</f>
        <v>12.133555555555557</v>
      </c>
      <c r="C2037" s="10">
        <f>92+57/60+61.7/3600</f>
        <v>92.967138888888897</v>
      </c>
      <c r="D2037" s="4" t="s">
        <v>6</v>
      </c>
      <c r="E2037" s="4" t="s">
        <v>1562</v>
      </c>
      <c r="F2037" s="3" t="s">
        <v>4257</v>
      </c>
      <c r="G2037" s="4" t="s">
        <v>6</v>
      </c>
      <c r="H2037" s="4" t="s">
        <v>4253</v>
      </c>
      <c r="I2037" s="4" t="s">
        <v>6</v>
      </c>
      <c r="J2037" s="4" t="s">
        <v>6</v>
      </c>
    </row>
    <row r="2038" spans="1:10" x14ac:dyDescent="0.25">
      <c r="A2038" s="4" t="s">
        <v>4260</v>
      </c>
      <c r="B2038" s="10">
        <f>12+6.231/60</f>
        <v>12.10385</v>
      </c>
      <c r="C2038" s="10">
        <f>92+57.267/60</f>
        <v>92.954449999999994</v>
      </c>
      <c r="D2038" s="4" t="s">
        <v>6</v>
      </c>
      <c r="E2038" s="4" t="s">
        <v>1562</v>
      </c>
      <c r="F2038" s="3" t="s">
        <v>4258</v>
      </c>
      <c r="G2038" s="4" t="s">
        <v>6</v>
      </c>
      <c r="H2038" s="4" t="s">
        <v>4253</v>
      </c>
      <c r="I2038" s="4" t="s">
        <v>6</v>
      </c>
      <c r="J2038" s="4" t="s">
        <v>6</v>
      </c>
    </row>
    <row r="2039" spans="1:10" x14ac:dyDescent="0.25">
      <c r="A2039" t="s">
        <v>4269</v>
      </c>
      <c r="B2039" s="10">
        <v>6.7539350000000002</v>
      </c>
      <c r="C2039" s="10">
        <v>93.925700000000006</v>
      </c>
      <c r="D2039" s="4" t="s">
        <v>6</v>
      </c>
      <c r="E2039" s="4" t="s">
        <v>6</v>
      </c>
      <c r="F2039" s="3" t="s">
        <v>4267</v>
      </c>
      <c r="G2039" s="4" t="s">
        <v>6</v>
      </c>
      <c r="H2039" t="s">
        <v>3897</v>
      </c>
      <c r="I2039" s="4" t="s">
        <v>6</v>
      </c>
      <c r="J2039" s="4" t="s">
        <v>6</v>
      </c>
    </row>
    <row r="2040" spans="1:10" x14ac:dyDescent="0.25">
      <c r="A2040" t="s">
        <v>4270</v>
      </c>
      <c r="B2040" s="10">
        <f>7+1.454/60</f>
        <v>7.0242333333333331</v>
      </c>
      <c r="C2040" s="10">
        <f>93+55.267/60</f>
        <v>93.921116666666663</v>
      </c>
      <c r="D2040" s="4" t="s">
        <v>6</v>
      </c>
      <c r="E2040" s="4" t="s">
        <v>1562</v>
      </c>
      <c r="F2040" s="3" t="s">
        <v>4268</v>
      </c>
      <c r="G2040" s="4" t="s">
        <v>6</v>
      </c>
      <c r="H2040" t="s">
        <v>3897</v>
      </c>
      <c r="I2040" s="4" t="s">
        <v>6</v>
      </c>
      <c r="J2040" s="4" t="s">
        <v>6</v>
      </c>
    </row>
    <row r="2041" spans="1:10" x14ac:dyDescent="0.25">
      <c r="A2041" t="s">
        <v>4271</v>
      </c>
      <c r="B2041" s="10">
        <f>6+59.842/60</f>
        <v>6.9973666666666663</v>
      </c>
      <c r="C2041" s="10">
        <f>93+56.778/60</f>
        <v>93.946299999999994</v>
      </c>
      <c r="D2041" s="4" t="s">
        <v>6</v>
      </c>
      <c r="E2041" s="4" t="s">
        <v>1562</v>
      </c>
      <c r="F2041" s="3" t="s">
        <v>4261</v>
      </c>
      <c r="G2041" s="4" t="s">
        <v>6</v>
      </c>
      <c r="H2041" t="s">
        <v>3897</v>
      </c>
      <c r="I2041" s="4" t="s">
        <v>6</v>
      </c>
      <c r="J2041" s="4" t="s">
        <v>6</v>
      </c>
    </row>
    <row r="2042" spans="1:10" x14ac:dyDescent="0.25">
      <c r="A2042" t="s">
        <v>4272</v>
      </c>
      <c r="B2042" s="10">
        <f>6+56.372/60</f>
        <v>6.9395333333333333</v>
      </c>
      <c r="C2042" s="10">
        <f>93+54.999/60</f>
        <v>93.916650000000004</v>
      </c>
      <c r="D2042" s="4" t="s">
        <v>6</v>
      </c>
      <c r="E2042" s="4" t="s">
        <v>1562</v>
      </c>
      <c r="F2042" s="3" t="s">
        <v>4262</v>
      </c>
      <c r="G2042" s="4" t="s">
        <v>6</v>
      </c>
      <c r="H2042" t="s">
        <v>3897</v>
      </c>
      <c r="I2042" s="4" t="s">
        <v>6</v>
      </c>
      <c r="J2042" s="4" t="s">
        <v>6</v>
      </c>
    </row>
    <row r="2043" spans="1:10" x14ac:dyDescent="0.25">
      <c r="A2043" t="s">
        <v>4273</v>
      </c>
      <c r="B2043" s="10">
        <f>6+53.827/60</f>
        <v>6.8971166666666663</v>
      </c>
      <c r="C2043" s="10">
        <f>93+53.976/60</f>
        <v>93.899600000000007</v>
      </c>
      <c r="D2043" s="4" t="s">
        <v>6</v>
      </c>
      <c r="E2043" s="4" t="s">
        <v>1562</v>
      </c>
      <c r="F2043" s="3" t="s">
        <v>4263</v>
      </c>
      <c r="G2043" s="4" t="s">
        <v>6</v>
      </c>
      <c r="H2043" t="s">
        <v>3897</v>
      </c>
      <c r="I2043" s="4" t="s">
        <v>6</v>
      </c>
      <c r="J2043" s="4" t="s">
        <v>6</v>
      </c>
    </row>
    <row r="2044" spans="1:10" x14ac:dyDescent="0.25">
      <c r="A2044" t="s">
        <v>4274</v>
      </c>
      <c r="B2044" s="10">
        <f>6+51.056/60</f>
        <v>6.8509333333333338</v>
      </c>
      <c r="C2044" s="10">
        <f>93+53.769/60</f>
        <v>93.896150000000006</v>
      </c>
      <c r="D2044" s="4" t="s">
        <v>6</v>
      </c>
      <c r="E2044" s="4" t="s">
        <v>1562</v>
      </c>
      <c r="F2044" s="3" t="s">
        <v>4264</v>
      </c>
      <c r="G2044" s="4" t="s">
        <v>6</v>
      </c>
      <c r="H2044" t="s">
        <v>3897</v>
      </c>
      <c r="I2044" s="4" t="s">
        <v>6</v>
      </c>
      <c r="J2044" s="4" t="s">
        <v>6</v>
      </c>
    </row>
    <row r="2045" spans="1:10" x14ac:dyDescent="0.25">
      <c r="A2045" t="s">
        <v>4275</v>
      </c>
      <c r="B2045" s="10">
        <f>6+47.856/60</f>
        <v>6.7976000000000001</v>
      </c>
      <c r="C2045" s="10">
        <f>93+53.177/60</f>
        <v>93.886283333333338</v>
      </c>
      <c r="D2045" s="4" t="s">
        <v>6</v>
      </c>
      <c r="E2045" s="4" t="s">
        <v>1562</v>
      </c>
      <c r="F2045" s="3" t="s">
        <v>4265</v>
      </c>
      <c r="G2045" s="4" t="s">
        <v>6</v>
      </c>
      <c r="H2045" t="s">
        <v>3897</v>
      </c>
      <c r="I2045" s="4" t="s">
        <v>6</v>
      </c>
      <c r="J2045" s="4" t="s">
        <v>6</v>
      </c>
    </row>
    <row r="2046" spans="1:10" x14ac:dyDescent="0.25">
      <c r="A2046" t="s">
        <v>4276</v>
      </c>
      <c r="B2046" s="10">
        <f>6+49.22/60</f>
        <v>6.8203333333333331</v>
      </c>
      <c r="C2046" s="10">
        <f>93+51.9/60</f>
        <v>93.864999999999995</v>
      </c>
      <c r="D2046" s="4" t="s">
        <v>6</v>
      </c>
      <c r="E2046" s="4" t="s">
        <v>1562</v>
      </c>
      <c r="F2046" s="3" t="s">
        <v>4277</v>
      </c>
      <c r="G2046" s="4" t="s">
        <v>6</v>
      </c>
      <c r="H2046" t="s">
        <v>3897</v>
      </c>
      <c r="I2046" s="4" t="s">
        <v>6</v>
      </c>
      <c r="J2046" s="4" t="s">
        <v>6</v>
      </c>
    </row>
    <row r="2047" spans="1:10" x14ac:dyDescent="0.25">
      <c r="A2047" t="s">
        <v>4278</v>
      </c>
      <c r="B2047" s="10">
        <f>6+50.923/60</f>
        <v>6.8487166666666663</v>
      </c>
      <c r="C2047" s="10">
        <f>93+47.983/60</f>
        <v>93.799716666666669</v>
      </c>
      <c r="D2047" s="4" t="s">
        <v>6</v>
      </c>
      <c r="E2047" s="4" t="s">
        <v>1562</v>
      </c>
      <c r="F2047" s="3" t="s">
        <v>4266</v>
      </c>
      <c r="G2047" s="4" t="s">
        <v>6</v>
      </c>
      <c r="H2047" t="s">
        <v>3897</v>
      </c>
      <c r="I2047" s="4" t="s">
        <v>6</v>
      </c>
      <c r="J2047" s="4" t="s">
        <v>6</v>
      </c>
    </row>
    <row r="2048" spans="1:10" x14ac:dyDescent="0.25">
      <c r="A2048" s="4" t="s">
        <v>4284</v>
      </c>
      <c r="B2048" s="10">
        <v>5.4960079999999998</v>
      </c>
      <c r="C2048" s="10">
        <v>-77.532296000000002</v>
      </c>
      <c r="D2048" t="s">
        <v>6</v>
      </c>
      <c r="E2048" t="s">
        <v>6</v>
      </c>
      <c r="F2048" s="3" t="s">
        <v>4280</v>
      </c>
      <c r="G2048" s="3" t="s">
        <v>6</v>
      </c>
      <c r="H2048" t="s">
        <v>1664</v>
      </c>
      <c r="I2048" s="4" t="s">
        <v>4282</v>
      </c>
      <c r="J2048" s="3" t="s">
        <v>6</v>
      </c>
    </row>
    <row r="2049" spans="1:10" x14ac:dyDescent="0.25">
      <c r="A2049" s="4" t="s">
        <v>4285</v>
      </c>
      <c r="B2049" s="10">
        <v>6.8757859999999997</v>
      </c>
      <c r="C2049" s="10">
        <v>-77.678040999999993</v>
      </c>
      <c r="D2049" t="s">
        <v>6</v>
      </c>
      <c r="E2049" t="s">
        <v>6</v>
      </c>
      <c r="F2049" s="3" t="s">
        <v>4279</v>
      </c>
      <c r="G2049" s="3" t="s">
        <v>6</v>
      </c>
      <c r="H2049" t="s">
        <v>1664</v>
      </c>
      <c r="I2049" s="4" t="s">
        <v>4282</v>
      </c>
      <c r="J2049" s="3" t="s">
        <v>6</v>
      </c>
    </row>
    <row r="2050" spans="1:10" x14ac:dyDescent="0.25">
      <c r="A2050" s="4" t="s">
        <v>4286</v>
      </c>
      <c r="B2050" s="10">
        <v>6.2287379999999999</v>
      </c>
      <c r="C2050" s="10">
        <v>-77.402440999999996</v>
      </c>
      <c r="D2050" t="s">
        <v>6</v>
      </c>
      <c r="E2050" t="s">
        <v>6</v>
      </c>
      <c r="F2050" s="3" t="s">
        <v>4281</v>
      </c>
      <c r="G2050" s="3" t="s">
        <v>6</v>
      </c>
      <c r="H2050" t="s">
        <v>1664</v>
      </c>
      <c r="I2050" s="4" t="s">
        <v>4282</v>
      </c>
      <c r="J2050" s="3" t="s">
        <v>6</v>
      </c>
    </row>
    <row r="2051" spans="1:10" x14ac:dyDescent="0.25">
      <c r="A2051" t="s">
        <v>4293</v>
      </c>
      <c r="B2051" s="10">
        <v>2.0155690000000002</v>
      </c>
      <c r="C2051" s="10">
        <v>-78.656734999999998</v>
      </c>
      <c r="D2051" t="s">
        <v>6</v>
      </c>
      <c r="E2051" t="s">
        <v>6</v>
      </c>
      <c r="F2051" s="3" t="s">
        <v>4294</v>
      </c>
      <c r="G2051" s="3" t="s">
        <v>6</v>
      </c>
      <c r="H2051" t="s">
        <v>2484</v>
      </c>
      <c r="I2051" s="4" t="s">
        <v>6</v>
      </c>
      <c r="J2051" s="3" t="s">
        <v>6</v>
      </c>
    </row>
    <row r="2052" spans="1:10" x14ac:dyDescent="0.25">
      <c r="A2052" t="s">
        <v>4295</v>
      </c>
      <c r="B2052" s="10">
        <v>1.619245</v>
      </c>
      <c r="C2052" s="10">
        <v>-78.973017999999996</v>
      </c>
      <c r="D2052" t="s">
        <v>6</v>
      </c>
      <c r="E2052" t="s">
        <v>6</v>
      </c>
      <c r="F2052" t="s">
        <v>4296</v>
      </c>
      <c r="G2052" s="3" t="s">
        <v>6</v>
      </c>
      <c r="H2052" t="s">
        <v>2484</v>
      </c>
      <c r="I2052" s="4" t="s">
        <v>6</v>
      </c>
      <c r="J2052" s="3" t="s">
        <v>6</v>
      </c>
    </row>
    <row r="2053" spans="1:10" x14ac:dyDescent="0.25">
      <c r="A2053" t="s">
        <v>4297</v>
      </c>
      <c r="B2053" s="10">
        <v>2.372287</v>
      </c>
      <c r="C2053" s="10">
        <v>-78.322321000000002</v>
      </c>
      <c r="D2053" t="s">
        <v>6</v>
      </c>
      <c r="E2053" t="s">
        <v>6</v>
      </c>
      <c r="F2053" t="s">
        <v>4298</v>
      </c>
      <c r="G2053" s="3" t="s">
        <v>6</v>
      </c>
      <c r="H2053" t="s">
        <v>2484</v>
      </c>
      <c r="I2053" s="4" t="s">
        <v>6</v>
      </c>
      <c r="J2053" s="3" t="s">
        <v>6</v>
      </c>
    </row>
    <row r="2054" spans="1:10" x14ac:dyDescent="0.25">
      <c r="A2054" s="4" t="s">
        <v>4301</v>
      </c>
      <c r="B2054" s="10">
        <v>2.5602529999999999</v>
      </c>
      <c r="C2054" s="10">
        <v>-78.310922000000005</v>
      </c>
      <c r="D2054" t="s">
        <v>6</v>
      </c>
      <c r="E2054" t="s">
        <v>6</v>
      </c>
      <c r="F2054" s="4" t="s">
        <v>4300</v>
      </c>
      <c r="G2054" s="3" t="s">
        <v>6</v>
      </c>
      <c r="H2054" t="s">
        <v>2484</v>
      </c>
      <c r="I2054" s="4" t="s">
        <v>6</v>
      </c>
      <c r="J2054" s="3" t="s">
        <v>6</v>
      </c>
    </row>
    <row r="2055" spans="1:10" x14ac:dyDescent="0.25">
      <c r="A2055" t="s">
        <v>4302</v>
      </c>
      <c r="B2055" s="10">
        <v>2.576622</v>
      </c>
      <c r="C2055" s="10">
        <v>-77.883426</v>
      </c>
      <c r="D2055" t="s">
        <v>6</v>
      </c>
      <c r="E2055" t="s">
        <v>6</v>
      </c>
      <c r="F2055" s="3" t="s">
        <v>4303</v>
      </c>
      <c r="G2055" s="3" t="s">
        <v>6</v>
      </c>
      <c r="H2055" t="s">
        <v>2487</v>
      </c>
      <c r="I2055" t="s">
        <v>6</v>
      </c>
      <c r="J2055" s="3" t="s">
        <v>6</v>
      </c>
    </row>
    <row r="2056" spans="1:10" x14ac:dyDescent="0.25">
      <c r="A2056" t="s">
        <v>4304</v>
      </c>
      <c r="B2056" s="10">
        <v>2.780805</v>
      </c>
      <c r="C2056" s="10">
        <v>-77.672995999999998</v>
      </c>
      <c r="D2056" t="s">
        <v>6</v>
      </c>
      <c r="E2056" t="s">
        <v>6</v>
      </c>
      <c r="F2056" s="3" t="s">
        <v>4305</v>
      </c>
      <c r="G2056" s="3" t="s">
        <v>6</v>
      </c>
      <c r="H2056" t="s">
        <v>2487</v>
      </c>
      <c r="I2056" t="s">
        <v>6</v>
      </c>
      <c r="J2056" s="3" t="s">
        <v>6</v>
      </c>
    </row>
    <row r="2057" spans="1:10" x14ac:dyDescent="0.25">
      <c r="A2057" t="s">
        <v>4306</v>
      </c>
      <c r="B2057" s="10">
        <v>3.7673220000000001</v>
      </c>
      <c r="C2057" s="10">
        <v>-77.169210000000007</v>
      </c>
      <c r="D2057" t="s">
        <v>6</v>
      </c>
      <c r="E2057" t="s">
        <v>6</v>
      </c>
      <c r="F2057" s="3" t="s">
        <v>4307</v>
      </c>
      <c r="G2057" s="3" t="s">
        <v>6</v>
      </c>
      <c r="H2057" t="s">
        <v>2492</v>
      </c>
      <c r="I2057" t="s">
        <v>6</v>
      </c>
      <c r="J2057" s="3" t="s">
        <v>6</v>
      </c>
    </row>
    <row r="2058" spans="1:10" x14ac:dyDescent="0.25">
      <c r="A2058" t="s">
        <v>4308</v>
      </c>
      <c r="B2058" s="10">
        <v>4.1437749999999998</v>
      </c>
      <c r="C2058" s="10">
        <v>-77.482132000000007</v>
      </c>
      <c r="D2058" t="s">
        <v>3719</v>
      </c>
      <c r="E2058" t="s">
        <v>6</v>
      </c>
      <c r="F2058" s="3" t="s">
        <v>4310</v>
      </c>
      <c r="G2058" t="s">
        <v>6</v>
      </c>
      <c r="H2058" t="s">
        <v>4309</v>
      </c>
      <c r="I2058" t="s">
        <v>6</v>
      </c>
      <c r="J2058" t="s">
        <v>6</v>
      </c>
    </row>
    <row r="2059" spans="1:10" x14ac:dyDescent="0.25">
      <c r="A2059" t="s">
        <v>4309</v>
      </c>
      <c r="B2059" s="10">
        <v>4.1554479999999998</v>
      </c>
      <c r="C2059" s="10">
        <v>-77.472978999999995</v>
      </c>
      <c r="D2059" t="s">
        <v>6</v>
      </c>
      <c r="E2059" t="s">
        <v>6</v>
      </c>
      <c r="F2059" s="3" t="s">
        <v>4327</v>
      </c>
      <c r="G2059" s="3" t="s">
        <v>6</v>
      </c>
      <c r="H2059" t="s">
        <v>4282</v>
      </c>
      <c r="I2059" t="s">
        <v>6</v>
      </c>
      <c r="J2059" s="3" t="s">
        <v>6</v>
      </c>
    </row>
    <row r="2060" spans="1:10" x14ac:dyDescent="0.25">
      <c r="A2060" t="s">
        <v>4311</v>
      </c>
      <c r="B2060" s="10">
        <v>7.1495350000000002</v>
      </c>
      <c r="C2060" s="10">
        <v>-77.807537999999994</v>
      </c>
      <c r="D2060" t="s">
        <v>6</v>
      </c>
      <c r="E2060" t="s">
        <v>6</v>
      </c>
      <c r="F2060" s="3" t="s">
        <v>4299</v>
      </c>
      <c r="G2060" s="3" t="s">
        <v>6</v>
      </c>
      <c r="H2060" t="s">
        <v>4282</v>
      </c>
      <c r="I2060" t="s">
        <v>6</v>
      </c>
      <c r="J2060" s="3" t="s">
        <v>6</v>
      </c>
    </row>
    <row r="2061" spans="1:10" x14ac:dyDescent="0.25">
      <c r="A2061" t="s">
        <v>4313</v>
      </c>
      <c r="B2061" s="10">
        <v>7.1125930000000004</v>
      </c>
      <c r="C2061" s="10">
        <v>-77.771744999999996</v>
      </c>
      <c r="D2061" t="s">
        <v>6</v>
      </c>
      <c r="E2061" t="s">
        <v>6</v>
      </c>
      <c r="F2061" s="3" t="s">
        <v>4312</v>
      </c>
      <c r="G2061" s="3" t="s">
        <v>6</v>
      </c>
      <c r="H2061" t="s">
        <v>4282</v>
      </c>
      <c r="I2061" t="s">
        <v>6</v>
      </c>
      <c r="J2061" s="3" t="s">
        <v>6</v>
      </c>
    </row>
    <row r="2062" spans="1:10" x14ac:dyDescent="0.25">
      <c r="A2062" t="s">
        <v>4314</v>
      </c>
      <c r="B2062" s="10">
        <v>7.0535920000000001</v>
      </c>
      <c r="C2062" s="10">
        <v>-77.702748</v>
      </c>
      <c r="D2062" t="s">
        <v>6</v>
      </c>
      <c r="E2062" t="s">
        <v>6</v>
      </c>
      <c r="F2062" s="3" t="s">
        <v>4315</v>
      </c>
      <c r="G2062" s="3" t="s">
        <v>6</v>
      </c>
      <c r="H2062" t="s">
        <v>4282</v>
      </c>
      <c r="I2062" t="s">
        <v>6</v>
      </c>
      <c r="J2062" s="3" t="s">
        <v>6</v>
      </c>
    </row>
    <row r="2063" spans="1:10" x14ac:dyDescent="0.25">
      <c r="A2063" s="4" t="s">
        <v>4316</v>
      </c>
      <c r="B2063" s="10">
        <v>-23.211106999999998</v>
      </c>
      <c r="C2063" s="10">
        <v>-44.710343000000002</v>
      </c>
      <c r="D2063" t="s">
        <v>6</v>
      </c>
      <c r="E2063" t="s">
        <v>6</v>
      </c>
      <c r="F2063" s="3" t="s">
        <v>4318</v>
      </c>
      <c r="G2063" s="3" t="s">
        <v>6</v>
      </c>
      <c r="H2063" s="3" t="s">
        <v>335</v>
      </c>
      <c r="I2063" s="3" t="s">
        <v>6</v>
      </c>
      <c r="J2063" s="3" t="s">
        <v>6</v>
      </c>
    </row>
    <row r="2064" spans="1:10" x14ac:dyDescent="0.25">
      <c r="A2064" s="4" t="s">
        <v>4317</v>
      </c>
      <c r="B2064" s="10">
        <v>-23.21753</v>
      </c>
      <c r="C2064" s="10">
        <v>-44.717519000000003</v>
      </c>
      <c r="D2064" t="s">
        <v>6</v>
      </c>
      <c r="E2064" t="s">
        <v>6</v>
      </c>
      <c r="F2064" s="3" t="s">
        <v>4319</v>
      </c>
      <c r="G2064" s="3" t="s">
        <v>6</v>
      </c>
      <c r="H2064" s="4" t="s">
        <v>4316</v>
      </c>
      <c r="I2064" s="3" t="s">
        <v>6</v>
      </c>
      <c r="J2064" s="3" t="s">
        <v>6</v>
      </c>
    </row>
    <row r="2065" spans="1:10" x14ac:dyDescent="0.25">
      <c r="A2065" t="s">
        <v>4322</v>
      </c>
      <c r="B2065" s="10">
        <v>-23.438670999999999</v>
      </c>
      <c r="C2065" s="10">
        <v>-45.069490999999999</v>
      </c>
      <c r="D2065" t="s">
        <v>6</v>
      </c>
      <c r="E2065" t="s">
        <v>6</v>
      </c>
      <c r="F2065" s="3" t="s">
        <v>4321</v>
      </c>
      <c r="G2065" s="3" t="s">
        <v>6</v>
      </c>
      <c r="H2065" s="3" t="s">
        <v>342</v>
      </c>
      <c r="I2065" s="3" t="s">
        <v>6</v>
      </c>
      <c r="J2065" s="3" t="s">
        <v>6</v>
      </c>
    </row>
    <row r="2066" spans="1:10" x14ac:dyDescent="0.25">
      <c r="A2066" s="4" t="s">
        <v>4324</v>
      </c>
      <c r="B2066" s="10">
        <f>-(23+0.4+0.0161111111111111)</f>
        <v>-23.41611111111111</v>
      </c>
      <c r="C2066" s="10">
        <f>-(45+0.716666666666667+0.00361111111111111)</f>
        <v>-45.720277777777781</v>
      </c>
      <c r="D2066" t="s">
        <v>6</v>
      </c>
      <c r="E2066" t="s">
        <v>1562</v>
      </c>
      <c r="F2066" s="3" t="s">
        <v>4325</v>
      </c>
      <c r="G2066" s="3" t="s">
        <v>6</v>
      </c>
      <c r="H2066" s="3" t="s">
        <v>4322</v>
      </c>
      <c r="I2066" s="3" t="s">
        <v>6</v>
      </c>
      <c r="J2066" s="3" t="s">
        <v>6</v>
      </c>
    </row>
    <row r="2067" spans="1:10" x14ac:dyDescent="0.25">
      <c r="A2067" s="4" t="s">
        <v>4323</v>
      </c>
      <c r="B2067" s="10">
        <f>-(23+0.333333333333333+0.005)</f>
        <v>-23.338333333333331</v>
      </c>
      <c r="C2067" s="10">
        <f>-(44+53/60+2/3600)</f>
        <v>-44.88388888888889</v>
      </c>
      <c r="D2067" t="s">
        <v>6</v>
      </c>
      <c r="E2067" t="s">
        <v>1562</v>
      </c>
      <c r="F2067" s="3" t="s">
        <v>4320</v>
      </c>
      <c r="G2067" s="3" t="s">
        <v>6</v>
      </c>
      <c r="H2067" s="3" t="s">
        <v>4322</v>
      </c>
      <c r="I2067" s="3" t="s">
        <v>6</v>
      </c>
      <c r="J2067" s="3" t="s">
        <v>6</v>
      </c>
    </row>
    <row r="2068" spans="1:10" x14ac:dyDescent="0.25">
      <c r="A2068" t="s">
        <v>4329</v>
      </c>
      <c r="B2068" s="10">
        <v>29.905024000000001</v>
      </c>
      <c r="C2068" s="10">
        <v>-93.529934999999995</v>
      </c>
      <c r="D2068" t="s">
        <v>6</v>
      </c>
      <c r="E2068" t="s">
        <v>6</v>
      </c>
      <c r="F2068" s="3" t="s">
        <v>4328</v>
      </c>
      <c r="G2068" s="3" t="s">
        <v>6</v>
      </c>
      <c r="H2068" t="s">
        <v>2663</v>
      </c>
      <c r="I2068" s="3" t="s">
        <v>6</v>
      </c>
      <c r="J2068" s="3" t="s">
        <v>6</v>
      </c>
    </row>
    <row r="2069" spans="1:10" x14ac:dyDescent="0.25">
      <c r="A2069" t="s">
        <v>4330</v>
      </c>
      <c r="B2069" s="10">
        <v>17.949214999999999</v>
      </c>
      <c r="C2069" s="10">
        <v>-76.874409</v>
      </c>
      <c r="D2069" t="s">
        <v>6</v>
      </c>
      <c r="E2069" t="s">
        <v>6</v>
      </c>
      <c r="F2069" s="3" t="s">
        <v>4331</v>
      </c>
      <c r="G2069" s="3" t="s">
        <v>6</v>
      </c>
      <c r="H2069" s="3" t="s">
        <v>303</v>
      </c>
      <c r="I2069" s="3" t="s">
        <v>6</v>
      </c>
      <c r="J2069" s="3" t="s">
        <v>6</v>
      </c>
    </row>
    <row r="2070" spans="1:10" x14ac:dyDescent="0.25">
      <c r="A2070" t="s">
        <v>4332</v>
      </c>
      <c r="B2070" s="10">
        <v>23.038824999999999</v>
      </c>
      <c r="C2070" s="10">
        <v>-81.544044999999997</v>
      </c>
      <c r="D2070" t="s">
        <v>6</v>
      </c>
      <c r="E2070" t="s">
        <v>6</v>
      </c>
      <c r="F2070" s="3" t="s">
        <v>4333</v>
      </c>
      <c r="G2070" s="3" t="s">
        <v>6</v>
      </c>
      <c r="H2070" t="s">
        <v>306</v>
      </c>
      <c r="I2070" t="s">
        <v>6</v>
      </c>
      <c r="J2070" s="3" t="s">
        <v>6</v>
      </c>
    </row>
    <row r="2071" spans="1:10" x14ac:dyDescent="0.25">
      <c r="A2071" t="s">
        <v>4334</v>
      </c>
      <c r="B2071" s="10">
        <v>30.610468000000001</v>
      </c>
      <c r="C2071" s="10">
        <v>-81.441631999999998</v>
      </c>
      <c r="D2071" t="s">
        <v>6</v>
      </c>
      <c r="E2071" t="s">
        <v>6</v>
      </c>
      <c r="F2071" s="3" t="s">
        <v>4335</v>
      </c>
      <c r="G2071" s="3" t="s">
        <v>6</v>
      </c>
      <c r="H2071" s="3" t="s">
        <v>312</v>
      </c>
      <c r="I2071" t="s">
        <v>310</v>
      </c>
      <c r="J2071" s="3" t="s">
        <v>6</v>
      </c>
    </row>
    <row r="2072" spans="1:10" x14ac:dyDescent="0.25">
      <c r="A2072" t="s">
        <v>4336</v>
      </c>
      <c r="B2072" s="10">
        <v>30.647597000000001</v>
      </c>
      <c r="C2072" s="10">
        <v>-81.434471000000002</v>
      </c>
      <c r="D2072" t="s">
        <v>6</v>
      </c>
      <c r="E2072" t="s">
        <v>6</v>
      </c>
      <c r="F2072" s="3" t="s">
        <v>4337</v>
      </c>
      <c r="G2072" s="3" t="s">
        <v>6</v>
      </c>
      <c r="H2072" t="s">
        <v>4334</v>
      </c>
      <c r="I2072" s="3" t="s">
        <v>6</v>
      </c>
      <c r="J2072" s="3" t="s">
        <v>6</v>
      </c>
    </row>
    <row r="2073" spans="1:10" x14ac:dyDescent="0.25">
      <c r="A2073" t="s">
        <v>4338</v>
      </c>
      <c r="B2073" s="10">
        <v>29.077494000000002</v>
      </c>
      <c r="C2073" s="10">
        <v>-80.923625999999999</v>
      </c>
      <c r="D2073" t="s">
        <v>6</v>
      </c>
      <c r="E2073" t="s">
        <v>6</v>
      </c>
      <c r="F2073" s="3" t="s">
        <v>4339</v>
      </c>
      <c r="G2073" s="3" t="s">
        <v>6</v>
      </c>
      <c r="H2073" s="3" t="s">
        <v>312</v>
      </c>
      <c r="I2073" t="s">
        <v>310</v>
      </c>
      <c r="J2073" s="3" t="s">
        <v>6</v>
      </c>
    </row>
    <row r="2074" spans="1:10" x14ac:dyDescent="0.25">
      <c r="A2074" t="s">
        <v>4341</v>
      </c>
      <c r="B2074" s="10">
        <v>29.029509999999998</v>
      </c>
      <c r="C2074" s="10">
        <v>-80.904216000000005</v>
      </c>
      <c r="D2074" t="s">
        <v>6</v>
      </c>
      <c r="E2074" t="s">
        <v>6</v>
      </c>
      <c r="F2074" s="3" t="s">
        <v>4340</v>
      </c>
      <c r="G2074" s="3" t="s">
        <v>6</v>
      </c>
      <c r="H2074" t="s">
        <v>4338</v>
      </c>
      <c r="I2074" s="3" t="s">
        <v>6</v>
      </c>
      <c r="J2074" s="3" t="s">
        <v>6</v>
      </c>
    </row>
    <row r="2075" spans="1:10" x14ac:dyDescent="0.25">
      <c r="A2075" t="s">
        <v>4345</v>
      </c>
      <c r="B2075" s="10">
        <v>26.022015</v>
      </c>
      <c r="C2075" s="10">
        <v>-80.114267999999996</v>
      </c>
      <c r="D2075" t="s">
        <v>6</v>
      </c>
      <c r="E2075" t="s">
        <v>6</v>
      </c>
      <c r="F2075" s="3" t="s">
        <v>4342</v>
      </c>
      <c r="G2075" s="3" t="s">
        <v>6</v>
      </c>
      <c r="H2075" t="s">
        <v>4343</v>
      </c>
      <c r="I2075" s="3" t="s">
        <v>6</v>
      </c>
      <c r="J2075" s="3" t="s">
        <v>6</v>
      </c>
    </row>
    <row r="2076" spans="1:10" x14ac:dyDescent="0.25">
      <c r="A2076" t="s">
        <v>4343</v>
      </c>
      <c r="B2076" s="10">
        <v>26.157446</v>
      </c>
      <c r="C2076" s="10">
        <v>-80.997110000000006</v>
      </c>
      <c r="D2076" t="s">
        <v>6</v>
      </c>
      <c r="E2076" t="s">
        <v>6</v>
      </c>
      <c r="F2076" s="3" t="s">
        <v>4344</v>
      </c>
      <c r="G2076" s="3" t="s">
        <v>6</v>
      </c>
      <c r="H2076" s="3" t="s">
        <v>312</v>
      </c>
      <c r="I2076" t="s">
        <v>310</v>
      </c>
      <c r="J2076" s="3" t="s">
        <v>6</v>
      </c>
    </row>
    <row r="2077" spans="1:10" x14ac:dyDescent="0.25">
      <c r="A2077" t="s">
        <v>4346</v>
      </c>
      <c r="B2077" s="10">
        <v>19.209285000000001</v>
      </c>
      <c r="C2077" s="10">
        <v>-90.877838999999994</v>
      </c>
      <c r="D2077" t="s">
        <v>2198</v>
      </c>
      <c r="E2077" t="s">
        <v>6</v>
      </c>
      <c r="F2077" s="3" t="s">
        <v>4348</v>
      </c>
      <c r="G2077" s="3" t="s">
        <v>6</v>
      </c>
      <c r="H2077" t="s">
        <v>2155</v>
      </c>
      <c r="I2077" t="s">
        <v>447</v>
      </c>
      <c r="J2077" s="3" t="s">
        <v>6</v>
      </c>
    </row>
    <row r="2078" spans="1:10" x14ac:dyDescent="0.25">
      <c r="A2078" t="s">
        <v>4349</v>
      </c>
      <c r="B2078" s="10">
        <v>19.846705</v>
      </c>
      <c r="C2078" s="10">
        <v>-90.541385000000005</v>
      </c>
      <c r="D2078" t="s">
        <v>6</v>
      </c>
      <c r="E2078" t="s">
        <v>6</v>
      </c>
      <c r="F2078" s="3" t="s">
        <v>4347</v>
      </c>
      <c r="G2078" s="3" t="s">
        <v>6</v>
      </c>
      <c r="H2078" t="s">
        <v>4346</v>
      </c>
      <c r="I2078" s="3" t="s">
        <v>6</v>
      </c>
      <c r="J2078" s="3" t="s">
        <v>6</v>
      </c>
    </row>
    <row r="2079" spans="1:10" x14ac:dyDescent="0.25">
      <c r="A2079" t="s">
        <v>4350</v>
      </c>
      <c r="B2079" s="10">
        <v>19.346592999999999</v>
      </c>
      <c r="C2079" s="10">
        <v>-90.731435000000005</v>
      </c>
      <c r="D2079" t="s">
        <v>6</v>
      </c>
      <c r="E2079" t="s">
        <v>6</v>
      </c>
      <c r="F2079" s="3" t="s">
        <v>4351</v>
      </c>
      <c r="G2079" s="3" t="s">
        <v>6</v>
      </c>
      <c r="H2079" t="s">
        <v>4346</v>
      </c>
      <c r="I2079" s="3" t="s">
        <v>6</v>
      </c>
      <c r="J2079" s="3" t="s">
        <v>6</v>
      </c>
    </row>
    <row r="2080" spans="1:10" x14ac:dyDescent="0.25">
      <c r="A2080" t="s">
        <v>4352</v>
      </c>
      <c r="B2080" s="10">
        <v>2.5051860000000001</v>
      </c>
      <c r="C2080" s="10">
        <v>-50.819522999999997</v>
      </c>
      <c r="D2080" t="s">
        <v>2198</v>
      </c>
      <c r="E2080" t="s">
        <v>6</v>
      </c>
      <c r="F2080" s="3" t="s">
        <v>4353</v>
      </c>
      <c r="G2080" s="3" t="s">
        <v>6</v>
      </c>
      <c r="H2080" t="s">
        <v>327</v>
      </c>
      <c r="I2080" t="s">
        <v>331</v>
      </c>
      <c r="J2080" s="3" t="s">
        <v>6</v>
      </c>
    </row>
    <row r="2081" spans="1:10" x14ac:dyDescent="0.25">
      <c r="A2081" t="s">
        <v>4354</v>
      </c>
      <c r="B2081" s="10">
        <v>2.137432</v>
      </c>
      <c r="C2081" s="10">
        <v>-50.704255000000003</v>
      </c>
      <c r="D2081" t="s">
        <v>6</v>
      </c>
      <c r="E2081" t="s">
        <v>6</v>
      </c>
      <c r="F2081" s="3" t="s">
        <v>4355</v>
      </c>
      <c r="G2081" s="3" t="s">
        <v>6</v>
      </c>
      <c r="H2081" t="s">
        <v>4352</v>
      </c>
      <c r="I2081" t="s">
        <v>6</v>
      </c>
      <c r="J2081" s="3" t="s">
        <v>6</v>
      </c>
    </row>
    <row r="2082" spans="1:10" x14ac:dyDescent="0.25">
      <c r="A2082" t="s">
        <v>4356</v>
      </c>
      <c r="B2082" s="10">
        <v>-0.61447799999999997</v>
      </c>
      <c r="C2082" s="10">
        <v>-47.349525999999997</v>
      </c>
      <c r="D2082" t="s">
        <v>6</v>
      </c>
      <c r="E2082" t="s">
        <v>6</v>
      </c>
      <c r="F2082" t="s">
        <v>4357</v>
      </c>
      <c r="G2082" s="3" t="s">
        <v>6</v>
      </c>
      <c r="H2082" t="s">
        <v>332</v>
      </c>
      <c r="I2082" t="s">
        <v>6</v>
      </c>
      <c r="J2082" s="3" t="s">
        <v>6</v>
      </c>
    </row>
    <row r="2083" spans="1:10" x14ac:dyDescent="0.25">
      <c r="A2083" t="s">
        <v>4358</v>
      </c>
      <c r="B2083" s="10">
        <v>-2.7756289999999999</v>
      </c>
      <c r="C2083" s="10">
        <v>-44.067132999999998</v>
      </c>
      <c r="D2083" t="s">
        <v>6</v>
      </c>
      <c r="E2083" t="s">
        <v>6</v>
      </c>
      <c r="F2083" s="3" t="s">
        <v>4359</v>
      </c>
      <c r="G2083" s="3" t="s">
        <v>6</v>
      </c>
      <c r="H2083" t="s">
        <v>352</v>
      </c>
      <c r="I2083" t="s">
        <v>6</v>
      </c>
      <c r="J2083" s="3" t="s">
        <v>6</v>
      </c>
    </row>
    <row r="2084" spans="1:10" x14ac:dyDescent="0.25">
      <c r="A2084" t="s">
        <v>4361</v>
      </c>
      <c r="B2084" s="10">
        <v>-7.7638550000000004</v>
      </c>
      <c r="C2084" s="10">
        <v>-34.828212999999998</v>
      </c>
      <c r="D2084" t="s">
        <v>6</v>
      </c>
      <c r="E2084" t="s">
        <v>6</v>
      </c>
      <c r="F2084" s="3" t="s">
        <v>4360</v>
      </c>
      <c r="G2084" s="3" t="s">
        <v>6</v>
      </c>
      <c r="H2084" t="s">
        <v>333</v>
      </c>
      <c r="I2084" t="s">
        <v>6</v>
      </c>
      <c r="J2084" s="3" t="s">
        <v>6</v>
      </c>
    </row>
    <row r="2085" spans="1:10" x14ac:dyDescent="0.25">
      <c r="A2085" t="s">
        <v>4363</v>
      </c>
      <c r="B2085" s="10">
        <v>-8.6202199999999998</v>
      </c>
      <c r="C2085" s="10">
        <v>-35.055526999999998</v>
      </c>
      <c r="D2085" t="s">
        <v>6</v>
      </c>
      <c r="E2085" t="s">
        <v>6</v>
      </c>
      <c r="F2085" s="3" t="s">
        <v>4362</v>
      </c>
      <c r="G2085" s="3" t="s">
        <v>6</v>
      </c>
      <c r="H2085" t="s">
        <v>333</v>
      </c>
      <c r="I2085" t="s">
        <v>6</v>
      </c>
      <c r="J2085" s="3" t="s">
        <v>6</v>
      </c>
    </row>
    <row r="2086" spans="1:10" x14ac:dyDescent="0.25">
      <c r="A2086" t="s">
        <v>4365</v>
      </c>
      <c r="B2086" s="10">
        <v>-9.3131310000000003</v>
      </c>
      <c r="C2086" s="10">
        <v>-35.429212999999997</v>
      </c>
      <c r="D2086" t="s">
        <v>6</v>
      </c>
      <c r="E2086" t="s">
        <v>6</v>
      </c>
      <c r="F2086" s="3" t="s">
        <v>4364</v>
      </c>
      <c r="G2086" s="3" t="s">
        <v>6</v>
      </c>
      <c r="H2086" t="s">
        <v>4036</v>
      </c>
      <c r="I2086" s="3" t="s">
        <v>6</v>
      </c>
      <c r="J2086" s="3" t="s">
        <v>6</v>
      </c>
    </row>
    <row r="2087" spans="1:10" x14ac:dyDescent="0.25">
      <c r="A2087" t="s">
        <v>4366</v>
      </c>
      <c r="B2087" s="10">
        <v>-12.390040000000001</v>
      </c>
      <c r="C2087" s="10">
        <v>-37.880358999999999</v>
      </c>
      <c r="D2087" t="s">
        <v>6</v>
      </c>
      <c r="E2087" t="s">
        <v>6</v>
      </c>
      <c r="F2087" s="3" t="s">
        <v>4367</v>
      </c>
      <c r="G2087" s="3" t="s">
        <v>6</v>
      </c>
      <c r="H2087" t="s">
        <v>326</v>
      </c>
      <c r="I2087" t="s">
        <v>6</v>
      </c>
      <c r="J2087" s="3" t="s">
        <v>6</v>
      </c>
    </row>
    <row r="2088" spans="1:10" x14ac:dyDescent="0.25">
      <c r="A2088" t="s">
        <v>4368</v>
      </c>
      <c r="B2088" s="10">
        <v>-20.67597</v>
      </c>
      <c r="C2088" s="10">
        <v>-40.50159</v>
      </c>
      <c r="D2088" t="s">
        <v>6</v>
      </c>
      <c r="E2088" t="s">
        <v>6</v>
      </c>
      <c r="F2088" s="3" t="s">
        <v>4369</v>
      </c>
      <c r="G2088" s="3" t="s">
        <v>6</v>
      </c>
      <c r="H2088" t="s">
        <v>339</v>
      </c>
      <c r="I2088" t="s">
        <v>6</v>
      </c>
      <c r="J2088" s="3" t="s">
        <v>6</v>
      </c>
    </row>
    <row r="2089" spans="1:10" x14ac:dyDescent="0.25">
      <c r="A2089" t="s">
        <v>4371</v>
      </c>
      <c r="B2089" s="10">
        <v>-21.046327999999999</v>
      </c>
      <c r="C2089" s="10">
        <v>-40.828198</v>
      </c>
      <c r="D2089" t="s">
        <v>6</v>
      </c>
      <c r="E2089" t="s">
        <v>6</v>
      </c>
      <c r="F2089" s="3" t="s">
        <v>4370</v>
      </c>
      <c r="G2089" s="3" t="s">
        <v>6</v>
      </c>
      <c r="H2089" t="s">
        <v>339</v>
      </c>
      <c r="I2089" t="s">
        <v>6</v>
      </c>
      <c r="J2089" s="3" t="s">
        <v>6</v>
      </c>
    </row>
    <row r="2090" spans="1:10" x14ac:dyDescent="0.25">
      <c r="A2090" t="s">
        <v>4372</v>
      </c>
      <c r="B2090" s="10">
        <v>-23.83625</v>
      </c>
      <c r="C2090" s="10">
        <v>-45.119155999999997</v>
      </c>
      <c r="D2090" t="s">
        <v>6</v>
      </c>
      <c r="E2090" t="s">
        <v>6</v>
      </c>
      <c r="F2090" s="3" t="s">
        <v>4373</v>
      </c>
      <c r="G2090" s="3" t="s">
        <v>6</v>
      </c>
      <c r="H2090" s="3" t="s">
        <v>342</v>
      </c>
      <c r="I2090" s="3" t="s">
        <v>6</v>
      </c>
      <c r="J2090" s="3" t="s">
        <v>6</v>
      </c>
    </row>
    <row r="2091" spans="1:10" x14ac:dyDescent="0.25">
      <c r="A2091" t="s">
        <v>4375</v>
      </c>
      <c r="B2091" s="10">
        <v>-25.013652</v>
      </c>
      <c r="C2091" s="10">
        <v>-47.926667999999999</v>
      </c>
      <c r="D2091" t="s">
        <v>6</v>
      </c>
      <c r="E2091" t="s">
        <v>6</v>
      </c>
      <c r="F2091" s="3" t="s">
        <v>4374</v>
      </c>
      <c r="G2091" s="3" t="s">
        <v>6</v>
      </c>
      <c r="H2091" s="3" t="s">
        <v>342</v>
      </c>
      <c r="I2091" s="3" t="s">
        <v>6</v>
      </c>
      <c r="J2091" s="3" t="s">
        <v>6</v>
      </c>
    </row>
    <row r="2092" spans="1:10" x14ac:dyDescent="0.25">
      <c r="A2092" t="s">
        <v>4376</v>
      </c>
      <c r="B2092" s="10">
        <v>-25.881722</v>
      </c>
      <c r="C2092" s="10">
        <v>-48.567810000000001</v>
      </c>
      <c r="D2092" t="s">
        <v>6</v>
      </c>
      <c r="E2092" t="s">
        <v>6</v>
      </c>
      <c r="F2092" s="3" t="s">
        <v>4377</v>
      </c>
      <c r="G2092" s="3" t="s">
        <v>6</v>
      </c>
      <c r="H2092" t="s">
        <v>336</v>
      </c>
      <c r="I2092" s="3" t="s">
        <v>6</v>
      </c>
      <c r="J2092" s="3" t="s">
        <v>6</v>
      </c>
    </row>
    <row r="2093" spans="1:10" x14ac:dyDescent="0.25">
      <c r="A2093" t="s">
        <v>4378</v>
      </c>
      <c r="B2093" s="10">
        <v>-27.545074</v>
      </c>
      <c r="C2093" s="10">
        <v>-48.657190999999997</v>
      </c>
      <c r="D2093" t="s">
        <v>2198</v>
      </c>
      <c r="E2093" t="s">
        <v>6</v>
      </c>
      <c r="F2093" s="3" t="s">
        <v>4379</v>
      </c>
      <c r="G2093" s="3" t="s">
        <v>6</v>
      </c>
      <c r="H2093" t="s">
        <v>327</v>
      </c>
      <c r="I2093" t="s">
        <v>2118</v>
      </c>
      <c r="J2093" s="3" t="s">
        <v>6</v>
      </c>
    </row>
    <row r="2094" spans="1:10" x14ac:dyDescent="0.25">
      <c r="A2094" t="s">
        <v>4381</v>
      </c>
      <c r="B2094" s="10">
        <v>-27.600128000000002</v>
      </c>
      <c r="C2094" s="10">
        <v>-48.482644000000001</v>
      </c>
      <c r="D2094" t="s">
        <v>6</v>
      </c>
      <c r="E2094" t="s">
        <v>6</v>
      </c>
      <c r="F2094" s="3" t="s">
        <v>4380</v>
      </c>
      <c r="G2094" s="3" t="s">
        <v>6</v>
      </c>
      <c r="H2094" t="s">
        <v>4378</v>
      </c>
      <c r="I2094" s="3" t="s">
        <v>6</v>
      </c>
      <c r="J2094" s="3" t="s">
        <v>6</v>
      </c>
    </row>
    <row r="2095" spans="1:10" x14ac:dyDescent="0.25">
      <c r="A2095" t="s">
        <v>4382</v>
      </c>
      <c r="B2095" s="10">
        <v>26.454808</v>
      </c>
      <c r="C2095" s="10">
        <v>127.944007</v>
      </c>
      <c r="D2095" t="s">
        <v>6</v>
      </c>
      <c r="E2095" t="s">
        <v>6</v>
      </c>
      <c r="F2095" s="3" t="s">
        <v>4383</v>
      </c>
      <c r="G2095" s="3" t="s">
        <v>6</v>
      </c>
      <c r="H2095" t="s">
        <v>1902</v>
      </c>
      <c r="I2095" t="s">
        <v>6</v>
      </c>
      <c r="J2095" t="s">
        <v>6</v>
      </c>
    </row>
    <row r="2096" spans="1:10" x14ac:dyDescent="0.25">
      <c r="A2096" t="s">
        <v>4384</v>
      </c>
      <c r="B2096" s="10">
        <v>-7.3096059999999996</v>
      </c>
      <c r="C2096" s="10">
        <v>39.369404000000003</v>
      </c>
      <c r="D2096" t="s">
        <v>6</v>
      </c>
      <c r="E2096" t="s">
        <v>6</v>
      </c>
      <c r="F2096" s="3" t="s">
        <v>4385</v>
      </c>
      <c r="G2096" s="3" t="s">
        <v>6</v>
      </c>
      <c r="H2096" t="s">
        <v>102</v>
      </c>
      <c r="I2096" t="s">
        <v>6</v>
      </c>
      <c r="J2096" s="3" t="s">
        <v>6</v>
      </c>
    </row>
    <row r="2097" spans="1:10" x14ac:dyDescent="0.25">
      <c r="A2097" t="s">
        <v>4386</v>
      </c>
      <c r="B2097" s="10">
        <v>-7.8045229999999997</v>
      </c>
      <c r="C2097" s="10">
        <v>39.326158999999997</v>
      </c>
      <c r="D2097" t="s">
        <v>6</v>
      </c>
      <c r="E2097" t="s">
        <v>6</v>
      </c>
      <c r="F2097" s="3" t="s">
        <v>4387</v>
      </c>
      <c r="G2097" s="3" t="s">
        <v>6</v>
      </c>
      <c r="H2097" t="s">
        <v>4384</v>
      </c>
      <c r="I2097" t="s">
        <v>6</v>
      </c>
      <c r="J2097" t="s">
        <v>6</v>
      </c>
    </row>
    <row r="2098" spans="1:10" x14ac:dyDescent="0.25">
      <c r="A2098" t="s">
        <v>4388</v>
      </c>
      <c r="B2098" s="10">
        <v>-6.8103899999999999</v>
      </c>
      <c r="C2098" s="10">
        <v>39.452007999999999</v>
      </c>
      <c r="D2098" t="s">
        <v>6</v>
      </c>
      <c r="E2098" t="s">
        <v>6</v>
      </c>
      <c r="F2098" s="3" t="s">
        <v>4389</v>
      </c>
      <c r="G2098" s="3" t="s">
        <v>6</v>
      </c>
      <c r="H2098" t="s">
        <v>101</v>
      </c>
      <c r="I2098" t="s">
        <v>6</v>
      </c>
      <c r="J2098" t="s">
        <v>6</v>
      </c>
    </row>
    <row r="2099" spans="1:10" x14ac:dyDescent="0.25">
      <c r="A2099" t="s">
        <v>4390</v>
      </c>
      <c r="B2099" s="10">
        <f>10+35/60</f>
        <v>10.583333333333334</v>
      </c>
      <c r="C2099" s="10">
        <f>-(65+2.5/60)</f>
        <v>-65.041666666666671</v>
      </c>
      <c r="D2099" t="s">
        <v>6</v>
      </c>
      <c r="E2099" t="s">
        <v>6</v>
      </c>
      <c r="F2099" s="3" t="s">
        <v>4391</v>
      </c>
      <c r="G2099" s="3" t="s">
        <v>6</v>
      </c>
      <c r="H2099" s="4" t="s">
        <v>1709</v>
      </c>
      <c r="I2099" s="4" t="s">
        <v>6</v>
      </c>
      <c r="J2099" s="3" t="s">
        <v>6</v>
      </c>
    </row>
    <row r="2101" spans="1:10" x14ac:dyDescent="0.25">
      <c r="A2101" s="4"/>
    </row>
  </sheetData>
  <autoFilter ref="A1:J2099" xr:uid="{00000000-0009-0000-0000-000000000000}">
    <sortState xmlns:xlrd2="http://schemas.microsoft.com/office/spreadsheetml/2017/richdata2" ref="A2:J1869">
      <sortCondition sortBy="cellColor" ref="A1:A1869" dxfId="0"/>
    </sortState>
  </autoFilter>
  <sortState xmlns:xlrd2="http://schemas.microsoft.com/office/spreadsheetml/2017/richdata2" ref="A1970:A2050">
    <sortCondition ref="A1970:A2050"/>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location_data</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Rosenberg</dc:creator>
  <cp:lastModifiedBy>Michael Rosenberg</cp:lastModifiedBy>
  <dcterms:created xsi:type="dcterms:W3CDTF">2015-12-09T19:30:43Z</dcterms:created>
  <dcterms:modified xsi:type="dcterms:W3CDTF">2020-06-06T17:39:26Z</dcterms:modified>
</cp:coreProperties>
</file>