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lapbulanan\"/>
    </mc:Choice>
  </mc:AlternateContent>
  <bookViews>
    <workbookView xWindow="120" yWindow="120" windowWidth="15135" windowHeight="8100" tabRatio="734" firstSheet="4" activeTab="11"/>
  </bookViews>
  <sheets>
    <sheet name="cover" sheetId="9" r:id="rId1"/>
    <sheet name="daftar isi" sheetId="8" r:id="rId2"/>
    <sheet name="keu-1" sheetId="3" r:id="rId3"/>
    <sheet name="keu-2" sheetId="18" r:id="rId4"/>
    <sheet name="pendapatan air" sheetId="16" r:id="rId5"/>
    <sheet name="pendapatan non air" sheetId="19" r:id="rId6"/>
    <sheet name="pendapatan lain2" sheetId="20" r:id="rId7"/>
    <sheet name="Teknik 1" sheetId="10" r:id="rId8"/>
    <sheet name="Teknik 2" sheetId="23" r:id="rId9"/>
    <sheet name="Teknik 3" sheetId="22" r:id="rId10"/>
    <sheet name="pelanggan" sheetId="21" r:id="rId11"/>
    <sheet name="SR &amp; Karyawan" sheetId="2" r:id="rId12"/>
    <sheet name="meter b'masalah" sheetId="27" r:id="rId13"/>
    <sheet name="Pelayanan 1" sheetId="14" r:id="rId14"/>
    <sheet name="Pelayanan 2" sheetId="28" r:id="rId15"/>
    <sheet name="LAMPIRAN" sheetId="29" r:id="rId16"/>
    <sheet name="Gol. Tarif" sheetId="24" r:id="rId17"/>
    <sheet name="pakai meter baru" sheetId="26" r:id="rId18"/>
    <sheet name="ganti meter" sheetId="25" r:id="rId19"/>
    <sheet name="penerimaan" sheetId="4" r:id="rId20"/>
    <sheet name="Rumus" sheetId="30" r:id="rId21"/>
    <sheet name="Target SR" sheetId="31" r:id="rId22"/>
    <sheet name="Target Pendapatan" sheetId="32" r:id="rId23"/>
    <sheet name="Target Piutang" sheetId="33" r:id="rId24"/>
    <sheet name="Target Air Terjual" sheetId="35" r:id="rId25"/>
    <sheet name="Wilayah" sheetId="34" r:id="rId26"/>
    <sheet name="lampiran KM" sheetId="36" r:id="rId27"/>
  </sheets>
  <externalReferences>
    <externalReference r:id="rId28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cover!$A$1:$N$11</definedName>
    <definedName name="_xlnm.Print_Area" localSheetId="1">'daftar isi'!$B$2:$C$36</definedName>
    <definedName name="_xlnm.Print_Area" localSheetId="18">'ganti meter'!$A$1:$O$26</definedName>
    <definedName name="_xlnm.Print_Area" localSheetId="2">'keu-1'!$B$2:$X$49</definedName>
    <definedName name="_xlnm.Print_Area" localSheetId="3">'keu-2'!$A$1:$AA$58</definedName>
    <definedName name="_xlnm.Print_Area" localSheetId="15">LAMPIRAN!$A$1:$P$31</definedName>
    <definedName name="_xlnm.Print_Area" localSheetId="17">'pakai meter baru'!$A$1:$F$29</definedName>
    <definedName name="_xlnm.Print_Area" localSheetId="10">pelanggan!$A$1:$I$31</definedName>
    <definedName name="_xlnm.Print_Area" localSheetId="4">'pendapatan air'!$A$1:$O$32</definedName>
    <definedName name="_xlnm.Print_Area" localSheetId="6">'pendapatan lain2'!$A$1:$E$32</definedName>
    <definedName name="_xlnm.Print_Area" localSheetId="5">'pendapatan non air'!$A$1:$Q$32</definedName>
    <definedName name="_xlnm.Print_Area" localSheetId="19">penerimaan!$A$2:$L$42</definedName>
    <definedName name="_xlnm.Print_Area" localSheetId="11">'SR &amp; Karyawan'!#REF!</definedName>
    <definedName name="_xlnm.Print_Area" localSheetId="24">'Target Air Terjual'!$A$1:$S$22</definedName>
    <definedName name="_xlnm.Print_Area" localSheetId="22">'Target Pendapatan'!$A$83:$V$122</definedName>
    <definedName name="_xlnm.Print_Area" localSheetId="23">'Target Piutang'!$A$1:$N$19</definedName>
    <definedName name="_xlnm.Print_Area" localSheetId="21">'Target SR'!$B$21:$L$89</definedName>
    <definedName name="_xlnm.Print_Area" localSheetId="7">'Teknik 1'!$A$1:$P$42</definedName>
  </definedNames>
  <calcPr calcId="152511"/>
</workbook>
</file>

<file path=xl/calcChain.xml><?xml version="1.0" encoding="utf-8"?>
<calcChain xmlns="http://schemas.openxmlformats.org/spreadsheetml/2006/main">
  <c r="O12" i="16" l="1"/>
  <c r="M12" i="16"/>
  <c r="K12" i="16"/>
  <c r="I12" i="16"/>
  <c r="Q17" i="3"/>
  <c r="P17" i="3"/>
  <c r="O26" i="14"/>
  <c r="F10" i="26"/>
  <c r="F11" i="26"/>
  <c r="F12" i="26"/>
  <c r="F13" i="26"/>
  <c r="F14" i="26"/>
  <c r="F15" i="26"/>
  <c r="F16" i="26"/>
  <c r="F17" i="26"/>
  <c r="F18" i="26"/>
  <c r="O11" i="24"/>
  <c r="O12" i="24"/>
  <c r="O13" i="24"/>
  <c r="O14" i="24"/>
  <c r="O15" i="24"/>
  <c r="O16" i="24"/>
  <c r="O17" i="24"/>
  <c r="O18" i="24"/>
  <c r="O19" i="24"/>
  <c r="G34" i="27"/>
  <c r="H34" i="27"/>
  <c r="I34" i="27"/>
  <c r="J34" i="27"/>
  <c r="K34" i="27"/>
  <c r="L34" i="27"/>
  <c r="M34" i="27"/>
  <c r="N34" i="27"/>
  <c r="F10" i="2"/>
  <c r="F17" i="2"/>
  <c r="G10" i="2"/>
  <c r="H10" i="2"/>
  <c r="H17" i="2"/>
  <c r="I10" i="2"/>
  <c r="J10" i="2"/>
  <c r="J17" i="2"/>
  <c r="K10" i="2"/>
  <c r="L10" i="2"/>
  <c r="M10" i="2"/>
  <c r="N10" i="2"/>
  <c r="N17" i="2"/>
  <c r="G17" i="2"/>
  <c r="I17" i="2"/>
  <c r="K17" i="2"/>
  <c r="L17" i="2"/>
  <c r="M17" i="2"/>
  <c r="E11" i="21"/>
  <c r="E12" i="21"/>
  <c r="E13" i="21"/>
  <c r="E14" i="21"/>
  <c r="E15" i="21"/>
  <c r="E16" i="21"/>
  <c r="E17" i="21"/>
  <c r="E18" i="21"/>
  <c r="E19" i="21"/>
  <c r="H11" i="21"/>
  <c r="H12" i="21"/>
  <c r="H13" i="21"/>
  <c r="H14" i="21"/>
  <c r="H15" i="21"/>
  <c r="H16" i="21"/>
  <c r="H17" i="21"/>
  <c r="H18" i="21"/>
  <c r="H19" i="21"/>
  <c r="I11" i="21"/>
  <c r="I12" i="21"/>
  <c r="I13" i="21"/>
  <c r="I14" i="21"/>
  <c r="I15" i="21"/>
  <c r="I16" i="21"/>
  <c r="I17" i="21"/>
  <c r="I18" i="21"/>
  <c r="I19" i="21"/>
  <c r="G13" i="19"/>
  <c r="G14" i="19"/>
  <c r="G15" i="19"/>
  <c r="G16" i="19"/>
  <c r="G17" i="19"/>
  <c r="G18" i="19"/>
  <c r="G19" i="19"/>
  <c r="G20" i="19"/>
  <c r="H14" i="19"/>
  <c r="H15" i="19"/>
  <c r="H16" i="19"/>
  <c r="H17" i="19"/>
  <c r="H18" i="19"/>
  <c r="H19" i="19"/>
  <c r="H20" i="19"/>
  <c r="H13" i="19"/>
  <c r="G12" i="19"/>
  <c r="H12" i="19"/>
  <c r="O11" i="16"/>
  <c r="I11" i="16"/>
  <c r="M11" i="16"/>
  <c r="K11" i="16"/>
  <c r="N17" i="3"/>
  <c r="N15" i="3"/>
  <c r="M17" i="3"/>
  <c r="U39" i="3"/>
  <c r="T38" i="3"/>
  <c r="T32" i="3"/>
  <c r="S32" i="3"/>
  <c r="T27" i="3"/>
  <c r="S27" i="3"/>
  <c r="T17" i="3"/>
  <c r="T15" i="3"/>
  <c r="T36" i="3"/>
  <c r="S17" i="3"/>
  <c r="S15" i="3"/>
  <c r="S34" i="3"/>
  <c r="U10" i="3"/>
  <c r="T10" i="3"/>
  <c r="T37" i="3"/>
  <c r="S10" i="3"/>
  <c r="U9" i="3"/>
  <c r="T9" i="3"/>
  <c r="R39" i="3"/>
  <c r="Q38" i="3"/>
  <c r="Q32" i="3"/>
  <c r="P32" i="3"/>
  <c r="Q27" i="3"/>
  <c r="P27" i="3"/>
  <c r="Q15" i="3"/>
  <c r="P15" i="3"/>
  <c r="P34" i="3"/>
  <c r="R10" i="3"/>
  <c r="Q10" i="3"/>
  <c r="Q37" i="3"/>
  <c r="P10" i="3"/>
  <c r="R9" i="3"/>
  <c r="Q9" i="3"/>
  <c r="M15" i="3"/>
  <c r="O39" i="3"/>
  <c r="N38" i="3"/>
  <c r="N32" i="3"/>
  <c r="M32" i="3"/>
  <c r="N27" i="3"/>
  <c r="M27" i="3"/>
  <c r="O10" i="3"/>
  <c r="N10" i="3"/>
  <c r="N37" i="3"/>
  <c r="M10" i="3"/>
  <c r="O9" i="3"/>
  <c r="N9" i="3"/>
  <c r="K10" i="3"/>
  <c r="L10" i="3"/>
  <c r="L9" i="3"/>
  <c r="E12" i="36"/>
  <c r="J17" i="3"/>
  <c r="K17" i="3"/>
  <c r="I9" i="3"/>
  <c r="D17" i="3"/>
  <c r="G17" i="3"/>
  <c r="H17" i="3"/>
  <c r="W9" i="18"/>
  <c r="T9" i="18"/>
  <c r="Q9" i="18"/>
  <c r="N9" i="18"/>
  <c r="K9" i="18"/>
  <c r="H9" i="18"/>
  <c r="K9" i="3"/>
  <c r="H9" i="3"/>
  <c r="E17" i="3"/>
  <c r="H35" i="4"/>
  <c r="I35" i="4"/>
  <c r="J35" i="4"/>
  <c r="K35" i="4"/>
  <c r="D35" i="4"/>
  <c r="E35" i="4"/>
  <c r="F35" i="4"/>
  <c r="G35" i="4"/>
  <c r="C35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9" i="4"/>
  <c r="L30" i="4"/>
  <c r="L31" i="4"/>
  <c r="L32" i="4"/>
  <c r="L33" i="4"/>
  <c r="L34" i="4"/>
  <c r="L8" i="4"/>
  <c r="L35" i="4"/>
  <c r="C16" i="25"/>
  <c r="H38" i="3"/>
  <c r="I39" i="3"/>
  <c r="K38" i="3"/>
  <c r="L39" i="3"/>
  <c r="F9" i="3"/>
  <c r="Y81" i="34"/>
  <c r="W81" i="34"/>
  <c r="U81" i="34"/>
  <c r="S81" i="34"/>
  <c r="Q81" i="34"/>
  <c r="O81" i="34"/>
  <c r="M81" i="34"/>
  <c r="K81" i="34"/>
  <c r="I81" i="34"/>
  <c r="G81" i="34"/>
  <c r="E81" i="34"/>
  <c r="C81" i="34"/>
  <c r="Y80" i="34"/>
  <c r="W80" i="34"/>
  <c r="U80" i="34"/>
  <c r="U84" i="34"/>
  <c r="S80" i="34"/>
  <c r="Q80" i="34"/>
  <c r="O80" i="34"/>
  <c r="M80" i="34"/>
  <c r="M84" i="34"/>
  <c r="K80" i="34"/>
  <c r="I80" i="34"/>
  <c r="G80" i="34"/>
  <c r="E80" i="34"/>
  <c r="C80" i="34"/>
  <c r="Y79" i="34"/>
  <c r="W79" i="34"/>
  <c r="U79" i="34"/>
  <c r="U83" i="34"/>
  <c r="U85" i="34"/>
  <c r="S79" i="34"/>
  <c r="S83" i="34"/>
  <c r="Q79" i="34"/>
  <c r="O79" i="34"/>
  <c r="M79" i="34"/>
  <c r="M83" i="34"/>
  <c r="M85" i="34"/>
  <c r="K79" i="34"/>
  <c r="K83" i="34"/>
  <c r="I79" i="34"/>
  <c r="G79" i="34"/>
  <c r="E79" i="34"/>
  <c r="C79" i="34"/>
  <c r="C83" i="34"/>
  <c r="C85" i="34"/>
  <c r="Y77" i="34"/>
  <c r="Y84" i="34"/>
  <c r="W77" i="34"/>
  <c r="W84" i="34"/>
  <c r="U77" i="34"/>
  <c r="S77" i="34"/>
  <c r="S84" i="34"/>
  <c r="S85" i="34"/>
  <c r="Q77" i="34"/>
  <c r="Q84" i="34"/>
  <c r="O77" i="34"/>
  <c r="O84" i="34"/>
  <c r="M77" i="34"/>
  <c r="K77" i="34"/>
  <c r="K84" i="34"/>
  <c r="I77" i="34"/>
  <c r="G77" i="34"/>
  <c r="G84" i="34"/>
  <c r="E77" i="34"/>
  <c r="E84" i="34"/>
  <c r="C77" i="34"/>
  <c r="C84" i="34"/>
  <c r="Y76" i="34"/>
  <c r="Y83" i="34"/>
  <c r="Y85" i="34"/>
  <c r="W76" i="34"/>
  <c r="W83" i="34"/>
  <c r="W85" i="34"/>
  <c r="U76" i="34"/>
  <c r="S76" i="34"/>
  <c r="Q76" i="34"/>
  <c r="Q83" i="34"/>
  <c r="Q85" i="34"/>
  <c r="O76" i="34"/>
  <c r="O83" i="34"/>
  <c r="O85" i="34"/>
  <c r="M76" i="34"/>
  <c r="K76" i="34"/>
  <c r="K85" i="34"/>
  <c r="I76" i="34"/>
  <c r="I83" i="34"/>
  <c r="I85" i="34"/>
  <c r="G76" i="34"/>
  <c r="G83" i="34"/>
  <c r="G85" i="34"/>
  <c r="E76" i="34"/>
  <c r="E83" i="34"/>
  <c r="C76" i="34"/>
  <c r="Y71" i="34"/>
  <c r="W71" i="34"/>
  <c r="U71" i="34"/>
  <c r="S71" i="34"/>
  <c r="Q71" i="34"/>
  <c r="O71" i="34"/>
  <c r="M71" i="34"/>
  <c r="K71" i="34"/>
  <c r="I71" i="34"/>
  <c r="G71" i="34"/>
  <c r="E71" i="34"/>
  <c r="C71" i="34"/>
  <c r="Y69" i="34"/>
  <c r="W69" i="34"/>
  <c r="U69" i="34"/>
  <c r="S69" i="34"/>
  <c r="Q69" i="34"/>
  <c r="O69" i="34"/>
  <c r="M69" i="34"/>
  <c r="K69" i="34"/>
  <c r="I69" i="34"/>
  <c r="G69" i="34"/>
  <c r="E69" i="34"/>
  <c r="C69" i="34"/>
  <c r="Y52" i="34"/>
  <c r="W52" i="34"/>
  <c r="U52" i="34"/>
  <c r="S52" i="34"/>
  <c r="Q52" i="34"/>
  <c r="O52" i="34"/>
  <c r="M52" i="34"/>
  <c r="K52" i="34"/>
  <c r="I52" i="34"/>
  <c r="G52" i="34"/>
  <c r="E52" i="34"/>
  <c r="C52" i="34"/>
  <c r="Y51" i="34"/>
  <c r="W51" i="34"/>
  <c r="U51" i="34"/>
  <c r="S51" i="34"/>
  <c r="Q51" i="34"/>
  <c r="O51" i="34"/>
  <c r="M51" i="34"/>
  <c r="K51" i="34"/>
  <c r="I51" i="34"/>
  <c r="G51" i="34"/>
  <c r="E51" i="34"/>
  <c r="C51" i="34"/>
  <c r="Y50" i="34"/>
  <c r="W50" i="34"/>
  <c r="U50" i="34"/>
  <c r="S50" i="34"/>
  <c r="S54" i="34"/>
  <c r="S56" i="34"/>
  <c r="Q50" i="34"/>
  <c r="O50" i="34"/>
  <c r="M50" i="34"/>
  <c r="K50" i="34"/>
  <c r="K54" i="34"/>
  <c r="I50" i="34"/>
  <c r="G50" i="34"/>
  <c r="E50" i="34"/>
  <c r="C50" i="34"/>
  <c r="C54" i="34"/>
  <c r="C56" i="34"/>
  <c r="Y48" i="34"/>
  <c r="Y55" i="34"/>
  <c r="W48" i="34"/>
  <c r="W55" i="34"/>
  <c r="U48" i="34"/>
  <c r="S48" i="34"/>
  <c r="S55" i="34"/>
  <c r="Q48" i="34"/>
  <c r="Q55" i="34"/>
  <c r="O48" i="34"/>
  <c r="O55" i="34"/>
  <c r="M48" i="34"/>
  <c r="M55" i="34"/>
  <c r="K48" i="34"/>
  <c r="K55" i="34"/>
  <c r="I48" i="34"/>
  <c r="I55" i="34"/>
  <c r="G48" i="34"/>
  <c r="G55" i="34"/>
  <c r="E48" i="34"/>
  <c r="C48" i="34"/>
  <c r="C55" i="34"/>
  <c r="Y47" i="34"/>
  <c r="Y54" i="34"/>
  <c r="Y56" i="34"/>
  <c r="W47" i="34"/>
  <c r="W54" i="34"/>
  <c r="W56" i="34"/>
  <c r="U47" i="34"/>
  <c r="U54" i="34"/>
  <c r="U56" i="34"/>
  <c r="S47" i="34"/>
  <c r="Q47" i="34"/>
  <c r="Q54" i="34"/>
  <c r="Q56" i="34"/>
  <c r="O47" i="34"/>
  <c r="M47" i="34"/>
  <c r="M54" i="34"/>
  <c r="M56" i="34"/>
  <c r="K47" i="34"/>
  <c r="I47" i="34"/>
  <c r="I54" i="34"/>
  <c r="I56" i="34"/>
  <c r="G47" i="34"/>
  <c r="E47" i="34"/>
  <c r="E54" i="34"/>
  <c r="C47" i="34"/>
  <c r="Y42" i="34"/>
  <c r="W42" i="34"/>
  <c r="U42" i="34"/>
  <c r="S42" i="34"/>
  <c r="Q42" i="34"/>
  <c r="O42" i="34"/>
  <c r="M42" i="34"/>
  <c r="K42" i="34"/>
  <c r="I42" i="34"/>
  <c r="G42" i="34"/>
  <c r="E42" i="34"/>
  <c r="C42" i="34"/>
  <c r="Y40" i="34"/>
  <c r="W40" i="34"/>
  <c r="U40" i="34"/>
  <c r="S40" i="34"/>
  <c r="Q40" i="34"/>
  <c r="O40" i="34"/>
  <c r="M40" i="34"/>
  <c r="K40" i="34"/>
  <c r="I40" i="34"/>
  <c r="G40" i="34"/>
  <c r="E40" i="34"/>
  <c r="C40" i="34"/>
  <c r="C29" i="34"/>
  <c r="Y23" i="34"/>
  <c r="W23" i="34"/>
  <c r="U23" i="34"/>
  <c r="S23" i="34"/>
  <c r="Q23" i="34"/>
  <c r="O23" i="34"/>
  <c r="M23" i="34"/>
  <c r="K23" i="34"/>
  <c r="I23" i="34"/>
  <c r="G23" i="34"/>
  <c r="E23" i="34"/>
  <c r="C23" i="34"/>
  <c r="Y22" i="34"/>
  <c r="W22" i="34"/>
  <c r="U22" i="34"/>
  <c r="S22" i="34"/>
  <c r="Q22" i="34"/>
  <c r="O22" i="34"/>
  <c r="M22" i="34"/>
  <c r="M26" i="34"/>
  <c r="M27" i="34"/>
  <c r="K22" i="34"/>
  <c r="I22" i="34"/>
  <c r="G22" i="34"/>
  <c r="E22" i="34"/>
  <c r="C22" i="34"/>
  <c r="Y21" i="34"/>
  <c r="W21" i="34"/>
  <c r="U21" i="34"/>
  <c r="U25" i="34"/>
  <c r="S21" i="34"/>
  <c r="Q21" i="34"/>
  <c r="O21" i="34"/>
  <c r="M21" i="34"/>
  <c r="K21" i="34"/>
  <c r="I21" i="34"/>
  <c r="G21" i="34"/>
  <c r="E21" i="34"/>
  <c r="C21" i="34"/>
  <c r="C20" i="34"/>
  <c r="Y19" i="34"/>
  <c r="Y26" i="34"/>
  <c r="W19" i="34"/>
  <c r="U19" i="34"/>
  <c r="S19" i="34"/>
  <c r="Q19" i="34"/>
  <c r="Q26" i="34"/>
  <c r="Q27" i="34"/>
  <c r="O19" i="34"/>
  <c r="M19" i="34"/>
  <c r="K19" i="34"/>
  <c r="I19" i="34"/>
  <c r="I26" i="34"/>
  <c r="G19" i="34"/>
  <c r="E19" i="34"/>
  <c r="Y18" i="34"/>
  <c r="Y25" i="34"/>
  <c r="W18" i="34"/>
  <c r="U18" i="34"/>
  <c r="S18" i="34"/>
  <c r="S25" i="34"/>
  <c r="Q18" i="34"/>
  <c r="Q25" i="34"/>
  <c r="O18" i="34"/>
  <c r="M18" i="34"/>
  <c r="M25" i="34"/>
  <c r="K18" i="34"/>
  <c r="K25" i="34"/>
  <c r="I18" i="34"/>
  <c r="I25" i="34"/>
  <c r="G18" i="34"/>
  <c r="E18" i="34"/>
  <c r="E25" i="34"/>
  <c r="Y13" i="34"/>
  <c r="W13" i="34"/>
  <c r="U13" i="34"/>
  <c r="S13" i="34"/>
  <c r="Q13" i="34"/>
  <c r="O13" i="34"/>
  <c r="M13" i="34"/>
  <c r="K13" i="34"/>
  <c r="I13" i="34"/>
  <c r="G13" i="34"/>
  <c r="E13" i="34"/>
  <c r="C13" i="34"/>
  <c r="Y11" i="34"/>
  <c r="W11" i="34"/>
  <c r="U11" i="34"/>
  <c r="S11" i="34"/>
  <c r="Q11" i="34"/>
  <c r="O11" i="34"/>
  <c r="M11" i="34"/>
  <c r="K11" i="34"/>
  <c r="I11" i="34"/>
  <c r="G11" i="34"/>
  <c r="E11" i="34"/>
  <c r="C11" i="34"/>
  <c r="N17" i="33"/>
  <c r="L17" i="33"/>
  <c r="J17" i="33"/>
  <c r="N16" i="33"/>
  <c r="L16" i="33"/>
  <c r="J16" i="33"/>
  <c r="N15" i="33"/>
  <c r="L15" i="33"/>
  <c r="J15" i="33"/>
  <c r="N14" i="33"/>
  <c r="L14" i="33"/>
  <c r="J14" i="33"/>
  <c r="N13" i="33"/>
  <c r="L13" i="33"/>
  <c r="J13" i="33"/>
  <c r="N12" i="33"/>
  <c r="L12" i="33"/>
  <c r="J12" i="33"/>
  <c r="N11" i="33"/>
  <c r="L11" i="33"/>
  <c r="J11" i="33"/>
  <c r="N10" i="33"/>
  <c r="L10" i="33"/>
  <c r="J10" i="33"/>
  <c r="N9" i="33"/>
  <c r="L9" i="33"/>
  <c r="J9" i="33"/>
  <c r="N8" i="33"/>
  <c r="L8" i="33"/>
  <c r="J8" i="33"/>
  <c r="N7" i="33"/>
  <c r="L7" i="33"/>
  <c r="L18" i="33"/>
  <c r="J7" i="33"/>
  <c r="N6" i="33"/>
  <c r="L6" i="33"/>
  <c r="J6" i="33"/>
  <c r="K120" i="32"/>
  <c r="J120" i="32"/>
  <c r="H120" i="32"/>
  <c r="F120" i="32"/>
  <c r="L120" i="32"/>
  <c r="K119" i="32"/>
  <c r="J119" i="32"/>
  <c r="H119" i="32"/>
  <c r="F119" i="32"/>
  <c r="K118" i="32"/>
  <c r="J118" i="32"/>
  <c r="H118" i="32"/>
  <c r="F118" i="32"/>
  <c r="K117" i="32"/>
  <c r="J117" i="32"/>
  <c r="H117" i="32"/>
  <c r="F117" i="32"/>
  <c r="L117" i="32"/>
  <c r="K116" i="32"/>
  <c r="J116" i="32"/>
  <c r="H116" i="32"/>
  <c r="F116" i="32"/>
  <c r="L116" i="32"/>
  <c r="K115" i="32"/>
  <c r="J115" i="32"/>
  <c r="H115" i="32"/>
  <c r="F115" i="32"/>
  <c r="K114" i="32"/>
  <c r="J114" i="32"/>
  <c r="H114" i="32"/>
  <c r="F114" i="32"/>
  <c r="K113" i="32"/>
  <c r="J113" i="32"/>
  <c r="H113" i="32"/>
  <c r="F113" i="32"/>
  <c r="K112" i="32"/>
  <c r="J112" i="32"/>
  <c r="H112" i="32"/>
  <c r="F112" i="32"/>
  <c r="K111" i="32"/>
  <c r="J111" i="32"/>
  <c r="H111" i="32"/>
  <c r="F111" i="32"/>
  <c r="K110" i="32"/>
  <c r="J110" i="32"/>
  <c r="H110" i="32"/>
  <c r="F110" i="32"/>
  <c r="K109" i="32"/>
  <c r="J109" i="32"/>
  <c r="J121" i="32"/>
  <c r="H109" i="32"/>
  <c r="F109" i="32"/>
  <c r="S100" i="32"/>
  <c r="R100" i="32"/>
  <c r="P100" i="32"/>
  <c r="N100" i="32"/>
  <c r="L100" i="32"/>
  <c r="J100" i="32"/>
  <c r="H100" i="32"/>
  <c r="S99" i="32"/>
  <c r="R99" i="32"/>
  <c r="P99" i="32"/>
  <c r="N99" i="32"/>
  <c r="L99" i="32"/>
  <c r="J99" i="32"/>
  <c r="H99" i="32"/>
  <c r="S98" i="32"/>
  <c r="R98" i="32"/>
  <c r="P98" i="32"/>
  <c r="N98" i="32"/>
  <c r="L98" i="32"/>
  <c r="J98" i="32"/>
  <c r="V98" i="32"/>
  <c r="H98" i="32"/>
  <c r="S97" i="32"/>
  <c r="R97" i="32"/>
  <c r="P97" i="32"/>
  <c r="N97" i="32"/>
  <c r="L97" i="32"/>
  <c r="J97" i="32"/>
  <c r="H97" i="32"/>
  <c r="S96" i="32"/>
  <c r="R96" i="32"/>
  <c r="P96" i="32"/>
  <c r="N96" i="32"/>
  <c r="L96" i="32"/>
  <c r="J96" i="32"/>
  <c r="H96" i="32"/>
  <c r="S95" i="32"/>
  <c r="R95" i="32"/>
  <c r="P95" i="32"/>
  <c r="N95" i="32"/>
  <c r="L95" i="32"/>
  <c r="J95" i="32"/>
  <c r="H95" i="32"/>
  <c r="S94" i="32"/>
  <c r="R94" i="32"/>
  <c r="P94" i="32"/>
  <c r="N94" i="32"/>
  <c r="L94" i="32"/>
  <c r="J94" i="32"/>
  <c r="H94" i="32"/>
  <c r="S93" i="32"/>
  <c r="R93" i="32"/>
  <c r="P93" i="32"/>
  <c r="N93" i="32"/>
  <c r="L93" i="32"/>
  <c r="J93" i="32"/>
  <c r="H93" i="32"/>
  <c r="S92" i="32"/>
  <c r="R92" i="32"/>
  <c r="P92" i="32"/>
  <c r="N92" i="32"/>
  <c r="L92" i="32"/>
  <c r="J92" i="32"/>
  <c r="H92" i="32"/>
  <c r="S91" i="32"/>
  <c r="R91" i="32"/>
  <c r="P91" i="32"/>
  <c r="N91" i="32"/>
  <c r="L91" i="32"/>
  <c r="J91" i="32"/>
  <c r="H91" i="32"/>
  <c r="S90" i="32"/>
  <c r="R90" i="32"/>
  <c r="P90" i="32"/>
  <c r="N90" i="32"/>
  <c r="L90" i="32"/>
  <c r="J90" i="32"/>
  <c r="H90" i="32"/>
  <c r="S89" i="32"/>
  <c r="R89" i="32"/>
  <c r="P89" i="32"/>
  <c r="N89" i="32"/>
  <c r="L89" i="32"/>
  <c r="J89" i="32"/>
  <c r="H89" i="32"/>
  <c r="S80" i="32"/>
  <c r="R80" i="32"/>
  <c r="P80" i="32"/>
  <c r="N80" i="32"/>
  <c r="L80" i="32"/>
  <c r="J80" i="32"/>
  <c r="H80" i="32"/>
  <c r="S79" i="32"/>
  <c r="R79" i="32"/>
  <c r="P79" i="32"/>
  <c r="N79" i="32"/>
  <c r="L79" i="32"/>
  <c r="J79" i="32"/>
  <c r="H79" i="32"/>
  <c r="S78" i="32"/>
  <c r="R78" i="32"/>
  <c r="P78" i="32"/>
  <c r="N78" i="32"/>
  <c r="L78" i="32"/>
  <c r="J78" i="32"/>
  <c r="H78" i="32"/>
  <c r="S77" i="32"/>
  <c r="R77" i="32"/>
  <c r="P77" i="32"/>
  <c r="N77" i="32"/>
  <c r="L77" i="32"/>
  <c r="J77" i="32"/>
  <c r="H77" i="32"/>
  <c r="T77" i="32"/>
  <c r="S76" i="32"/>
  <c r="R76" i="32"/>
  <c r="P76" i="32"/>
  <c r="N76" i="32"/>
  <c r="L76" i="32"/>
  <c r="J76" i="32"/>
  <c r="H76" i="32"/>
  <c r="S75" i="32"/>
  <c r="R75" i="32"/>
  <c r="P75" i="32"/>
  <c r="N75" i="32"/>
  <c r="L75" i="32"/>
  <c r="J75" i="32"/>
  <c r="H75" i="32"/>
  <c r="S74" i="32"/>
  <c r="R74" i="32"/>
  <c r="P74" i="32"/>
  <c r="N74" i="32"/>
  <c r="L74" i="32"/>
  <c r="J74" i="32"/>
  <c r="H74" i="32"/>
  <c r="S73" i="32"/>
  <c r="R73" i="32"/>
  <c r="P73" i="32"/>
  <c r="N73" i="32"/>
  <c r="L73" i="32"/>
  <c r="J73" i="32"/>
  <c r="H73" i="32"/>
  <c r="S72" i="32"/>
  <c r="R72" i="32"/>
  <c r="P72" i="32"/>
  <c r="N72" i="32"/>
  <c r="L72" i="32"/>
  <c r="J72" i="32"/>
  <c r="H72" i="32"/>
  <c r="S71" i="32"/>
  <c r="R71" i="32"/>
  <c r="P71" i="32"/>
  <c r="N71" i="32"/>
  <c r="L71" i="32"/>
  <c r="J71" i="32"/>
  <c r="H71" i="32"/>
  <c r="S70" i="32"/>
  <c r="R70" i="32"/>
  <c r="P70" i="32"/>
  <c r="N70" i="32"/>
  <c r="L70" i="32"/>
  <c r="J70" i="32"/>
  <c r="H70" i="32"/>
  <c r="S69" i="32"/>
  <c r="R69" i="32"/>
  <c r="P69" i="32"/>
  <c r="N69" i="32"/>
  <c r="L69" i="32"/>
  <c r="J69" i="32"/>
  <c r="H69" i="32"/>
  <c r="E61" i="32"/>
  <c r="C61" i="32"/>
  <c r="S60" i="32"/>
  <c r="R60" i="32"/>
  <c r="P60" i="32"/>
  <c r="N60" i="32"/>
  <c r="L60" i="32"/>
  <c r="J60" i="32"/>
  <c r="H60" i="32"/>
  <c r="S59" i="32"/>
  <c r="R59" i="32"/>
  <c r="P59" i="32"/>
  <c r="N59" i="32"/>
  <c r="L59" i="32"/>
  <c r="T59" i="32"/>
  <c r="J59" i="32"/>
  <c r="H59" i="32"/>
  <c r="S58" i="32"/>
  <c r="R58" i="32"/>
  <c r="P58" i="32"/>
  <c r="N58" i="32"/>
  <c r="L58" i="32"/>
  <c r="L16" i="32"/>
  <c r="J58" i="32"/>
  <c r="H58" i="32"/>
  <c r="S57" i="32"/>
  <c r="R57" i="32"/>
  <c r="P57" i="32"/>
  <c r="N57" i="32"/>
  <c r="L57" i="32"/>
  <c r="J57" i="32"/>
  <c r="H57" i="32"/>
  <c r="S56" i="32"/>
  <c r="R56" i="32"/>
  <c r="P56" i="32"/>
  <c r="N56" i="32"/>
  <c r="L56" i="32"/>
  <c r="J56" i="32"/>
  <c r="V56" i="32"/>
  <c r="H56" i="32"/>
  <c r="S55" i="32"/>
  <c r="R55" i="32"/>
  <c r="P55" i="32"/>
  <c r="N55" i="32"/>
  <c r="L55" i="32"/>
  <c r="J55" i="32"/>
  <c r="H55" i="32"/>
  <c r="S54" i="32"/>
  <c r="R54" i="32"/>
  <c r="P54" i="32"/>
  <c r="N54" i="32"/>
  <c r="V54" i="32"/>
  <c r="L54" i="32"/>
  <c r="T54" i="32"/>
  <c r="J54" i="32"/>
  <c r="H54" i="32"/>
  <c r="S53" i="32"/>
  <c r="S61" i="32"/>
  <c r="R53" i="32"/>
  <c r="P53" i="32"/>
  <c r="N53" i="32"/>
  <c r="L53" i="32"/>
  <c r="J53" i="32"/>
  <c r="H53" i="32"/>
  <c r="S52" i="32"/>
  <c r="R52" i="32"/>
  <c r="P52" i="32"/>
  <c r="N52" i="32"/>
  <c r="L52" i="32"/>
  <c r="J52" i="32"/>
  <c r="H52" i="32"/>
  <c r="S51" i="32"/>
  <c r="R51" i="32"/>
  <c r="R9" i="32"/>
  <c r="P51" i="32"/>
  <c r="N51" i="32"/>
  <c r="L51" i="32"/>
  <c r="J51" i="32"/>
  <c r="V51" i="32"/>
  <c r="H51" i="32"/>
  <c r="S50" i="32"/>
  <c r="R50" i="32"/>
  <c r="P50" i="32"/>
  <c r="N50" i="32"/>
  <c r="L50" i="32"/>
  <c r="J50" i="32"/>
  <c r="H50" i="32"/>
  <c r="S49" i="32"/>
  <c r="R49" i="32"/>
  <c r="P49" i="32"/>
  <c r="N49" i="32"/>
  <c r="V49" i="32"/>
  <c r="L49" i="32"/>
  <c r="J49" i="32"/>
  <c r="H49" i="32"/>
  <c r="E40" i="32"/>
  <c r="C40" i="32"/>
  <c r="AK39" i="32"/>
  <c r="S39" i="32"/>
  <c r="P39" i="32"/>
  <c r="L39" i="32"/>
  <c r="N39" i="32"/>
  <c r="H39" i="32"/>
  <c r="J39" i="32"/>
  <c r="AK38" i="32"/>
  <c r="S38" i="32"/>
  <c r="P38" i="32"/>
  <c r="R38" i="32"/>
  <c r="R17" i="32"/>
  <c r="L38" i="32"/>
  <c r="N38" i="32"/>
  <c r="N17" i="32"/>
  <c r="H38" i="32"/>
  <c r="AK37" i="32"/>
  <c r="S37" i="32"/>
  <c r="P37" i="32"/>
  <c r="R37" i="32"/>
  <c r="R16" i="32"/>
  <c r="L37" i="32"/>
  <c r="N37" i="32"/>
  <c r="H37" i="32"/>
  <c r="J37" i="32"/>
  <c r="AK36" i="32"/>
  <c r="S36" i="32"/>
  <c r="P36" i="32"/>
  <c r="R36" i="32"/>
  <c r="L36" i="32"/>
  <c r="N36" i="32"/>
  <c r="H36" i="32"/>
  <c r="AK35" i="32"/>
  <c r="S35" i="32"/>
  <c r="P35" i="32"/>
  <c r="L35" i="32"/>
  <c r="N35" i="32"/>
  <c r="N14" i="32"/>
  <c r="H35" i="32"/>
  <c r="AK34" i="32"/>
  <c r="S34" i="32"/>
  <c r="P34" i="32"/>
  <c r="R34" i="32"/>
  <c r="L34" i="32"/>
  <c r="N34" i="32"/>
  <c r="N13" i="32"/>
  <c r="H34" i="32"/>
  <c r="AK33" i="32"/>
  <c r="S33" i="32"/>
  <c r="P33" i="32"/>
  <c r="R33" i="32"/>
  <c r="L33" i="32"/>
  <c r="N33" i="32"/>
  <c r="H33" i="32"/>
  <c r="J33" i="32"/>
  <c r="AK32" i="32"/>
  <c r="S32" i="32"/>
  <c r="P32" i="32"/>
  <c r="L32" i="32"/>
  <c r="N32" i="32"/>
  <c r="H32" i="32"/>
  <c r="AK31" i="32"/>
  <c r="S31" i="32"/>
  <c r="P31" i="32"/>
  <c r="R31" i="32"/>
  <c r="L31" i="32"/>
  <c r="N31" i="32"/>
  <c r="N10" i="32"/>
  <c r="H31" i="32"/>
  <c r="J31" i="32"/>
  <c r="AK30" i="32"/>
  <c r="S30" i="32"/>
  <c r="P30" i="32"/>
  <c r="R30" i="32"/>
  <c r="L30" i="32"/>
  <c r="N30" i="32"/>
  <c r="N9" i="32"/>
  <c r="H30" i="32"/>
  <c r="AK29" i="32"/>
  <c r="S29" i="32"/>
  <c r="P29" i="32"/>
  <c r="R29" i="32"/>
  <c r="R8" i="32"/>
  <c r="L29" i="32"/>
  <c r="H29" i="32"/>
  <c r="J29" i="32"/>
  <c r="AK28" i="32"/>
  <c r="AF28" i="32"/>
  <c r="S28" i="32"/>
  <c r="P28" i="32"/>
  <c r="L28" i="32"/>
  <c r="N28" i="32"/>
  <c r="H28" i="32"/>
  <c r="AK18" i="32"/>
  <c r="S18" i="32"/>
  <c r="E18" i="32"/>
  <c r="C18" i="32"/>
  <c r="AK17" i="32"/>
  <c r="S17" i="32"/>
  <c r="E17" i="32"/>
  <c r="C17" i="32"/>
  <c r="AK16" i="32"/>
  <c r="S16" i="32"/>
  <c r="E16" i="32"/>
  <c r="C16" i="32"/>
  <c r="AK15" i="32"/>
  <c r="S15" i="32"/>
  <c r="E15" i="32"/>
  <c r="C15" i="32"/>
  <c r="AK14" i="32"/>
  <c r="S14" i="32"/>
  <c r="E14" i="32"/>
  <c r="C14" i="32"/>
  <c r="AK13" i="32"/>
  <c r="S13" i="32"/>
  <c r="E13" i="32"/>
  <c r="C13" i="32"/>
  <c r="AK12" i="32"/>
  <c r="S12" i="32"/>
  <c r="L12" i="32"/>
  <c r="E12" i="32"/>
  <c r="C12" i="32"/>
  <c r="AK11" i="32"/>
  <c r="S11" i="32"/>
  <c r="E11" i="32"/>
  <c r="C11" i="32"/>
  <c r="AK10" i="32"/>
  <c r="S10" i="32"/>
  <c r="E10" i="32"/>
  <c r="C10" i="32"/>
  <c r="AK9" i="32"/>
  <c r="S9" i="32"/>
  <c r="E9" i="32"/>
  <c r="C9" i="32"/>
  <c r="AK8" i="32"/>
  <c r="S8" i="32"/>
  <c r="E8" i="32"/>
  <c r="C8" i="32"/>
  <c r="AK7" i="32"/>
  <c r="AF7" i="32"/>
  <c r="S7" i="32"/>
  <c r="E7" i="32"/>
  <c r="C7" i="32"/>
  <c r="I87" i="31"/>
  <c r="K87" i="31"/>
  <c r="H87" i="31"/>
  <c r="G87" i="31"/>
  <c r="E87" i="31"/>
  <c r="D87" i="31"/>
  <c r="J87" i="31"/>
  <c r="I86" i="31"/>
  <c r="H86" i="31"/>
  <c r="G86" i="31"/>
  <c r="E86" i="31"/>
  <c r="D86" i="31"/>
  <c r="I85" i="31"/>
  <c r="H85" i="31"/>
  <c r="G85" i="31"/>
  <c r="J85" i="31"/>
  <c r="E85" i="31"/>
  <c r="D85" i="31"/>
  <c r="I84" i="31"/>
  <c r="H84" i="31"/>
  <c r="G84" i="31"/>
  <c r="E84" i="31"/>
  <c r="D84" i="31"/>
  <c r="I83" i="31"/>
  <c r="H83" i="31"/>
  <c r="G83" i="31"/>
  <c r="E83" i="31"/>
  <c r="D83" i="31"/>
  <c r="J83" i="31"/>
  <c r="I82" i="31"/>
  <c r="H82" i="31"/>
  <c r="G82" i="31"/>
  <c r="E82" i="31"/>
  <c r="K82" i="31"/>
  <c r="D82" i="31"/>
  <c r="I81" i="31"/>
  <c r="H81" i="31"/>
  <c r="G81" i="31"/>
  <c r="J81" i="31"/>
  <c r="L81" i="31"/>
  <c r="E81" i="31"/>
  <c r="D81" i="31"/>
  <c r="I80" i="31"/>
  <c r="H80" i="31"/>
  <c r="G80" i="31"/>
  <c r="E80" i="31"/>
  <c r="D80" i="31"/>
  <c r="I79" i="31"/>
  <c r="K79" i="31"/>
  <c r="H79" i="31"/>
  <c r="G79" i="31"/>
  <c r="E79" i="31"/>
  <c r="D79" i="31"/>
  <c r="F79" i="31"/>
  <c r="I78" i="31"/>
  <c r="H78" i="31"/>
  <c r="G78" i="31"/>
  <c r="E78" i="31"/>
  <c r="D78" i="31"/>
  <c r="I77" i="31"/>
  <c r="H77" i="31"/>
  <c r="G77" i="31"/>
  <c r="E77" i="31"/>
  <c r="D77" i="31"/>
  <c r="I76" i="31"/>
  <c r="H76" i="31"/>
  <c r="G76" i="31"/>
  <c r="E76" i="31"/>
  <c r="D76" i="31"/>
  <c r="I70" i="31"/>
  <c r="H70" i="31"/>
  <c r="G70" i="31"/>
  <c r="K69" i="31"/>
  <c r="J69" i="31"/>
  <c r="L69" i="31"/>
  <c r="F69" i="31"/>
  <c r="K68" i="31"/>
  <c r="J68" i="31"/>
  <c r="F68" i="31"/>
  <c r="K67" i="31"/>
  <c r="J67" i="31"/>
  <c r="F67" i="31"/>
  <c r="K66" i="31"/>
  <c r="J66" i="31"/>
  <c r="F66" i="31"/>
  <c r="K65" i="31"/>
  <c r="J65" i="31"/>
  <c r="F65" i="31"/>
  <c r="K64" i="31"/>
  <c r="J64" i="31"/>
  <c r="F64" i="31"/>
  <c r="K63" i="31"/>
  <c r="J63" i="31"/>
  <c r="F63" i="31"/>
  <c r="K62" i="31"/>
  <c r="L62" i="31"/>
  <c r="J62" i="31"/>
  <c r="F62" i="31"/>
  <c r="K61" i="31"/>
  <c r="J61" i="31"/>
  <c r="F61" i="31"/>
  <c r="K60" i="31"/>
  <c r="J60" i="31"/>
  <c r="F60" i="31"/>
  <c r="K59" i="31"/>
  <c r="J59" i="31"/>
  <c r="F59" i="31"/>
  <c r="K58" i="31"/>
  <c r="J58" i="31"/>
  <c r="F58" i="31"/>
  <c r="I53" i="31"/>
  <c r="H53" i="31"/>
  <c r="G53" i="31"/>
  <c r="K52" i="31"/>
  <c r="J52" i="31"/>
  <c r="F52" i="31"/>
  <c r="K51" i="31"/>
  <c r="J51" i="31"/>
  <c r="F51" i="31"/>
  <c r="K50" i="31"/>
  <c r="J50" i="31"/>
  <c r="F50" i="31"/>
  <c r="K49" i="31"/>
  <c r="J49" i="31"/>
  <c r="L49" i="31"/>
  <c r="F49" i="31"/>
  <c r="K48" i="31"/>
  <c r="J48" i="31"/>
  <c r="F48" i="31"/>
  <c r="K47" i="31"/>
  <c r="J47" i="31"/>
  <c r="F47" i="31"/>
  <c r="K46" i="31"/>
  <c r="J46" i="31"/>
  <c r="F46" i="31"/>
  <c r="K45" i="31"/>
  <c r="J45" i="31"/>
  <c r="L45" i="31"/>
  <c r="F45" i="31"/>
  <c r="K44" i="31"/>
  <c r="J44" i="31"/>
  <c r="F44" i="31"/>
  <c r="K43" i="31"/>
  <c r="J43" i="31"/>
  <c r="F43" i="31"/>
  <c r="K42" i="31"/>
  <c r="L42" i="31"/>
  <c r="J42" i="31"/>
  <c r="F42" i="31"/>
  <c r="K41" i="31"/>
  <c r="J41" i="31"/>
  <c r="F41" i="31"/>
  <c r="I36" i="31"/>
  <c r="H36" i="31"/>
  <c r="G36" i="31"/>
  <c r="K35" i="31"/>
  <c r="J35" i="31"/>
  <c r="K34" i="31"/>
  <c r="J34" i="31"/>
  <c r="K33" i="31"/>
  <c r="J33" i="31"/>
  <c r="K32" i="31"/>
  <c r="J32" i="31"/>
  <c r="L32" i="31"/>
  <c r="K31" i="31"/>
  <c r="J31" i="31"/>
  <c r="K30" i="31"/>
  <c r="J30" i="31"/>
  <c r="K29" i="31"/>
  <c r="J29" i="31"/>
  <c r="K28" i="31"/>
  <c r="J28" i="31"/>
  <c r="L28" i="31"/>
  <c r="K27" i="31"/>
  <c r="L27" i="31"/>
  <c r="J27" i="31"/>
  <c r="K26" i="31"/>
  <c r="J26" i="31"/>
  <c r="K25" i="31"/>
  <c r="J25" i="31"/>
  <c r="K24" i="31"/>
  <c r="J24" i="31"/>
  <c r="L24" i="31"/>
  <c r="K172" i="30"/>
  <c r="J172" i="30"/>
  <c r="H172" i="30"/>
  <c r="F172" i="30"/>
  <c r="K171" i="30"/>
  <c r="J171" i="30"/>
  <c r="H171" i="30"/>
  <c r="F171" i="30"/>
  <c r="K170" i="30"/>
  <c r="J170" i="30"/>
  <c r="H170" i="30"/>
  <c r="F170" i="30"/>
  <c r="K169" i="30"/>
  <c r="J169" i="30"/>
  <c r="H169" i="30"/>
  <c r="F169" i="30"/>
  <c r="K168" i="30"/>
  <c r="J168" i="30"/>
  <c r="H168" i="30"/>
  <c r="F168" i="30"/>
  <c r="L168" i="30"/>
  <c r="K167" i="30"/>
  <c r="J167" i="30"/>
  <c r="H167" i="30"/>
  <c r="F167" i="30"/>
  <c r="K166" i="30"/>
  <c r="J166" i="30"/>
  <c r="H166" i="30"/>
  <c r="F166" i="30"/>
  <c r="H60" i="30"/>
  <c r="K165" i="30"/>
  <c r="J165" i="30"/>
  <c r="H165" i="30"/>
  <c r="F165" i="30"/>
  <c r="H59" i="30"/>
  <c r="K164" i="30"/>
  <c r="J164" i="30"/>
  <c r="H164" i="30"/>
  <c r="F164" i="30"/>
  <c r="L164" i="30"/>
  <c r="K163" i="30"/>
  <c r="J163" i="30"/>
  <c r="H163" i="30"/>
  <c r="F163" i="30"/>
  <c r="K162" i="30"/>
  <c r="J162" i="30"/>
  <c r="H162" i="30"/>
  <c r="F162" i="30"/>
  <c r="H56" i="30"/>
  <c r="K161" i="30"/>
  <c r="J161" i="30"/>
  <c r="J173" i="30"/>
  <c r="H161" i="30"/>
  <c r="H173" i="30"/>
  <c r="F161" i="30"/>
  <c r="S151" i="30"/>
  <c r="R151" i="30"/>
  <c r="P151" i="30"/>
  <c r="N151" i="30"/>
  <c r="L151" i="30"/>
  <c r="J151" i="30"/>
  <c r="V151" i="30"/>
  <c r="H151" i="30"/>
  <c r="S150" i="30"/>
  <c r="R150" i="30"/>
  <c r="P150" i="30"/>
  <c r="N150" i="30"/>
  <c r="L150" i="30"/>
  <c r="T150" i="30"/>
  <c r="J150" i="30"/>
  <c r="H150" i="30"/>
  <c r="S149" i="30"/>
  <c r="R149" i="30"/>
  <c r="P149" i="30"/>
  <c r="N149" i="30"/>
  <c r="L149" i="30"/>
  <c r="J149" i="30"/>
  <c r="H149" i="30"/>
  <c r="S148" i="30"/>
  <c r="R148" i="30"/>
  <c r="P148" i="30"/>
  <c r="N148" i="30"/>
  <c r="L148" i="30"/>
  <c r="T148" i="30"/>
  <c r="J148" i="30"/>
  <c r="H148" i="30"/>
  <c r="S147" i="30"/>
  <c r="R147" i="30"/>
  <c r="P147" i="30"/>
  <c r="N147" i="30"/>
  <c r="L147" i="30"/>
  <c r="J147" i="30"/>
  <c r="H147" i="30"/>
  <c r="S146" i="30"/>
  <c r="R146" i="30"/>
  <c r="P146" i="30"/>
  <c r="N146" i="30"/>
  <c r="L146" i="30"/>
  <c r="J146" i="30"/>
  <c r="V146" i="30"/>
  <c r="H146" i="30"/>
  <c r="S145" i="30"/>
  <c r="R145" i="30"/>
  <c r="P145" i="30"/>
  <c r="N145" i="30"/>
  <c r="V145" i="30"/>
  <c r="L145" i="30"/>
  <c r="J145" i="30"/>
  <c r="H145" i="30"/>
  <c r="T145" i="30"/>
  <c r="S144" i="30"/>
  <c r="R144" i="30"/>
  <c r="P144" i="30"/>
  <c r="N144" i="30"/>
  <c r="V144" i="30"/>
  <c r="L144" i="30"/>
  <c r="J144" i="30"/>
  <c r="H144" i="30"/>
  <c r="T144" i="30"/>
  <c r="S143" i="30"/>
  <c r="R143" i="30"/>
  <c r="P143" i="30"/>
  <c r="N143" i="30"/>
  <c r="L143" i="30"/>
  <c r="J143" i="30"/>
  <c r="H143" i="30"/>
  <c r="T143" i="30"/>
  <c r="S142" i="30"/>
  <c r="R142" i="30"/>
  <c r="P142" i="30"/>
  <c r="N142" i="30"/>
  <c r="V142" i="30"/>
  <c r="L142" i="30"/>
  <c r="J142" i="30"/>
  <c r="H142" i="30"/>
  <c r="T142" i="30"/>
  <c r="S141" i="30"/>
  <c r="R141" i="30"/>
  <c r="P141" i="30"/>
  <c r="N141" i="30"/>
  <c r="L141" i="30"/>
  <c r="J141" i="30"/>
  <c r="H141" i="30"/>
  <c r="S140" i="30"/>
  <c r="R140" i="30"/>
  <c r="P140" i="30"/>
  <c r="N140" i="30"/>
  <c r="N152" i="30"/>
  <c r="L140" i="30"/>
  <c r="J140" i="30"/>
  <c r="H140" i="30"/>
  <c r="T140" i="30"/>
  <c r="S130" i="30"/>
  <c r="R130" i="30"/>
  <c r="P130" i="30"/>
  <c r="N130" i="30"/>
  <c r="N66" i="30"/>
  <c r="L130" i="30"/>
  <c r="J130" i="30"/>
  <c r="H130" i="30"/>
  <c r="S129" i="30"/>
  <c r="R129" i="30"/>
  <c r="P129" i="30"/>
  <c r="N129" i="30"/>
  <c r="L129" i="30"/>
  <c r="T129" i="30"/>
  <c r="J129" i="30"/>
  <c r="H129" i="30"/>
  <c r="S128" i="30"/>
  <c r="R128" i="30"/>
  <c r="P128" i="30"/>
  <c r="N128" i="30"/>
  <c r="L128" i="30"/>
  <c r="T128" i="30"/>
  <c r="J128" i="30"/>
  <c r="H128" i="30"/>
  <c r="S127" i="30"/>
  <c r="R127" i="30"/>
  <c r="V127" i="30"/>
  <c r="P127" i="30"/>
  <c r="N127" i="30"/>
  <c r="L127" i="30"/>
  <c r="L63" i="30"/>
  <c r="J127" i="30"/>
  <c r="H127" i="30"/>
  <c r="S126" i="30"/>
  <c r="R126" i="30"/>
  <c r="R131" i="30"/>
  <c r="P126" i="30"/>
  <c r="N126" i="30"/>
  <c r="L126" i="30"/>
  <c r="J126" i="30"/>
  <c r="H126" i="30"/>
  <c r="S125" i="30"/>
  <c r="R125" i="30"/>
  <c r="P125" i="30"/>
  <c r="N125" i="30"/>
  <c r="L125" i="30"/>
  <c r="J125" i="30"/>
  <c r="H125" i="30"/>
  <c r="T125" i="30"/>
  <c r="S124" i="30"/>
  <c r="R124" i="30"/>
  <c r="P124" i="30"/>
  <c r="N124" i="30"/>
  <c r="N60" i="30"/>
  <c r="L124" i="30"/>
  <c r="J124" i="30"/>
  <c r="H124" i="30"/>
  <c r="S123" i="30"/>
  <c r="R123" i="30"/>
  <c r="P123" i="30"/>
  <c r="N123" i="30"/>
  <c r="L123" i="30"/>
  <c r="J123" i="30"/>
  <c r="V123" i="30"/>
  <c r="H123" i="30"/>
  <c r="S122" i="30"/>
  <c r="R122" i="30"/>
  <c r="P122" i="30"/>
  <c r="N122" i="30"/>
  <c r="L122" i="30"/>
  <c r="J122" i="30"/>
  <c r="H122" i="30"/>
  <c r="T122" i="30"/>
  <c r="S121" i="30"/>
  <c r="R121" i="30"/>
  <c r="P121" i="30"/>
  <c r="N121" i="30"/>
  <c r="L121" i="30"/>
  <c r="J121" i="30"/>
  <c r="H121" i="30"/>
  <c r="S120" i="30"/>
  <c r="R120" i="30"/>
  <c r="P120" i="30"/>
  <c r="N120" i="30"/>
  <c r="L120" i="30"/>
  <c r="J120" i="30"/>
  <c r="H120" i="30"/>
  <c r="T120" i="30"/>
  <c r="S119" i="30"/>
  <c r="R119" i="30"/>
  <c r="P119" i="30"/>
  <c r="N119" i="30"/>
  <c r="L119" i="30"/>
  <c r="J119" i="30"/>
  <c r="H119" i="30"/>
  <c r="E110" i="30"/>
  <c r="C110" i="30"/>
  <c r="S109" i="30"/>
  <c r="R109" i="30"/>
  <c r="P109" i="30"/>
  <c r="N109" i="30"/>
  <c r="L109" i="30"/>
  <c r="L66" i="30"/>
  <c r="J109" i="30"/>
  <c r="H109" i="30"/>
  <c r="S108" i="30"/>
  <c r="R108" i="30"/>
  <c r="P108" i="30"/>
  <c r="N108" i="30"/>
  <c r="L108" i="30"/>
  <c r="J108" i="30"/>
  <c r="V108" i="30"/>
  <c r="H108" i="30"/>
  <c r="S107" i="30"/>
  <c r="R107" i="30"/>
  <c r="P107" i="30"/>
  <c r="P64" i="30"/>
  <c r="N107" i="30"/>
  <c r="L107" i="30"/>
  <c r="J107" i="30"/>
  <c r="H107" i="30"/>
  <c r="S106" i="30"/>
  <c r="R106" i="30"/>
  <c r="P106" i="30"/>
  <c r="P110" i="30"/>
  <c r="N106" i="30"/>
  <c r="L106" i="30"/>
  <c r="J106" i="30"/>
  <c r="H106" i="30"/>
  <c r="T106" i="30"/>
  <c r="S105" i="30"/>
  <c r="R105" i="30"/>
  <c r="P105" i="30"/>
  <c r="N105" i="30"/>
  <c r="L105" i="30"/>
  <c r="J105" i="30"/>
  <c r="H105" i="30"/>
  <c r="S104" i="30"/>
  <c r="R104" i="30"/>
  <c r="P104" i="30"/>
  <c r="N104" i="30"/>
  <c r="V104" i="30"/>
  <c r="L104" i="30"/>
  <c r="J104" i="30"/>
  <c r="H104" i="30"/>
  <c r="S103" i="30"/>
  <c r="R103" i="30"/>
  <c r="P103" i="30"/>
  <c r="N103" i="30"/>
  <c r="L103" i="30"/>
  <c r="J103" i="30"/>
  <c r="H103" i="30"/>
  <c r="T103" i="30"/>
  <c r="S102" i="30"/>
  <c r="R102" i="30"/>
  <c r="P102" i="30"/>
  <c r="N102" i="30"/>
  <c r="L102" i="30"/>
  <c r="J102" i="30"/>
  <c r="H102" i="30"/>
  <c r="S101" i="30"/>
  <c r="R101" i="30"/>
  <c r="P101" i="30"/>
  <c r="N101" i="30"/>
  <c r="L101" i="30"/>
  <c r="J101" i="30"/>
  <c r="H101" i="30"/>
  <c r="S100" i="30"/>
  <c r="R100" i="30"/>
  <c r="P100" i="30"/>
  <c r="N100" i="30"/>
  <c r="L100" i="30"/>
  <c r="J100" i="30"/>
  <c r="H100" i="30"/>
  <c r="S99" i="30"/>
  <c r="R99" i="30"/>
  <c r="P99" i="30"/>
  <c r="N99" i="30"/>
  <c r="L99" i="30"/>
  <c r="J99" i="30"/>
  <c r="H99" i="30"/>
  <c r="S98" i="30"/>
  <c r="S110" i="30"/>
  <c r="R98" i="30"/>
  <c r="P98" i="30"/>
  <c r="N98" i="30"/>
  <c r="V98" i="30"/>
  <c r="L98" i="30"/>
  <c r="J98" i="30"/>
  <c r="H98" i="30"/>
  <c r="E88" i="30"/>
  <c r="E68" i="30"/>
  <c r="E70" i="30"/>
  <c r="C88" i="30"/>
  <c r="AK87" i="30"/>
  <c r="S87" i="30"/>
  <c r="R87" i="30"/>
  <c r="R66" i="30"/>
  <c r="P87" i="30"/>
  <c r="L87" i="30"/>
  <c r="N87" i="30"/>
  <c r="H87" i="30"/>
  <c r="J87" i="30"/>
  <c r="AK86" i="30"/>
  <c r="S86" i="30"/>
  <c r="P86" i="30"/>
  <c r="N86" i="30"/>
  <c r="N65" i="30"/>
  <c r="L86" i="30"/>
  <c r="H86" i="30"/>
  <c r="AK85" i="30"/>
  <c r="S85" i="30"/>
  <c r="P85" i="30"/>
  <c r="R85" i="30"/>
  <c r="L85" i="30"/>
  <c r="N85" i="30"/>
  <c r="J64" i="30"/>
  <c r="H85" i="30"/>
  <c r="J85" i="30"/>
  <c r="AK84" i="30"/>
  <c r="S84" i="30"/>
  <c r="P84" i="30"/>
  <c r="L84" i="30"/>
  <c r="H84" i="30"/>
  <c r="AK83" i="30"/>
  <c r="S83" i="30"/>
  <c r="P83" i="30"/>
  <c r="R83" i="30"/>
  <c r="L83" i="30"/>
  <c r="L62" i="30"/>
  <c r="N83" i="30"/>
  <c r="H83" i="30"/>
  <c r="T83" i="30"/>
  <c r="AK82" i="30"/>
  <c r="S82" i="30"/>
  <c r="P82" i="30"/>
  <c r="L82" i="30"/>
  <c r="H82" i="30"/>
  <c r="AK81" i="30"/>
  <c r="S81" i="30"/>
  <c r="S88" i="30"/>
  <c r="P81" i="30"/>
  <c r="R81" i="30"/>
  <c r="R60" i="30"/>
  <c r="L81" i="30"/>
  <c r="N81" i="30"/>
  <c r="H81" i="30"/>
  <c r="J81" i="30"/>
  <c r="J60" i="30"/>
  <c r="V60" i="30"/>
  <c r="AK80" i="30"/>
  <c r="S80" i="30"/>
  <c r="P80" i="30"/>
  <c r="L80" i="30"/>
  <c r="N80" i="30"/>
  <c r="H80" i="30"/>
  <c r="AK79" i="30"/>
  <c r="S79" i="30"/>
  <c r="P79" i="30"/>
  <c r="R79" i="30"/>
  <c r="L79" i="30"/>
  <c r="N79" i="30"/>
  <c r="N58" i="30"/>
  <c r="J79" i="30"/>
  <c r="H79" i="30"/>
  <c r="AK78" i="30"/>
  <c r="S78" i="30"/>
  <c r="P78" i="30"/>
  <c r="L78" i="30"/>
  <c r="H78" i="30"/>
  <c r="AK77" i="30"/>
  <c r="S77" i="30"/>
  <c r="P77" i="30"/>
  <c r="R77" i="30"/>
  <c r="R56" i="30"/>
  <c r="L77" i="30"/>
  <c r="N77" i="30"/>
  <c r="H77" i="30"/>
  <c r="J77" i="30"/>
  <c r="AK76" i="30"/>
  <c r="AF76" i="30"/>
  <c r="S76" i="30"/>
  <c r="P76" i="30"/>
  <c r="L76" i="30"/>
  <c r="N76" i="30"/>
  <c r="H76" i="30"/>
  <c r="E69" i="30"/>
  <c r="AK66" i="30"/>
  <c r="S66" i="30"/>
  <c r="E66" i="30"/>
  <c r="C66" i="30"/>
  <c r="AK65" i="30"/>
  <c r="S65" i="30"/>
  <c r="E65" i="30"/>
  <c r="C65" i="30"/>
  <c r="AK64" i="30"/>
  <c r="S64" i="30"/>
  <c r="E64" i="30"/>
  <c r="C64" i="30"/>
  <c r="AK63" i="30"/>
  <c r="S63" i="30"/>
  <c r="E63" i="30"/>
  <c r="C63" i="30"/>
  <c r="AK62" i="30"/>
  <c r="S62" i="30"/>
  <c r="E62" i="30"/>
  <c r="C62" i="30"/>
  <c r="AK61" i="30"/>
  <c r="S61" i="30"/>
  <c r="E61" i="30"/>
  <c r="C61" i="30"/>
  <c r="AK60" i="30"/>
  <c r="S60" i="30"/>
  <c r="E60" i="30"/>
  <c r="C60" i="30"/>
  <c r="AK59" i="30"/>
  <c r="S59" i="30"/>
  <c r="E59" i="30"/>
  <c r="C59" i="30"/>
  <c r="AK58" i="30"/>
  <c r="S58" i="30"/>
  <c r="E58" i="30"/>
  <c r="C58" i="30"/>
  <c r="AK57" i="30"/>
  <c r="S57" i="30"/>
  <c r="E57" i="30"/>
  <c r="C57" i="30"/>
  <c r="AK56" i="30"/>
  <c r="S56" i="30"/>
  <c r="E56" i="30"/>
  <c r="E67" i="30"/>
  <c r="C56" i="30"/>
  <c r="AK55" i="30"/>
  <c r="AF55" i="30"/>
  <c r="S55" i="30"/>
  <c r="S67" i="30"/>
  <c r="E55" i="30"/>
  <c r="C55" i="30"/>
  <c r="AI47" i="30"/>
  <c r="AJ47" i="30"/>
  <c r="AF47" i="30"/>
  <c r="AB47" i="30"/>
  <c r="U46" i="30"/>
  <c r="T46" i="30"/>
  <c r="Q46" i="30"/>
  <c r="P46" i="30"/>
  <c r="O46" i="30"/>
  <c r="M46" i="30"/>
  <c r="L46" i="30"/>
  <c r="K46" i="30"/>
  <c r="I46" i="30"/>
  <c r="H46" i="30"/>
  <c r="G46" i="30"/>
  <c r="F46" i="30"/>
  <c r="S34" i="30"/>
  <c r="S46" i="30"/>
  <c r="I33" i="30"/>
  <c r="O26" i="30"/>
  <c r="Z25" i="30"/>
  <c r="Y25" i="30"/>
  <c r="X25" i="30"/>
  <c r="V25" i="30"/>
  <c r="U25" i="30"/>
  <c r="AG25" i="30"/>
  <c r="T25" i="30"/>
  <c r="J25" i="30"/>
  <c r="I25" i="30"/>
  <c r="H25" i="30"/>
  <c r="AF25" i="30"/>
  <c r="F25" i="30"/>
  <c r="E25" i="30"/>
  <c r="D25" i="30"/>
  <c r="Z24" i="30"/>
  <c r="Y24" i="30"/>
  <c r="X24" i="30"/>
  <c r="AF24" i="30"/>
  <c r="V24" i="30"/>
  <c r="U24" i="30"/>
  <c r="T24" i="30"/>
  <c r="J24" i="30"/>
  <c r="I24" i="30"/>
  <c r="H24" i="30"/>
  <c r="F24" i="30"/>
  <c r="E24" i="30"/>
  <c r="D24" i="30"/>
  <c r="Z23" i="30"/>
  <c r="Y23" i="30"/>
  <c r="X23" i="30"/>
  <c r="V23" i="30"/>
  <c r="U23" i="30"/>
  <c r="T23" i="30"/>
  <c r="J23" i="30"/>
  <c r="I23" i="30"/>
  <c r="AG23" i="30"/>
  <c r="H23" i="30"/>
  <c r="F23" i="30"/>
  <c r="E23" i="30"/>
  <c r="D23" i="30"/>
  <c r="Z22" i="30"/>
  <c r="Y22" i="30"/>
  <c r="X22" i="30"/>
  <c r="AF22" i="30"/>
  <c r="V22" i="30"/>
  <c r="U22" i="30"/>
  <c r="T22" i="30"/>
  <c r="J22" i="30"/>
  <c r="I22" i="30"/>
  <c r="AG22" i="30"/>
  <c r="H22" i="30"/>
  <c r="F22" i="30"/>
  <c r="E22" i="30"/>
  <c r="D22" i="30"/>
  <c r="Z21" i="30"/>
  <c r="Y21" i="30"/>
  <c r="X21" i="30"/>
  <c r="V21" i="30"/>
  <c r="U21" i="30"/>
  <c r="T21" i="30"/>
  <c r="J21" i="30"/>
  <c r="I21" i="30"/>
  <c r="AG21" i="30"/>
  <c r="H21" i="30"/>
  <c r="F21" i="30"/>
  <c r="E21" i="30"/>
  <c r="D21" i="30"/>
  <c r="L21" i="30"/>
  <c r="Z20" i="30"/>
  <c r="Y20" i="30"/>
  <c r="X20" i="30"/>
  <c r="V20" i="30"/>
  <c r="U20" i="30"/>
  <c r="T20" i="30"/>
  <c r="J20" i="30"/>
  <c r="AH20" i="30"/>
  <c r="I20" i="30"/>
  <c r="H20" i="30"/>
  <c r="F20" i="30"/>
  <c r="E20" i="30"/>
  <c r="D20" i="30"/>
  <c r="Z19" i="30"/>
  <c r="Y19" i="30"/>
  <c r="X19" i="30"/>
  <c r="V19" i="30"/>
  <c r="U19" i="30"/>
  <c r="T19" i="30"/>
  <c r="J19" i="30"/>
  <c r="I19" i="30"/>
  <c r="H19" i="30"/>
  <c r="F19" i="30"/>
  <c r="N19" i="30"/>
  <c r="E19" i="30"/>
  <c r="M19" i="30"/>
  <c r="D19" i="30"/>
  <c r="Z18" i="30"/>
  <c r="Y18" i="30"/>
  <c r="AG18" i="30"/>
  <c r="X18" i="30"/>
  <c r="V18" i="30"/>
  <c r="U18" i="30"/>
  <c r="T18" i="30"/>
  <c r="J18" i="30"/>
  <c r="AH18" i="30"/>
  <c r="I18" i="30"/>
  <c r="H18" i="30"/>
  <c r="F18" i="30"/>
  <c r="E18" i="30"/>
  <c r="M18" i="30"/>
  <c r="D18" i="30"/>
  <c r="Z17" i="30"/>
  <c r="Y17" i="30"/>
  <c r="X17" i="30"/>
  <c r="V17" i="30"/>
  <c r="U17" i="30"/>
  <c r="T17" i="30"/>
  <c r="J17" i="30"/>
  <c r="I17" i="30"/>
  <c r="H17" i="30"/>
  <c r="F17" i="30"/>
  <c r="E17" i="30"/>
  <c r="D17" i="30"/>
  <c r="Z16" i="30"/>
  <c r="AH16" i="30"/>
  <c r="Y16" i="30"/>
  <c r="X16" i="30"/>
  <c r="V16" i="30"/>
  <c r="U16" i="30"/>
  <c r="T16" i="30"/>
  <c r="J16" i="30"/>
  <c r="I16" i="30"/>
  <c r="H16" i="30"/>
  <c r="F16" i="30"/>
  <c r="E16" i="30"/>
  <c r="D16" i="30"/>
  <c r="Z15" i="30"/>
  <c r="Y15" i="30"/>
  <c r="X15" i="30"/>
  <c r="V15" i="30"/>
  <c r="U15" i="30"/>
  <c r="T15" i="30"/>
  <c r="J15" i="30"/>
  <c r="I15" i="30"/>
  <c r="H15" i="30"/>
  <c r="F15" i="30"/>
  <c r="E15" i="30"/>
  <c r="D15" i="30"/>
  <c r="Z14" i="30"/>
  <c r="AH14" i="30"/>
  <c r="Y14" i="30"/>
  <c r="X14" i="30"/>
  <c r="V14" i="30"/>
  <c r="U14" i="30"/>
  <c r="AG14" i="30"/>
  <c r="T14" i="30"/>
  <c r="J14" i="30"/>
  <c r="I14" i="30"/>
  <c r="H14" i="30"/>
  <c r="F14" i="30"/>
  <c r="E14" i="30"/>
  <c r="D14" i="30"/>
  <c r="R13" i="30"/>
  <c r="Q13" i="30"/>
  <c r="Q22" i="30"/>
  <c r="P13" i="30"/>
  <c r="F7" i="30"/>
  <c r="K6" i="30"/>
  <c r="I6" i="30"/>
  <c r="K5" i="30"/>
  <c r="I5" i="30"/>
  <c r="K4" i="30"/>
  <c r="I4" i="30"/>
  <c r="B9" i="4"/>
  <c r="B10" i="4"/>
  <c r="B12" i="4"/>
  <c r="B13" i="4"/>
  <c r="B14" i="4"/>
  <c r="B15" i="4"/>
  <c r="B16" i="4"/>
  <c r="B18" i="4"/>
  <c r="B19" i="4"/>
  <c r="B20" i="4"/>
  <c r="B21" i="4"/>
  <c r="B22" i="4"/>
  <c r="B24" i="4"/>
  <c r="B25" i="4"/>
  <c r="B26" i="4"/>
  <c r="B27" i="4"/>
  <c r="B28" i="4"/>
  <c r="B30" i="4"/>
  <c r="B31" i="4"/>
  <c r="B32" i="4"/>
  <c r="B33" i="4"/>
  <c r="B34" i="4"/>
  <c r="Q36" i="3"/>
  <c r="P16" i="30"/>
  <c r="Q14" i="30"/>
  <c r="AC14" i="30"/>
  <c r="AK14" i="30"/>
  <c r="P20" i="30"/>
  <c r="F83" i="31"/>
  <c r="N15" i="30"/>
  <c r="AG17" i="30"/>
  <c r="AH19" i="30"/>
  <c r="L57" i="30"/>
  <c r="T100" i="30"/>
  <c r="V101" i="30"/>
  <c r="T108" i="30"/>
  <c r="V109" i="30"/>
  <c r="V125" i="30"/>
  <c r="L46" i="31"/>
  <c r="J86" i="31"/>
  <c r="L8" i="32"/>
  <c r="P35" i="3"/>
  <c r="I84" i="34"/>
  <c r="N20" i="30"/>
  <c r="C67" i="30"/>
  <c r="AF20" i="30"/>
  <c r="P56" i="30"/>
  <c r="V102" i="30"/>
  <c r="T130" i="30"/>
  <c r="V147" i="30"/>
  <c r="E85" i="34"/>
  <c r="S19" i="3"/>
  <c r="S29" i="3"/>
  <c r="S33" i="3"/>
  <c r="S35" i="3"/>
  <c r="T19" i="3"/>
  <c r="T29" i="3"/>
  <c r="T33" i="3"/>
  <c r="T35" i="3"/>
  <c r="T34" i="3"/>
  <c r="P19" i="3"/>
  <c r="P29" i="3"/>
  <c r="P33" i="3"/>
  <c r="Q34" i="3"/>
  <c r="Q19" i="3"/>
  <c r="Q29" i="3"/>
  <c r="Q33" i="3"/>
  <c r="Q35" i="3"/>
  <c r="M34" i="3"/>
  <c r="M35" i="3"/>
  <c r="M19" i="3"/>
  <c r="M29" i="3"/>
  <c r="M33" i="3"/>
  <c r="N36" i="3"/>
  <c r="N34" i="3"/>
  <c r="N35" i="3"/>
  <c r="N19" i="3"/>
  <c r="N29" i="3"/>
  <c r="N33" i="3"/>
  <c r="L41" i="31"/>
  <c r="L31" i="31"/>
  <c r="V100" i="32"/>
  <c r="L113" i="32"/>
  <c r="V78" i="32"/>
  <c r="V71" i="32"/>
  <c r="T74" i="32"/>
  <c r="T78" i="32"/>
  <c r="V79" i="32"/>
  <c r="C19" i="32"/>
  <c r="P9" i="32"/>
  <c r="S26" i="34"/>
  <c r="S27" i="34"/>
  <c r="G25" i="34"/>
  <c r="O25" i="34"/>
  <c r="O27" i="34"/>
  <c r="W25" i="34"/>
  <c r="G26" i="34"/>
  <c r="O26" i="34"/>
  <c r="I27" i="34"/>
  <c r="Y27" i="34"/>
  <c r="S20" i="34"/>
  <c r="I49" i="34"/>
  <c r="Q49" i="34"/>
  <c r="Y49" i="34"/>
  <c r="I78" i="34"/>
  <c r="Q78" i="34"/>
  <c r="Y78" i="34"/>
  <c r="I20" i="34"/>
  <c r="Q20" i="34"/>
  <c r="Y20" i="34"/>
  <c r="W49" i="34"/>
  <c r="G78" i="34"/>
  <c r="O78" i="34"/>
  <c r="W78" i="34"/>
  <c r="G20" i="34"/>
  <c r="O20" i="34"/>
  <c r="M49" i="34"/>
  <c r="E78" i="34"/>
  <c r="M78" i="34"/>
  <c r="U78" i="34"/>
  <c r="M20" i="34"/>
  <c r="U20" i="34"/>
  <c r="C49" i="34"/>
  <c r="K49" i="34"/>
  <c r="S49" i="34"/>
  <c r="C78" i="34"/>
  <c r="K78" i="34"/>
  <c r="S78" i="34"/>
  <c r="I7" i="30"/>
  <c r="M14" i="30"/>
  <c r="Q21" i="30"/>
  <c r="AG15" i="30"/>
  <c r="P21" i="30"/>
  <c r="P24" i="30"/>
  <c r="AB24" i="30"/>
  <c r="AJ24" i="30"/>
  <c r="L61" i="30"/>
  <c r="N78" i="30"/>
  <c r="N57" i="30"/>
  <c r="J83" i="30"/>
  <c r="V83" i="30"/>
  <c r="N84" i="30"/>
  <c r="N63" i="30"/>
  <c r="V100" i="30"/>
  <c r="P62" i="30"/>
  <c r="T121" i="30"/>
  <c r="V122" i="30"/>
  <c r="T127" i="30"/>
  <c r="V130" i="30"/>
  <c r="T141" i="30"/>
  <c r="T147" i="30"/>
  <c r="T149" i="30"/>
  <c r="V150" i="30"/>
  <c r="V119" i="30"/>
  <c r="V26" i="30"/>
  <c r="L60" i="30"/>
  <c r="P58" i="30"/>
  <c r="L163" i="30"/>
  <c r="L167" i="30"/>
  <c r="T81" i="30"/>
  <c r="N62" i="30"/>
  <c r="L110" i="30"/>
  <c r="N110" i="30"/>
  <c r="T102" i="30"/>
  <c r="T104" i="30"/>
  <c r="V105" i="30"/>
  <c r="L65" i="30"/>
  <c r="V120" i="30"/>
  <c r="V121" i="30"/>
  <c r="T126" i="30"/>
  <c r="V129" i="30"/>
  <c r="J152" i="30"/>
  <c r="R152" i="30"/>
  <c r="T146" i="30"/>
  <c r="V148" i="30"/>
  <c r="V149" i="30"/>
  <c r="P13" i="32"/>
  <c r="R12" i="32"/>
  <c r="N101" i="32"/>
  <c r="T51" i="32"/>
  <c r="V58" i="32"/>
  <c r="T79" i="32"/>
  <c r="V80" i="32"/>
  <c r="V81" i="32"/>
  <c r="W81" i="32"/>
  <c r="T89" i="32"/>
  <c r="T91" i="32"/>
  <c r="V92" i="32"/>
  <c r="T93" i="32"/>
  <c r="T95" i="32"/>
  <c r="V96" i="32"/>
  <c r="T97" i="32"/>
  <c r="P11" i="32"/>
  <c r="P15" i="32"/>
  <c r="R10" i="32"/>
  <c r="N15" i="32"/>
  <c r="T58" i="32"/>
  <c r="V59" i="32"/>
  <c r="T70" i="32"/>
  <c r="V93" i="32"/>
  <c r="T96" i="32"/>
  <c r="H40" i="32"/>
  <c r="J40" i="32"/>
  <c r="L14" i="32"/>
  <c r="P17" i="32"/>
  <c r="V50" i="32"/>
  <c r="L10" i="32"/>
  <c r="V53" i="32"/>
  <c r="T71" i="32"/>
  <c r="V72" i="32"/>
  <c r="T76" i="32"/>
  <c r="V77" i="32"/>
  <c r="T98" i="32"/>
  <c r="V99" i="32"/>
  <c r="T56" i="32"/>
  <c r="V57" i="32"/>
  <c r="T90" i="32"/>
  <c r="V91" i="32"/>
  <c r="L18" i="32"/>
  <c r="J81" i="32"/>
  <c r="V60" i="32"/>
  <c r="T69" i="32"/>
  <c r="V73" i="32"/>
  <c r="R61" i="32"/>
  <c r="R81" i="32"/>
  <c r="V70" i="32"/>
  <c r="V97" i="32"/>
  <c r="L7" i="32"/>
  <c r="L9" i="32"/>
  <c r="P10" i="32"/>
  <c r="L13" i="32"/>
  <c r="L17" i="32"/>
  <c r="T28" i="32"/>
  <c r="L40" i="32"/>
  <c r="T30" i="32"/>
  <c r="T34" i="32"/>
  <c r="R15" i="32"/>
  <c r="T38" i="32"/>
  <c r="P81" i="32"/>
  <c r="S19" i="32"/>
  <c r="N11" i="32"/>
  <c r="T52" i="32"/>
  <c r="V55" i="32"/>
  <c r="T60" i="32"/>
  <c r="N81" i="32"/>
  <c r="V69" i="32"/>
  <c r="T72" i="32"/>
  <c r="V74" i="32"/>
  <c r="V75" i="32"/>
  <c r="T80" i="32"/>
  <c r="J101" i="32"/>
  <c r="R101" i="32"/>
  <c r="T92" i="32"/>
  <c r="V94" i="32"/>
  <c r="T99" i="32"/>
  <c r="E19" i="32"/>
  <c r="L11" i="32"/>
  <c r="P12" i="32"/>
  <c r="P16" i="32"/>
  <c r="H18" i="32"/>
  <c r="J28" i="32"/>
  <c r="J7" i="32"/>
  <c r="R28" i="32"/>
  <c r="R7" i="32"/>
  <c r="S40" i="32"/>
  <c r="T32" i="32"/>
  <c r="R13" i="32"/>
  <c r="N18" i="32"/>
  <c r="L61" i="32"/>
  <c r="N61" i="32"/>
  <c r="T53" i="32"/>
  <c r="T55" i="32"/>
  <c r="L81" i="32"/>
  <c r="T73" i="32"/>
  <c r="T75" i="32"/>
  <c r="T81" i="32"/>
  <c r="V76" i="32"/>
  <c r="V90" i="32"/>
  <c r="T94" i="32"/>
  <c r="V95" i="32"/>
  <c r="V101" i="32"/>
  <c r="W101" i="32"/>
  <c r="T100" i="32"/>
  <c r="J18" i="33"/>
  <c r="V31" i="32"/>
  <c r="J8" i="32"/>
  <c r="V33" i="32"/>
  <c r="J16" i="32"/>
  <c r="H7" i="32"/>
  <c r="P7" i="32"/>
  <c r="N29" i="32"/>
  <c r="N8" i="32"/>
  <c r="T29" i="32"/>
  <c r="J30" i="32"/>
  <c r="T31" i="32"/>
  <c r="J32" i="32"/>
  <c r="T33" i="32"/>
  <c r="J34" i="32"/>
  <c r="J36" i="32"/>
  <c r="T37" i="32"/>
  <c r="J38" i="32"/>
  <c r="V89" i="32"/>
  <c r="H81" i="32"/>
  <c r="T49" i="32"/>
  <c r="L30" i="31"/>
  <c r="L33" i="31"/>
  <c r="L47" i="31"/>
  <c r="L51" i="31"/>
  <c r="I88" i="31"/>
  <c r="L44" i="31"/>
  <c r="L48" i="31"/>
  <c r="L52" i="31"/>
  <c r="L61" i="31"/>
  <c r="L65" i="31"/>
  <c r="L35" i="31"/>
  <c r="L43" i="31"/>
  <c r="L26" i="31"/>
  <c r="L34" i="31"/>
  <c r="L59" i="31"/>
  <c r="L63" i="31"/>
  <c r="L60" i="31"/>
  <c r="L64" i="31"/>
  <c r="L68" i="31"/>
  <c r="K77" i="31"/>
  <c r="J78" i="31"/>
  <c r="F84" i="31"/>
  <c r="F87" i="31"/>
  <c r="K78" i="31"/>
  <c r="J79" i="31"/>
  <c r="K81" i="31"/>
  <c r="J82" i="31"/>
  <c r="L82" i="31"/>
  <c r="L66" i="31"/>
  <c r="F76" i="31"/>
  <c r="K85" i="31"/>
  <c r="L29" i="31"/>
  <c r="L67" i="31"/>
  <c r="F80" i="31"/>
  <c r="K83" i="31"/>
  <c r="L83" i="31"/>
  <c r="F78" i="31"/>
  <c r="F82" i="31"/>
  <c r="F77" i="31"/>
  <c r="F81" i="31"/>
  <c r="F85" i="31"/>
  <c r="N18" i="30"/>
  <c r="L24" i="30"/>
  <c r="G33" i="30"/>
  <c r="R80" i="30"/>
  <c r="R59" i="30"/>
  <c r="P59" i="30"/>
  <c r="T105" i="30"/>
  <c r="H62" i="30"/>
  <c r="T109" i="30"/>
  <c r="R58" i="30"/>
  <c r="V77" i="30"/>
  <c r="L165" i="30"/>
  <c r="L166" i="30"/>
  <c r="L23" i="30"/>
  <c r="H55" i="30"/>
  <c r="H88" i="30"/>
  <c r="J88" i="30"/>
  <c r="T76" i="30"/>
  <c r="R78" i="30"/>
  <c r="AB16" i="30"/>
  <c r="R21" i="30"/>
  <c r="AD21" i="30"/>
  <c r="R17" i="30"/>
  <c r="AD17" i="30"/>
  <c r="R20" i="30"/>
  <c r="AD20" i="30"/>
  <c r="AL20" i="30"/>
  <c r="R16" i="30"/>
  <c r="AD16" i="30"/>
  <c r="AL16" i="30"/>
  <c r="AF23" i="30"/>
  <c r="AG24" i="30"/>
  <c r="L88" i="30"/>
  <c r="G5" i="30"/>
  <c r="G4" i="30"/>
  <c r="G7" i="30"/>
  <c r="L15" i="30"/>
  <c r="M16" i="30"/>
  <c r="P55" i="30"/>
  <c r="P88" i="30"/>
  <c r="J80" i="30"/>
  <c r="R86" i="30"/>
  <c r="R65" i="30"/>
  <c r="P65" i="30"/>
  <c r="N17" i="30"/>
  <c r="N25" i="30"/>
  <c r="J82" i="30"/>
  <c r="H61" i="30"/>
  <c r="T101" i="30"/>
  <c r="H58" i="30"/>
  <c r="T58" i="30"/>
  <c r="M17" i="30"/>
  <c r="L19" i="30"/>
  <c r="M20" i="30"/>
  <c r="M25" i="30"/>
  <c r="R82" i="30"/>
  <c r="R61" i="30"/>
  <c r="J84" i="30"/>
  <c r="H63" i="30"/>
  <c r="Q24" i="30"/>
  <c r="Q20" i="30"/>
  <c r="AC20" i="30"/>
  <c r="AK20" i="30"/>
  <c r="Q16" i="30"/>
  <c r="AC16" i="30"/>
  <c r="AK16" i="30"/>
  <c r="Q23" i="30"/>
  <c r="AC23" i="30"/>
  <c r="AK23" i="30"/>
  <c r="Q19" i="30"/>
  <c r="AC19" i="30"/>
  <c r="Q15" i="30"/>
  <c r="N14" i="30"/>
  <c r="AB20" i="30"/>
  <c r="AJ20" i="30"/>
  <c r="L20" i="30"/>
  <c r="J78" i="30"/>
  <c r="H57" i="30"/>
  <c r="J86" i="30"/>
  <c r="J65" i="30"/>
  <c r="V65" i="30"/>
  <c r="AF15" i="30"/>
  <c r="AG16" i="30"/>
  <c r="L56" i="30"/>
  <c r="J66" i="30"/>
  <c r="V66" i="30"/>
  <c r="V85" i="30"/>
  <c r="K7" i="30"/>
  <c r="AF14" i="30"/>
  <c r="AH8" i="30"/>
  <c r="Z26" i="30"/>
  <c r="M15" i="30"/>
  <c r="AH17" i="30"/>
  <c r="R18" i="30"/>
  <c r="AD18" i="30"/>
  <c r="AL18" i="30"/>
  <c r="AG19" i="30"/>
  <c r="R19" i="30"/>
  <c r="AD19" i="30"/>
  <c r="AL19" i="30"/>
  <c r="M23" i="30"/>
  <c r="AH25" i="30"/>
  <c r="J56" i="30"/>
  <c r="L58" i="30"/>
  <c r="J62" i="30"/>
  <c r="T77" i="30"/>
  <c r="V79" i="30"/>
  <c r="N59" i="30"/>
  <c r="T85" i="30"/>
  <c r="T86" i="30"/>
  <c r="V87" i="30"/>
  <c r="T98" i="30"/>
  <c r="G6" i="30"/>
  <c r="L14" i="30"/>
  <c r="T26" i="30"/>
  <c r="Y26" i="30"/>
  <c r="N16" i="30"/>
  <c r="Q17" i="30"/>
  <c r="AC17" i="30"/>
  <c r="AK17" i="30"/>
  <c r="Q18" i="30"/>
  <c r="AC18" i="30"/>
  <c r="AK18" i="30"/>
  <c r="AF19" i="30"/>
  <c r="AG20" i="30"/>
  <c r="L22" i="30"/>
  <c r="Q25" i="30"/>
  <c r="AC25" i="30"/>
  <c r="J58" i="30"/>
  <c r="V58" i="30"/>
  <c r="L64" i="30"/>
  <c r="J76" i="30"/>
  <c r="J55" i="30"/>
  <c r="R76" i="30"/>
  <c r="R55" i="30"/>
  <c r="T79" i="30"/>
  <c r="T80" i="30"/>
  <c r="V81" i="30"/>
  <c r="T87" i="30"/>
  <c r="V99" i="30"/>
  <c r="V103" i="30"/>
  <c r="V107" i="30"/>
  <c r="F173" i="30"/>
  <c r="L162" i="30"/>
  <c r="L169" i="30"/>
  <c r="L170" i="30"/>
  <c r="P14" i="30"/>
  <c r="P18" i="30"/>
  <c r="AB18" i="30"/>
  <c r="P22" i="30"/>
  <c r="L161" i="30"/>
  <c r="P15" i="30"/>
  <c r="AB15" i="30"/>
  <c r="AJ15" i="30"/>
  <c r="P19" i="30"/>
  <c r="AB19" i="30"/>
  <c r="AJ19" i="30"/>
  <c r="V140" i="30"/>
  <c r="P28" i="23"/>
  <c r="P21" i="23"/>
  <c r="P8" i="23"/>
  <c r="P21" i="10"/>
  <c r="L87" i="31"/>
  <c r="L85" i="31"/>
  <c r="G27" i="34"/>
  <c r="T62" i="30"/>
  <c r="L78" i="31"/>
  <c r="L79" i="31"/>
  <c r="AK25" i="30"/>
  <c r="V28" i="32"/>
  <c r="J17" i="32"/>
  <c r="V17" i="32"/>
  <c r="V38" i="32"/>
  <c r="V34" i="32"/>
  <c r="J9" i="32"/>
  <c r="V9" i="32"/>
  <c r="V30" i="32"/>
  <c r="J15" i="32"/>
  <c r="V15" i="32"/>
  <c r="V36" i="32"/>
  <c r="V29" i="32"/>
  <c r="N40" i="32"/>
  <c r="AB14" i="30"/>
  <c r="V76" i="30"/>
  <c r="J61" i="30"/>
  <c r="V80" i="30"/>
  <c r="J59" i="30"/>
  <c r="V59" i="30"/>
  <c r="V86" i="30"/>
  <c r="J63" i="30"/>
  <c r="AK19" i="30"/>
  <c r="L173" i="30"/>
  <c r="T56" i="30"/>
  <c r="P8" i="10"/>
  <c r="E9" i="21"/>
  <c r="E10" i="21"/>
  <c r="E8" i="21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G10" i="18"/>
  <c r="E10" i="3"/>
  <c r="F10" i="3"/>
  <c r="G10" i="3"/>
  <c r="H10" i="3"/>
  <c r="H37" i="3"/>
  <c r="I10" i="3"/>
  <c r="X10" i="3"/>
  <c r="F10" i="18"/>
  <c r="AA10" i="18"/>
  <c r="J10" i="3"/>
  <c r="K37" i="3"/>
  <c r="D10" i="3"/>
  <c r="O20" i="28"/>
  <c r="O21" i="28"/>
  <c r="O22" i="28"/>
  <c r="O23" i="28"/>
  <c r="O13" i="28"/>
  <c r="O14" i="28"/>
  <c r="O25" i="14"/>
  <c r="O24" i="14"/>
  <c r="O14" i="14"/>
  <c r="O19" i="28"/>
  <c r="O18" i="28"/>
  <c r="O17" i="28"/>
  <c r="O12" i="28"/>
  <c r="O11" i="28"/>
  <c r="O10" i="28"/>
  <c r="O9" i="28"/>
  <c r="O8" i="28"/>
  <c r="O7" i="28"/>
  <c r="O20" i="14"/>
  <c r="O10" i="14"/>
  <c r="E34" i="27"/>
  <c r="F34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7" i="27"/>
  <c r="P34" i="27"/>
  <c r="D34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F9" i="26"/>
  <c r="F8" i="26"/>
  <c r="F7" i="26"/>
  <c r="O16" i="25"/>
  <c r="N16" i="25"/>
  <c r="M16" i="25"/>
  <c r="L16" i="25"/>
  <c r="K16" i="25"/>
  <c r="J16" i="25"/>
  <c r="I16" i="25"/>
  <c r="H16" i="25"/>
  <c r="G16" i="25"/>
  <c r="F16" i="25"/>
  <c r="E16" i="25"/>
  <c r="D16" i="25"/>
  <c r="A8" i="25"/>
  <c r="A9" i="25"/>
  <c r="A10" i="25"/>
  <c r="A11" i="25"/>
  <c r="A12" i="25"/>
  <c r="A13" i="25"/>
  <c r="A14" i="25"/>
  <c r="A15" i="25"/>
  <c r="O10" i="24"/>
  <c r="O9" i="24"/>
  <c r="O8" i="24"/>
  <c r="D10" i="2"/>
  <c r="E10" i="2"/>
  <c r="D16" i="2"/>
  <c r="E16" i="2"/>
  <c r="C16" i="2"/>
  <c r="C10" i="2"/>
  <c r="P29" i="22"/>
  <c r="P28" i="22"/>
  <c r="D27" i="22"/>
  <c r="D30" i="22"/>
  <c r="E27" i="22"/>
  <c r="E30" i="22"/>
  <c r="F27" i="22"/>
  <c r="F30" i="22"/>
  <c r="G27" i="22"/>
  <c r="G30" i="22"/>
  <c r="H27" i="22"/>
  <c r="H30" i="22"/>
  <c r="I27" i="22"/>
  <c r="I30" i="22"/>
  <c r="J27" i="22"/>
  <c r="J30" i="22"/>
  <c r="K27" i="22"/>
  <c r="K30" i="22"/>
  <c r="L27" i="22"/>
  <c r="L30" i="22"/>
  <c r="M27" i="22"/>
  <c r="M30" i="22"/>
  <c r="N27" i="22"/>
  <c r="N30" i="22"/>
  <c r="O27" i="22"/>
  <c r="O30" i="22"/>
  <c r="P26" i="22"/>
  <c r="P23" i="22"/>
  <c r="P22" i="22"/>
  <c r="D21" i="22"/>
  <c r="D24" i="22"/>
  <c r="E21" i="22"/>
  <c r="E24" i="22"/>
  <c r="F21" i="22"/>
  <c r="F24" i="22"/>
  <c r="G21" i="22"/>
  <c r="G24" i="22"/>
  <c r="H21" i="22"/>
  <c r="H24" i="22"/>
  <c r="I21" i="22"/>
  <c r="I24" i="22"/>
  <c r="J21" i="22"/>
  <c r="J24" i="22"/>
  <c r="K21" i="22"/>
  <c r="K24" i="22"/>
  <c r="L21" i="22"/>
  <c r="L24" i="22"/>
  <c r="M21" i="22"/>
  <c r="M24" i="22"/>
  <c r="N21" i="22"/>
  <c r="N24" i="22"/>
  <c r="O21" i="22"/>
  <c r="O24" i="22"/>
  <c r="P20" i="22"/>
  <c r="P17" i="22"/>
  <c r="P16" i="22"/>
  <c r="P18" i="22"/>
  <c r="D15" i="22"/>
  <c r="D18" i="22"/>
  <c r="E15" i="22"/>
  <c r="E18" i="22"/>
  <c r="F15" i="22"/>
  <c r="F18" i="22"/>
  <c r="G15" i="22"/>
  <c r="G18" i="22"/>
  <c r="H15" i="22"/>
  <c r="H18" i="22"/>
  <c r="I15" i="22"/>
  <c r="I18" i="22"/>
  <c r="J15" i="22"/>
  <c r="J18" i="22"/>
  <c r="K15" i="22"/>
  <c r="K18" i="22"/>
  <c r="L15" i="22"/>
  <c r="L18" i="22"/>
  <c r="M15" i="22"/>
  <c r="M18" i="22"/>
  <c r="N15" i="22"/>
  <c r="N18" i="22"/>
  <c r="O15" i="22"/>
  <c r="O18" i="22"/>
  <c r="P14" i="22"/>
  <c r="P11" i="22"/>
  <c r="P10" i="22"/>
  <c r="D9" i="22"/>
  <c r="E9" i="22"/>
  <c r="E12" i="22"/>
  <c r="F9" i="22"/>
  <c r="F12" i="22"/>
  <c r="G9" i="22"/>
  <c r="G12" i="22"/>
  <c r="H9" i="22"/>
  <c r="H12" i="22"/>
  <c r="I9" i="22"/>
  <c r="I12" i="22"/>
  <c r="J9" i="22"/>
  <c r="J12" i="22"/>
  <c r="K9" i="22"/>
  <c r="K12" i="22"/>
  <c r="L9" i="22"/>
  <c r="L12" i="22"/>
  <c r="M9" i="22"/>
  <c r="M12" i="22"/>
  <c r="N9" i="22"/>
  <c r="N12" i="22"/>
  <c r="O9" i="22"/>
  <c r="O12" i="22"/>
  <c r="P8" i="22"/>
  <c r="P12" i="22"/>
  <c r="P12" i="23"/>
  <c r="P11" i="23"/>
  <c r="D10" i="23"/>
  <c r="D13" i="23"/>
  <c r="E10" i="23"/>
  <c r="E13" i="23"/>
  <c r="F10" i="23"/>
  <c r="F13" i="23"/>
  <c r="G10" i="23"/>
  <c r="G13" i="23"/>
  <c r="H10" i="23"/>
  <c r="H13" i="23"/>
  <c r="I10" i="23"/>
  <c r="I13" i="23"/>
  <c r="J10" i="23"/>
  <c r="J13" i="23"/>
  <c r="K10" i="23"/>
  <c r="K13" i="23"/>
  <c r="L10" i="23"/>
  <c r="L13" i="23"/>
  <c r="M10" i="23"/>
  <c r="M13" i="23"/>
  <c r="N10" i="23"/>
  <c r="N13" i="23"/>
  <c r="O10" i="23"/>
  <c r="O13" i="23"/>
  <c r="P9" i="23"/>
  <c r="P32" i="23"/>
  <c r="P31" i="23"/>
  <c r="D30" i="23"/>
  <c r="D33" i="23"/>
  <c r="E30" i="23"/>
  <c r="E33" i="23"/>
  <c r="P29" i="23"/>
  <c r="P25" i="23"/>
  <c r="P24" i="23"/>
  <c r="D23" i="23"/>
  <c r="D26" i="23"/>
  <c r="E23" i="23"/>
  <c r="E26" i="23"/>
  <c r="F23" i="23"/>
  <c r="F26" i="23"/>
  <c r="G23" i="23"/>
  <c r="G26" i="23"/>
  <c r="H23" i="23"/>
  <c r="H26" i="23"/>
  <c r="I23" i="23"/>
  <c r="I26" i="23"/>
  <c r="J23" i="23"/>
  <c r="J26" i="23"/>
  <c r="K23" i="23"/>
  <c r="K26" i="23"/>
  <c r="L23" i="23"/>
  <c r="L26" i="23"/>
  <c r="M23" i="23"/>
  <c r="M26" i="23"/>
  <c r="N23" i="23"/>
  <c r="N26" i="23"/>
  <c r="O23" i="23"/>
  <c r="O26" i="23"/>
  <c r="P22" i="23"/>
  <c r="P18" i="23"/>
  <c r="P17" i="23"/>
  <c r="D16" i="23"/>
  <c r="D19" i="23"/>
  <c r="E16" i="23"/>
  <c r="E19" i="23"/>
  <c r="F16" i="23"/>
  <c r="F19" i="23"/>
  <c r="G16" i="23"/>
  <c r="G19" i="23"/>
  <c r="H16" i="23"/>
  <c r="H19" i="23"/>
  <c r="I16" i="23"/>
  <c r="I19" i="23"/>
  <c r="J16" i="23"/>
  <c r="J19" i="23"/>
  <c r="K16" i="23"/>
  <c r="K19" i="23"/>
  <c r="L16" i="23"/>
  <c r="L19" i="23"/>
  <c r="M16" i="23"/>
  <c r="M19" i="23"/>
  <c r="N16" i="23"/>
  <c r="N19" i="23"/>
  <c r="O16" i="23"/>
  <c r="O19" i="23"/>
  <c r="P15" i="23"/>
  <c r="P31" i="10"/>
  <c r="P30" i="10"/>
  <c r="D29" i="10"/>
  <c r="D32" i="10"/>
  <c r="E29" i="10"/>
  <c r="E32" i="10"/>
  <c r="F29" i="10"/>
  <c r="F32" i="10"/>
  <c r="G29" i="10"/>
  <c r="G32" i="10"/>
  <c r="H29" i="10"/>
  <c r="H32" i="10"/>
  <c r="I29" i="10"/>
  <c r="I32" i="10"/>
  <c r="J29" i="10"/>
  <c r="J32" i="10"/>
  <c r="K29" i="10"/>
  <c r="K32" i="10"/>
  <c r="L29" i="10"/>
  <c r="L32" i="10"/>
  <c r="M29" i="10"/>
  <c r="M32" i="10"/>
  <c r="N29" i="10"/>
  <c r="N32" i="10"/>
  <c r="O29" i="10"/>
  <c r="O32" i="10"/>
  <c r="P28" i="10"/>
  <c r="P25" i="10"/>
  <c r="P24" i="10"/>
  <c r="D23" i="10"/>
  <c r="D26" i="10"/>
  <c r="E23" i="10"/>
  <c r="E26" i="10"/>
  <c r="F23" i="10"/>
  <c r="F26" i="10"/>
  <c r="G23" i="10"/>
  <c r="G26" i="10"/>
  <c r="H23" i="10"/>
  <c r="H26" i="10"/>
  <c r="I23" i="10"/>
  <c r="I26" i="10"/>
  <c r="J23" i="10"/>
  <c r="J26" i="10"/>
  <c r="K23" i="10"/>
  <c r="K26" i="10"/>
  <c r="L23" i="10"/>
  <c r="L26" i="10"/>
  <c r="M23" i="10"/>
  <c r="M26" i="10"/>
  <c r="N23" i="10"/>
  <c r="N26" i="10"/>
  <c r="O23" i="10"/>
  <c r="O26" i="10"/>
  <c r="P22" i="10"/>
  <c r="P18" i="10"/>
  <c r="P17" i="10"/>
  <c r="D16" i="10"/>
  <c r="D19" i="10"/>
  <c r="E16" i="10"/>
  <c r="E19" i="10"/>
  <c r="F16" i="10"/>
  <c r="F19" i="10"/>
  <c r="G16" i="10"/>
  <c r="G19" i="10"/>
  <c r="H16" i="10"/>
  <c r="H19" i="10"/>
  <c r="I16" i="10"/>
  <c r="I19" i="10"/>
  <c r="J16" i="10"/>
  <c r="J19" i="10"/>
  <c r="K16" i="10"/>
  <c r="K19" i="10"/>
  <c r="L16" i="10"/>
  <c r="L19" i="10"/>
  <c r="M16" i="10"/>
  <c r="M19" i="10"/>
  <c r="N16" i="10"/>
  <c r="N19" i="10"/>
  <c r="O16" i="10"/>
  <c r="O19" i="10"/>
  <c r="P15" i="10"/>
  <c r="P11" i="10"/>
  <c r="P12" i="10"/>
  <c r="D10" i="10"/>
  <c r="I10" i="21"/>
  <c r="I9" i="21"/>
  <c r="I8" i="21"/>
  <c r="H10" i="21"/>
  <c r="H9" i="21"/>
  <c r="H8" i="21"/>
  <c r="D20" i="20"/>
  <c r="C20" i="20"/>
  <c r="E20" i="16"/>
  <c r="H20" i="16"/>
  <c r="J20" i="16"/>
  <c r="L20" i="16"/>
  <c r="N20" i="16"/>
  <c r="E21" i="19"/>
  <c r="F21" i="19"/>
  <c r="G11" i="19"/>
  <c r="H11" i="19"/>
  <c r="H10" i="19"/>
  <c r="G10" i="19"/>
  <c r="H9" i="19"/>
  <c r="G9" i="19"/>
  <c r="D21" i="19"/>
  <c r="C21" i="19"/>
  <c r="W37" i="18"/>
  <c r="T37" i="18"/>
  <c r="Q37" i="18"/>
  <c r="H37" i="18"/>
  <c r="X39" i="18"/>
  <c r="U39" i="18"/>
  <c r="R39" i="18"/>
  <c r="O39" i="18"/>
  <c r="L39" i="18"/>
  <c r="I39" i="18"/>
  <c r="W38" i="18"/>
  <c r="T38" i="18"/>
  <c r="Q38" i="18"/>
  <c r="N38" i="18"/>
  <c r="K38" i="18"/>
  <c r="H38" i="18"/>
  <c r="W32" i="18"/>
  <c r="V32" i="18"/>
  <c r="T32" i="18"/>
  <c r="S32" i="18"/>
  <c r="Q32" i="18"/>
  <c r="P32" i="18"/>
  <c r="N32" i="18"/>
  <c r="M32" i="18"/>
  <c r="K32" i="18"/>
  <c r="J32" i="18"/>
  <c r="H32" i="18"/>
  <c r="G32" i="18"/>
  <c r="W27" i="18"/>
  <c r="V27" i="18"/>
  <c r="T27" i="18"/>
  <c r="S27" i="18"/>
  <c r="Q27" i="18"/>
  <c r="P27" i="18"/>
  <c r="N27" i="18"/>
  <c r="M27" i="18"/>
  <c r="K27" i="18"/>
  <c r="J27" i="18"/>
  <c r="H27" i="18"/>
  <c r="G27" i="18"/>
  <c r="W15" i="18"/>
  <c r="W35" i="18"/>
  <c r="V15" i="18"/>
  <c r="V35" i="18"/>
  <c r="T15" i="18"/>
  <c r="T35" i="18"/>
  <c r="S15" i="18"/>
  <c r="S34" i="18"/>
  <c r="Q15" i="18"/>
  <c r="Q36" i="18"/>
  <c r="P15" i="18"/>
  <c r="P35" i="18"/>
  <c r="N15" i="18"/>
  <c r="N36" i="18"/>
  <c r="M15" i="18"/>
  <c r="M34" i="18"/>
  <c r="K15" i="18"/>
  <c r="K35" i="18"/>
  <c r="J15" i="18"/>
  <c r="J35" i="18"/>
  <c r="H15" i="18"/>
  <c r="H35" i="18"/>
  <c r="G15" i="18"/>
  <c r="G34" i="18"/>
  <c r="N37" i="18"/>
  <c r="K37" i="18"/>
  <c r="X34" i="3"/>
  <c r="F34" i="18"/>
  <c r="AA34" i="18"/>
  <c r="X35" i="3"/>
  <c r="F35" i="18"/>
  <c r="AA35" i="18"/>
  <c r="X36" i="3"/>
  <c r="F36" i="18"/>
  <c r="AA36" i="18"/>
  <c r="X37" i="3"/>
  <c r="F37" i="18"/>
  <c r="AA37" i="18"/>
  <c r="X38" i="3"/>
  <c r="F38" i="18"/>
  <c r="AA38" i="18"/>
  <c r="W39" i="3"/>
  <c r="E39" i="18"/>
  <c r="Z39" i="18"/>
  <c r="V38" i="3"/>
  <c r="D38" i="18"/>
  <c r="Y38" i="18"/>
  <c r="V39" i="3"/>
  <c r="D39" i="18"/>
  <c r="Y39" i="18"/>
  <c r="X21" i="3"/>
  <c r="F21" i="18"/>
  <c r="AA21" i="18"/>
  <c r="X22" i="3"/>
  <c r="F22" i="18"/>
  <c r="AA22" i="18"/>
  <c r="X23" i="3"/>
  <c r="F23" i="18"/>
  <c r="AA23" i="18"/>
  <c r="X24" i="3"/>
  <c r="F24" i="18"/>
  <c r="AA24" i="18"/>
  <c r="X25" i="3"/>
  <c r="F25" i="18"/>
  <c r="AA25" i="18"/>
  <c r="X26" i="3"/>
  <c r="F26" i="18"/>
  <c r="AA26" i="18"/>
  <c r="X27" i="3"/>
  <c r="F27" i="18"/>
  <c r="AA27" i="18"/>
  <c r="X28" i="3"/>
  <c r="F28" i="18"/>
  <c r="AA28" i="18"/>
  <c r="X29" i="3"/>
  <c r="F29" i="18"/>
  <c r="AA29" i="18"/>
  <c r="X31" i="3"/>
  <c r="F31" i="18"/>
  <c r="AA31" i="18"/>
  <c r="X32" i="3"/>
  <c r="F32" i="18"/>
  <c r="AA32" i="18"/>
  <c r="X33" i="3"/>
  <c r="F33" i="18"/>
  <c r="AA33" i="18"/>
  <c r="X19" i="3"/>
  <c r="F19" i="18"/>
  <c r="AA19" i="18"/>
  <c r="X15" i="3"/>
  <c r="F15" i="18"/>
  <c r="AA15" i="18"/>
  <c r="X16" i="3"/>
  <c r="F16" i="18"/>
  <c r="AA16" i="18"/>
  <c r="X17" i="3"/>
  <c r="F17" i="18"/>
  <c r="AA17" i="18"/>
  <c r="X18" i="3"/>
  <c r="F18" i="18"/>
  <c r="AA18" i="18"/>
  <c r="X8" i="3"/>
  <c r="F8" i="18"/>
  <c r="AA8" i="18"/>
  <c r="X9" i="3"/>
  <c r="F9" i="18"/>
  <c r="AA9" i="18"/>
  <c r="X11" i="3"/>
  <c r="F11" i="18"/>
  <c r="AA11" i="18"/>
  <c r="X12" i="3"/>
  <c r="F12" i="18"/>
  <c r="AA12" i="18"/>
  <c r="K32" i="3"/>
  <c r="J32" i="3"/>
  <c r="H32" i="3"/>
  <c r="W32" i="3"/>
  <c r="E32" i="18"/>
  <c r="Z32" i="18"/>
  <c r="G32" i="3"/>
  <c r="K27" i="3"/>
  <c r="J27" i="3"/>
  <c r="H27" i="3"/>
  <c r="G27" i="3"/>
  <c r="K15" i="3"/>
  <c r="J15" i="3"/>
  <c r="H15" i="3"/>
  <c r="H35" i="3"/>
  <c r="G15" i="3"/>
  <c r="P26" i="10"/>
  <c r="F30" i="23"/>
  <c r="F33" i="23"/>
  <c r="G30" i="23"/>
  <c r="G33" i="23"/>
  <c r="H30" i="23"/>
  <c r="H33" i="23"/>
  <c r="I30" i="23"/>
  <c r="I33" i="23"/>
  <c r="J30" i="23"/>
  <c r="J33" i="23"/>
  <c r="K30" i="23"/>
  <c r="K33" i="23"/>
  <c r="L30" i="23"/>
  <c r="L33" i="23"/>
  <c r="M30" i="23"/>
  <c r="M33" i="23"/>
  <c r="N30" i="23"/>
  <c r="N33" i="23"/>
  <c r="O30" i="23"/>
  <c r="O33" i="23"/>
  <c r="D17" i="2"/>
  <c r="P24" i="22"/>
  <c r="P30" i="22"/>
  <c r="P32" i="10"/>
  <c r="E17" i="2"/>
  <c r="K35" i="3"/>
  <c r="K36" i="3"/>
  <c r="J34" i="3"/>
  <c r="J35" i="3"/>
  <c r="P33" i="23"/>
  <c r="G34" i="3"/>
  <c r="G35" i="3"/>
  <c r="D13" i="10"/>
  <c r="E10" i="10"/>
  <c r="E13" i="10"/>
  <c r="F10" i="10"/>
  <c r="F13" i="10"/>
  <c r="G10" i="10"/>
  <c r="G13" i="10"/>
  <c r="H10" i="10"/>
  <c r="H13" i="10"/>
  <c r="I10" i="10"/>
  <c r="I13" i="10"/>
  <c r="J10" i="10"/>
  <c r="J13" i="10"/>
  <c r="K10" i="10"/>
  <c r="K13" i="10"/>
  <c r="L10" i="10"/>
  <c r="L13" i="10"/>
  <c r="M10" i="10"/>
  <c r="M13" i="10"/>
  <c r="N10" i="10"/>
  <c r="N13" i="10"/>
  <c r="O10" i="10"/>
  <c r="O13" i="10"/>
  <c r="C17" i="2"/>
  <c r="P13" i="23"/>
  <c r="P19" i="10"/>
  <c r="P26" i="23"/>
  <c r="P19" i="23"/>
  <c r="H21" i="19"/>
  <c r="G21" i="19"/>
  <c r="I21" i="19"/>
  <c r="G19" i="3"/>
  <c r="G29" i="3"/>
  <c r="G33" i="3"/>
  <c r="K19" i="3"/>
  <c r="K29" i="3"/>
  <c r="K33" i="3"/>
  <c r="K34" i="3"/>
  <c r="J19" i="3"/>
  <c r="J29" i="3"/>
  <c r="J33" i="3"/>
  <c r="G19" i="18"/>
  <c r="M19" i="18"/>
  <c r="M29" i="18"/>
  <c r="M33" i="18"/>
  <c r="S19" i="18"/>
  <c r="S29" i="18"/>
  <c r="S33" i="18"/>
  <c r="K34" i="18"/>
  <c r="W34" i="18"/>
  <c r="G35" i="18"/>
  <c r="M35" i="18"/>
  <c r="S35" i="18"/>
  <c r="K36" i="18"/>
  <c r="W36" i="18"/>
  <c r="K19" i="18"/>
  <c r="K29" i="18"/>
  <c r="K33" i="18"/>
  <c r="Q19" i="18"/>
  <c r="Q29" i="18"/>
  <c r="Q33" i="18"/>
  <c r="W19" i="18"/>
  <c r="W29" i="18"/>
  <c r="W33" i="18"/>
  <c r="J34" i="18"/>
  <c r="P34" i="18"/>
  <c r="V34" i="18"/>
  <c r="H36" i="18"/>
  <c r="T36" i="18"/>
  <c r="J19" i="18"/>
  <c r="J29" i="18"/>
  <c r="J33" i="18"/>
  <c r="P19" i="18"/>
  <c r="P29" i="18"/>
  <c r="P33" i="18"/>
  <c r="V19" i="18"/>
  <c r="V29" i="18"/>
  <c r="V33" i="18"/>
  <c r="H34" i="18"/>
  <c r="N34" i="18"/>
  <c r="T34" i="18"/>
  <c r="H19" i="18"/>
  <c r="N19" i="18"/>
  <c r="N29" i="18"/>
  <c r="N33" i="18"/>
  <c r="T19" i="18"/>
  <c r="T29" i="18"/>
  <c r="T33" i="18"/>
  <c r="N35" i="18"/>
  <c r="F39" i="3"/>
  <c r="X39" i="3"/>
  <c r="F39" i="18"/>
  <c r="AA39" i="18"/>
  <c r="E38" i="3"/>
  <c r="W38" i="3"/>
  <c r="E38" i="18"/>
  <c r="Z38" i="18"/>
  <c r="W31" i="3"/>
  <c r="E31" i="18"/>
  <c r="Z31" i="18"/>
  <c r="V31" i="3"/>
  <c r="D31" i="18"/>
  <c r="Y31" i="18"/>
  <c r="W28" i="3"/>
  <c r="E28" i="18"/>
  <c r="Z28" i="18"/>
  <c r="V28" i="3"/>
  <c r="D28" i="18"/>
  <c r="Y28" i="18"/>
  <c r="W21" i="3"/>
  <c r="E21" i="18"/>
  <c r="Z21" i="18"/>
  <c r="W22" i="3"/>
  <c r="E22" i="18"/>
  <c r="Z22" i="18"/>
  <c r="W23" i="3"/>
  <c r="E23" i="18"/>
  <c r="Z23" i="18"/>
  <c r="W24" i="3"/>
  <c r="E24" i="18"/>
  <c r="Z24" i="18"/>
  <c r="W25" i="3"/>
  <c r="E25" i="18"/>
  <c r="Z25" i="18"/>
  <c r="W26" i="3"/>
  <c r="E26" i="18"/>
  <c r="Z26" i="18"/>
  <c r="V22" i="3"/>
  <c r="D22" i="18"/>
  <c r="Y22" i="18"/>
  <c r="V23" i="3"/>
  <c r="D23" i="18"/>
  <c r="Y23" i="18"/>
  <c r="V24" i="3"/>
  <c r="D24" i="18"/>
  <c r="Y24" i="18"/>
  <c r="V25" i="3"/>
  <c r="D25" i="18"/>
  <c r="Y25" i="18"/>
  <c r="V26" i="3"/>
  <c r="D26" i="18"/>
  <c r="Y26" i="18"/>
  <c r="V21" i="3"/>
  <c r="D21" i="18"/>
  <c r="Y21" i="18"/>
  <c r="W16" i="3"/>
  <c r="E16" i="18"/>
  <c r="Z16" i="18"/>
  <c r="W17" i="3"/>
  <c r="E17" i="18"/>
  <c r="Z17" i="18"/>
  <c r="W18" i="3"/>
  <c r="E18" i="18"/>
  <c r="Z18" i="18"/>
  <c r="V16" i="3"/>
  <c r="D16" i="18"/>
  <c r="Y16" i="18"/>
  <c r="V17" i="3"/>
  <c r="D17" i="18"/>
  <c r="Y17" i="18"/>
  <c r="V18" i="3"/>
  <c r="D18" i="18"/>
  <c r="Y18" i="18"/>
  <c r="D9" i="18"/>
  <c r="Y9" i="18"/>
  <c r="W9" i="3"/>
  <c r="E9" i="18"/>
  <c r="Z9" i="18"/>
  <c r="V11" i="3"/>
  <c r="D11" i="18"/>
  <c r="Y11" i="18"/>
  <c r="W11" i="3"/>
  <c r="E11" i="18"/>
  <c r="Z11" i="18"/>
  <c r="V12" i="3"/>
  <c r="D12" i="18"/>
  <c r="Y12" i="18"/>
  <c r="W12" i="3"/>
  <c r="E12" i="18"/>
  <c r="Z12" i="18"/>
  <c r="W8" i="3"/>
  <c r="E8" i="18"/>
  <c r="Z8" i="18"/>
  <c r="V8" i="3"/>
  <c r="D8" i="18"/>
  <c r="Y8" i="18"/>
  <c r="J21" i="19"/>
  <c r="K21" i="19"/>
  <c r="O21" i="19"/>
  <c r="L21" i="19"/>
  <c r="P21" i="19"/>
  <c r="N21" i="19"/>
  <c r="G29" i="18"/>
  <c r="H29" i="18"/>
  <c r="H33" i="18"/>
  <c r="O10" i="16"/>
  <c r="M10" i="16"/>
  <c r="K10" i="16"/>
  <c r="I10" i="16"/>
  <c r="O9" i="16"/>
  <c r="M9" i="16"/>
  <c r="K9" i="16"/>
  <c r="I9" i="16"/>
  <c r="O8" i="16"/>
  <c r="M8" i="16"/>
  <c r="M20" i="16"/>
  <c r="K8" i="16"/>
  <c r="K20" i="16"/>
  <c r="E32" i="3"/>
  <c r="D32" i="3"/>
  <c r="E27" i="3"/>
  <c r="D27" i="3"/>
  <c r="V27" i="3"/>
  <c r="D27" i="18"/>
  <c r="Y27" i="18"/>
  <c r="O20" i="16"/>
  <c r="M21" i="19"/>
  <c r="G33" i="18"/>
  <c r="V32" i="3"/>
  <c r="D32" i="18"/>
  <c r="Y32" i="18"/>
  <c r="W27" i="3"/>
  <c r="E27" i="18"/>
  <c r="Z27" i="18"/>
  <c r="E15" i="3"/>
  <c r="D15" i="3"/>
  <c r="D34" i="3"/>
  <c r="V34" i="3"/>
  <c r="D34" i="18"/>
  <c r="Y34" i="18"/>
  <c r="O19" i="14"/>
  <c r="O18" i="14"/>
  <c r="O17" i="14"/>
  <c r="O13" i="14"/>
  <c r="O12" i="14"/>
  <c r="O11" i="14"/>
  <c r="O9" i="14"/>
  <c r="O8" i="14"/>
  <c r="O7" i="14"/>
  <c r="P9" i="10"/>
  <c r="P13" i="10"/>
  <c r="V37" i="3"/>
  <c r="D37" i="18"/>
  <c r="Y37" i="18"/>
  <c r="V10" i="3"/>
  <c r="D10" i="18"/>
  <c r="Y10" i="18"/>
  <c r="E36" i="3"/>
  <c r="E34" i="3"/>
  <c r="E35" i="3"/>
  <c r="W35" i="3"/>
  <c r="E35" i="18"/>
  <c r="E37" i="3"/>
  <c r="W37" i="3"/>
  <c r="E37" i="18"/>
  <c r="Z37" i="18"/>
  <c r="W10" i="3"/>
  <c r="E10" i="18"/>
  <c r="Z10" i="18"/>
  <c r="W15" i="3"/>
  <c r="E15" i="18"/>
  <c r="Z15" i="18"/>
  <c r="V15" i="3"/>
  <c r="D15" i="18"/>
  <c r="Y15" i="18"/>
  <c r="D35" i="3"/>
  <c r="E19" i="3"/>
  <c r="E29" i="3"/>
  <c r="D19" i="3"/>
  <c r="D29" i="3"/>
  <c r="V36" i="3"/>
  <c r="D36" i="18"/>
  <c r="Y36" i="18"/>
  <c r="V35" i="3"/>
  <c r="D35" i="18"/>
  <c r="Y35" i="18"/>
  <c r="V19" i="3"/>
  <c r="D19" i="18"/>
  <c r="Y19" i="18"/>
  <c r="I8" i="16"/>
  <c r="I20" i="16"/>
  <c r="D20" i="16"/>
  <c r="V29" i="3"/>
  <c r="D29" i="18"/>
  <c r="Y29" i="18"/>
  <c r="D33" i="3"/>
  <c r="V33" i="3"/>
  <c r="D33" i="18"/>
  <c r="Y33" i="18"/>
  <c r="Z35" i="18"/>
  <c r="E33" i="3"/>
  <c r="H19" i="3"/>
  <c r="Q34" i="18"/>
  <c r="H34" i="3"/>
  <c r="W34" i="3"/>
  <c r="E34" i="18"/>
  <c r="Z34" i="18"/>
  <c r="H36" i="3"/>
  <c r="W36" i="3"/>
  <c r="E36" i="18"/>
  <c r="Z36" i="18"/>
  <c r="J11" i="32"/>
  <c r="V32" i="32"/>
  <c r="Q35" i="18"/>
  <c r="V62" i="30"/>
  <c r="AL17" i="30"/>
  <c r="V8" i="32"/>
  <c r="T7" i="32"/>
  <c r="R39" i="32"/>
  <c r="P18" i="32"/>
  <c r="T18" i="32"/>
  <c r="T39" i="32"/>
  <c r="H8" i="32"/>
  <c r="T50" i="32"/>
  <c r="T61" i="32"/>
  <c r="H61" i="32"/>
  <c r="J61" i="32"/>
  <c r="P61" i="32"/>
  <c r="P8" i="32"/>
  <c r="H121" i="32"/>
  <c r="L109" i="32"/>
  <c r="L110" i="32"/>
  <c r="F121" i="32"/>
  <c r="L111" i="32"/>
  <c r="H9" i="32"/>
  <c r="T9" i="32"/>
  <c r="L112" i="32"/>
  <c r="H10" i="32"/>
  <c r="T10" i="32"/>
  <c r="L114" i="32"/>
  <c r="J12" i="32"/>
  <c r="H12" i="32"/>
  <c r="T12" i="32"/>
  <c r="L115" i="32"/>
  <c r="J13" i="32"/>
  <c r="V13" i="32"/>
  <c r="L118" i="32"/>
  <c r="H16" i="32"/>
  <c r="T16" i="32"/>
  <c r="L119" i="32"/>
  <c r="H17" i="32"/>
  <c r="T17" i="32"/>
  <c r="E27" i="34"/>
  <c r="E26" i="34"/>
  <c r="E20" i="34"/>
  <c r="K26" i="34"/>
  <c r="K27" i="34"/>
  <c r="K20" i="34"/>
  <c r="AJ14" i="30"/>
  <c r="J57" i="30"/>
  <c r="V57" i="30"/>
  <c r="V78" i="30"/>
  <c r="AC15" i="30"/>
  <c r="Q26" i="30"/>
  <c r="R57" i="30"/>
  <c r="T40" i="32"/>
  <c r="M21" i="30"/>
  <c r="AC21" i="30"/>
  <c r="AK21" i="30"/>
  <c r="AH21" i="30"/>
  <c r="AL21" i="30"/>
  <c r="N21" i="30"/>
  <c r="AF21" i="30"/>
  <c r="AB21" i="30"/>
  <c r="AJ21" i="30"/>
  <c r="M22" i="30"/>
  <c r="AC22" i="30"/>
  <c r="AK22" i="30"/>
  <c r="AH22" i="30"/>
  <c r="N22" i="30"/>
  <c r="N23" i="30"/>
  <c r="AH23" i="30"/>
  <c r="M24" i="30"/>
  <c r="AC24" i="30"/>
  <c r="AK24" i="30"/>
  <c r="AH24" i="30"/>
  <c r="N24" i="30"/>
  <c r="N55" i="30"/>
  <c r="V55" i="30"/>
  <c r="R84" i="30"/>
  <c r="P63" i="30"/>
  <c r="T63" i="30"/>
  <c r="L131" i="30"/>
  <c r="T123" i="30"/>
  <c r="L59" i="30"/>
  <c r="T59" i="30"/>
  <c r="P61" i="30"/>
  <c r="T61" i="30"/>
  <c r="P131" i="30"/>
  <c r="V126" i="30"/>
  <c r="J131" i="30"/>
  <c r="V128" i="30"/>
  <c r="R64" i="30"/>
  <c r="U26" i="30"/>
  <c r="R23" i="30"/>
  <c r="AD23" i="30"/>
  <c r="AL23" i="30"/>
  <c r="R15" i="30"/>
  <c r="AD15" i="30"/>
  <c r="R14" i="30"/>
  <c r="R22" i="30"/>
  <c r="AD22" i="30"/>
  <c r="AL22" i="30"/>
  <c r="R24" i="30"/>
  <c r="AD24" i="30"/>
  <c r="R25" i="30"/>
  <c r="AD25" i="30"/>
  <c r="AL25" i="30"/>
  <c r="AF16" i="30"/>
  <c r="AJ16" i="30"/>
  <c r="L16" i="30"/>
  <c r="AF17" i="30"/>
  <c r="L17" i="30"/>
  <c r="AF18" i="30"/>
  <c r="AJ18" i="30"/>
  <c r="L18" i="30"/>
  <c r="T78" i="30"/>
  <c r="T88" i="30"/>
  <c r="P57" i="30"/>
  <c r="T107" i="30"/>
  <c r="H64" i="30"/>
  <c r="T64" i="30"/>
  <c r="H131" i="30"/>
  <c r="T119" i="30"/>
  <c r="T131" i="30"/>
  <c r="R32" i="32"/>
  <c r="P40" i="32"/>
  <c r="N12" i="32"/>
  <c r="J35" i="32"/>
  <c r="H14" i="32"/>
  <c r="T35" i="32"/>
  <c r="J18" i="32"/>
  <c r="G54" i="34"/>
  <c r="G56" i="34"/>
  <c r="G49" i="34"/>
  <c r="E55" i="34"/>
  <c r="E56" i="34"/>
  <c r="E49" i="34"/>
  <c r="U55" i="34"/>
  <c r="U49" i="34"/>
  <c r="K56" i="34"/>
  <c r="T151" i="30"/>
  <c r="P66" i="30"/>
  <c r="L171" i="30"/>
  <c r="H65" i="30"/>
  <c r="T65" i="30"/>
  <c r="H66" i="30"/>
  <c r="T66" i="30"/>
  <c r="L172" i="30"/>
  <c r="K76" i="31"/>
  <c r="H88" i="31"/>
  <c r="J77" i="31"/>
  <c r="L77" i="31"/>
  <c r="G88" i="31"/>
  <c r="J80" i="31"/>
  <c r="K80" i="31"/>
  <c r="K84" i="31"/>
  <c r="J84" i="31"/>
  <c r="K86" i="31"/>
  <c r="L86" i="31"/>
  <c r="F86" i="31"/>
  <c r="N7" i="32"/>
  <c r="H15" i="32"/>
  <c r="T36" i="32"/>
  <c r="N16" i="32"/>
  <c r="V16" i="32"/>
  <c r="V37" i="32"/>
  <c r="AB22" i="30"/>
  <c r="AJ22" i="30"/>
  <c r="L25" i="30"/>
  <c r="H33" i="30"/>
  <c r="N56" i="30"/>
  <c r="V56" i="30"/>
  <c r="V141" i="30"/>
  <c r="V152" i="30"/>
  <c r="W152" i="30"/>
  <c r="R35" i="32"/>
  <c r="R14" i="32"/>
  <c r="P14" i="32"/>
  <c r="V52" i="32"/>
  <c r="V61" i="32"/>
  <c r="W61" i="32"/>
  <c r="J10" i="32"/>
  <c r="V10" i="32"/>
  <c r="H13" i="32"/>
  <c r="T13" i="32"/>
  <c r="T57" i="32"/>
  <c r="L15" i="32"/>
  <c r="L19" i="32"/>
  <c r="W20" i="34"/>
  <c r="W26" i="34"/>
  <c r="W27" i="34"/>
  <c r="O54" i="34"/>
  <c r="O56" i="34"/>
  <c r="O49" i="34"/>
  <c r="P23" i="30"/>
  <c r="AB23" i="30"/>
  <c r="AJ23" i="30"/>
  <c r="P17" i="30"/>
  <c r="P25" i="30"/>
  <c r="AB25" i="30"/>
  <c r="AJ25" i="30"/>
  <c r="AH15" i="30"/>
  <c r="AB17" i="30"/>
  <c r="AJ17" i="30"/>
  <c r="N64" i="30"/>
  <c r="V64" i="30"/>
  <c r="T99" i="30"/>
  <c r="T110" i="30"/>
  <c r="P60" i="30"/>
  <c r="T60" i="30"/>
  <c r="V106" i="30"/>
  <c r="V110" i="30"/>
  <c r="W110" i="30"/>
  <c r="T124" i="30"/>
  <c r="V143" i="30"/>
  <c r="H11" i="32"/>
  <c r="T11" i="32"/>
  <c r="N18" i="33"/>
  <c r="C26" i="34"/>
  <c r="C25" i="34"/>
  <c r="C27" i="34"/>
  <c r="X26" i="30"/>
  <c r="V124" i="30"/>
  <c r="V131" i="30"/>
  <c r="W131" i="30"/>
  <c r="L25" i="31"/>
  <c r="L55" i="30"/>
  <c r="T82" i="30"/>
  <c r="N82" i="30"/>
  <c r="N88" i="30"/>
  <c r="R62" i="30"/>
  <c r="T84" i="30"/>
  <c r="R110" i="30"/>
  <c r="H110" i="30"/>
  <c r="J110" i="30"/>
  <c r="N131" i="30"/>
  <c r="L50" i="31"/>
  <c r="L58" i="31"/>
  <c r="J76" i="31"/>
  <c r="L76" i="31"/>
  <c r="U26" i="34"/>
  <c r="U27" i="34"/>
  <c r="R67" i="30"/>
  <c r="V88" i="30"/>
  <c r="W88" i="30"/>
  <c r="V40" i="32"/>
  <c r="W40" i="32"/>
  <c r="V84" i="30"/>
  <c r="R63" i="30"/>
  <c r="V63" i="30"/>
  <c r="R18" i="32"/>
  <c r="V18" i="32"/>
  <c r="V39" i="32"/>
  <c r="H29" i="3"/>
  <c r="W19" i="3"/>
  <c r="E19" i="18"/>
  <c r="Z19" i="18"/>
  <c r="L67" i="30"/>
  <c r="T55" i="30"/>
  <c r="AL24" i="30"/>
  <c r="R88" i="30"/>
  <c r="AC26" i="30"/>
  <c r="AK15" i="30"/>
  <c r="L121" i="32"/>
  <c r="P19" i="32"/>
  <c r="T8" i="32"/>
  <c r="V11" i="32"/>
  <c r="V35" i="32"/>
  <c r="J14" i="32"/>
  <c r="V14" i="32"/>
  <c r="T57" i="30"/>
  <c r="P67" i="30"/>
  <c r="AL15" i="30"/>
  <c r="P26" i="30"/>
  <c r="L80" i="31"/>
  <c r="N67" i="30"/>
  <c r="AB26" i="30"/>
  <c r="N19" i="32"/>
  <c r="V7" i="32"/>
  <c r="V82" i="30"/>
  <c r="N61" i="30"/>
  <c r="V61" i="30"/>
  <c r="V67" i="30"/>
  <c r="W67" i="30"/>
  <c r="T15" i="32"/>
  <c r="L84" i="31"/>
  <c r="T14" i="32"/>
  <c r="T19" i="32"/>
  <c r="R11" i="32"/>
  <c r="R40" i="32"/>
  <c r="AD14" i="30"/>
  <c r="R26" i="30"/>
  <c r="H19" i="32"/>
  <c r="J19" i="32"/>
  <c r="V12" i="32"/>
  <c r="H67" i="30"/>
  <c r="J67" i="30"/>
  <c r="AL14" i="30"/>
  <c r="AL8" i="30"/>
  <c r="AD8" i="30"/>
  <c r="AD26" i="30"/>
  <c r="V19" i="32"/>
  <c r="W19" i="32"/>
  <c r="H33" i="3"/>
  <c r="W33" i="3"/>
  <c r="E33" i="18"/>
  <c r="Z33" i="18"/>
  <c r="W29" i="3"/>
  <c r="E29" i="18"/>
  <c r="Z29" i="18"/>
  <c r="R19" i="32"/>
  <c r="T67" i="30"/>
</calcChain>
</file>

<file path=xl/sharedStrings.xml><?xml version="1.0" encoding="utf-8"?>
<sst xmlns="http://schemas.openxmlformats.org/spreadsheetml/2006/main" count="2958" uniqueCount="523">
  <si>
    <t>NO</t>
  </si>
  <si>
    <t>No</t>
  </si>
  <si>
    <t>TOTAL</t>
  </si>
  <si>
    <t>2.</t>
  </si>
  <si>
    <t>Jumlah Karyawan</t>
  </si>
  <si>
    <t>Slip</t>
  </si>
  <si>
    <t>3.</t>
  </si>
  <si>
    <t>4.</t>
  </si>
  <si>
    <t>5.</t>
  </si>
  <si>
    <t>6.</t>
  </si>
  <si>
    <t>7.</t>
  </si>
  <si>
    <t>8.</t>
  </si>
  <si>
    <t>Pembelian Water Meter</t>
  </si>
  <si>
    <t>9.</t>
  </si>
  <si>
    <t>10.</t>
  </si>
  <si>
    <t>11.</t>
  </si>
  <si>
    <t>12.</t>
  </si>
  <si>
    <t>Mei</t>
  </si>
  <si>
    <t>Jumlah</t>
  </si>
  <si>
    <t>Keterangan</t>
  </si>
  <si>
    <t>Sambungan Baru</t>
  </si>
  <si>
    <t>Putus Tunggakan</t>
  </si>
  <si>
    <t>Putus Sementara</t>
  </si>
  <si>
    <t>Putus Koneksi</t>
  </si>
  <si>
    <t>Pindah Koneksi</t>
  </si>
  <si>
    <t>Pasang Kembali</t>
  </si>
  <si>
    <t>T O T A L</t>
  </si>
  <si>
    <t>LAPORAN BULANAN</t>
  </si>
  <si>
    <t>DAFTAR ISI</t>
  </si>
  <si>
    <t>Kepada Yth ;</t>
  </si>
  <si>
    <t>Bapak Direktur Utama PDAM Kota Padang</t>
  </si>
  <si>
    <t>Di</t>
  </si>
  <si>
    <t xml:space="preserve">     P A D A N G</t>
  </si>
  <si>
    <t>Tembusan disampaikan Kepada Yth:</t>
  </si>
  <si>
    <t>1. Bapak Direktur Bidang Umum</t>
  </si>
  <si>
    <t>2. Bapak Direktur Bidang Teknik</t>
  </si>
  <si>
    <t>3. Kepala Satuan Pengawas Intern</t>
  </si>
  <si>
    <t>5. Arsip</t>
  </si>
  <si>
    <t>Beli Meter</t>
  </si>
  <si>
    <t>Total</t>
  </si>
  <si>
    <t>Jan</t>
  </si>
  <si>
    <t>Feb</t>
  </si>
  <si>
    <t>Mart</t>
  </si>
  <si>
    <t>Apr</t>
  </si>
  <si>
    <t>Jun</t>
  </si>
  <si>
    <t>Jul</t>
  </si>
  <si>
    <t>Ags</t>
  </si>
  <si>
    <t>Sep</t>
  </si>
  <si>
    <t>Okt</t>
  </si>
  <si>
    <t>Des</t>
  </si>
  <si>
    <t>Bidang Penilaian</t>
  </si>
  <si>
    <t>JUMLAH PENERIMAAN</t>
  </si>
  <si>
    <t>Air</t>
  </si>
  <si>
    <t>K.Memo</t>
  </si>
  <si>
    <t>Samb. Baru</t>
  </si>
  <si>
    <t>Ps. Kembali</t>
  </si>
  <si>
    <t>Tangki</t>
  </si>
  <si>
    <t>Tanggal</t>
  </si>
  <si>
    <t>Lain2</t>
  </si>
  <si>
    <t>Loss Meter</t>
  </si>
  <si>
    <t>Ganti Meter</t>
  </si>
  <si>
    <t>Pembelian Meter</t>
  </si>
  <si>
    <t xml:space="preserve">   1.</t>
  </si>
  <si>
    <t>Jumlah Pelanggan</t>
  </si>
  <si>
    <t>Pengaduan Pelanggan</t>
  </si>
  <si>
    <t xml:space="preserve">b. Air Kecil </t>
  </si>
  <si>
    <t>c. Kebocoran Jaringan</t>
  </si>
  <si>
    <t>Cek Lapangan</t>
  </si>
  <si>
    <t>a. Perubahan Golongan Tarif</t>
  </si>
  <si>
    <t>b. Loss Meter / Ilegal Conection</t>
  </si>
  <si>
    <t>c. Konsultasi Lapangan</t>
  </si>
  <si>
    <t>Surat Masuk</t>
  </si>
  <si>
    <t>a. Permohonan Keringanan / Koreksi Rek.Air</t>
  </si>
  <si>
    <t>b. Permohonan Penurunan Golongan Tarif</t>
  </si>
  <si>
    <t>c. Peninjauan Kembali Rekening Air</t>
  </si>
  <si>
    <t>e. Permohonan Perbaikan Pelayanan</t>
  </si>
  <si>
    <t>f. Permohonan Penangguhan Pembayaran</t>
  </si>
  <si>
    <t>g. Permintaan Air Tangki</t>
  </si>
  <si>
    <t>h. Surat Masuk Lainnya</t>
  </si>
  <si>
    <t>Surat Keluar</t>
  </si>
  <si>
    <t>a. Balasan Surat Ke Pelanggan</t>
  </si>
  <si>
    <t>c. Balasan Disposisi</t>
  </si>
  <si>
    <t>Jaringan</t>
  </si>
  <si>
    <t>Item Kerja</t>
  </si>
  <si>
    <t>Penerimaan Non Air</t>
  </si>
  <si>
    <t>A.</t>
  </si>
  <si>
    <t>B.</t>
  </si>
  <si>
    <t>C.</t>
  </si>
  <si>
    <t>Rupiah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</si>
  <si>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</si>
  <si>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</si>
  <si>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</si>
  <si>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</si>
  <si>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</si>
  <si>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</si>
  <si>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</si>
  <si>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</si>
  <si>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</si>
  <si>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</si>
  <si>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</si>
  <si>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Kredit Memo (KM)</t>
  </si>
  <si>
    <t>- Tunggakan Pelanggan Aktif</t>
  </si>
  <si>
    <t>- Tunggakan Pelanggan Non Aktif</t>
  </si>
  <si>
    <t>DRD Diterbitkan</t>
  </si>
  <si>
    <t>4A.</t>
  </si>
  <si>
    <t>4B.</t>
  </si>
  <si>
    <t>Penerimaan Air</t>
  </si>
  <si>
    <t>3A</t>
  </si>
  <si>
    <t>3B</t>
  </si>
  <si>
    <t>Tunggakan Pelanggan (3=3A+3B)</t>
  </si>
  <si>
    <t>Penerimaan Lain-lain</t>
  </si>
  <si>
    <t xml:space="preserve">Slip </t>
  </si>
  <si>
    <t>%</t>
  </si>
  <si>
    <t>Nilai Rekening Rata-rata (DRD:slip)</t>
  </si>
  <si>
    <t>Pemakaian Rata-rata (M3:slip)</t>
  </si>
  <si>
    <r>
      <t>M</t>
    </r>
    <r>
      <rPr>
        <b/>
        <sz val="10"/>
        <color indexed="8"/>
        <rFont val="Calibri"/>
        <family val="2"/>
      </rPr>
      <t>³</t>
    </r>
  </si>
  <si>
    <t>TOTAL (Tahun 2015)</t>
  </si>
  <si>
    <t>TOTAL (Pindahan)</t>
  </si>
  <si>
    <t>M³</t>
  </si>
  <si>
    <t>Posisi Tunggakan</t>
  </si>
  <si>
    <t>Padang, ………………………………………</t>
  </si>
  <si>
    <t>Dibuat oleh,</t>
  </si>
  <si>
    <t>Diperiksa dan Disetujui oleh,</t>
  </si>
  <si>
    <t>Kasubag Penagihan, Pelayanan &amp; Evaluasi Meter</t>
  </si>
  <si>
    <t>Rp</t>
  </si>
  <si>
    <t>JUMLAH</t>
  </si>
  <si>
    <t xml:space="preserve">   </t>
  </si>
  <si>
    <t>Bulan</t>
  </si>
  <si>
    <t>SR Baru</t>
  </si>
  <si>
    <t>Denda Loss Meter</t>
  </si>
  <si>
    <t>Balik Nama</t>
  </si>
  <si>
    <t>Pendapatan Lain-lain</t>
  </si>
  <si>
    <t>Target Pendapatan Menurut RKAP 2014 (80%)</t>
  </si>
  <si>
    <t>Cicilan SR Baru</t>
  </si>
  <si>
    <t>Keterangan (Rincian)</t>
  </si>
  <si>
    <t xml:space="preserve">No </t>
  </si>
  <si>
    <t>Pelanggan</t>
  </si>
  <si>
    <t>Aktif</t>
  </si>
  <si>
    <t>Non Aktif</t>
  </si>
  <si>
    <t>Air Terjual</t>
  </si>
  <si>
    <t>Harga Air Terjual</t>
  </si>
  <si>
    <t>(Rp)</t>
  </si>
  <si>
    <t>Rekening Air Rata-rata</t>
  </si>
  <si>
    <t>Pemakaian Air Rata-rata</t>
  </si>
  <si>
    <t>(M³/Pelanggan)</t>
  </si>
  <si>
    <t>(Rp/M³)</t>
  </si>
  <si>
    <r>
      <t>(M</t>
    </r>
    <r>
      <rPr>
        <b/>
        <vertAlign val="superscript"/>
        <sz val="10"/>
        <color indexed="8"/>
        <rFont val="Arial Narrow"/>
        <family val="2"/>
      </rPr>
      <t>3</t>
    </r>
    <r>
      <rPr>
        <b/>
        <sz val="10"/>
        <color indexed="8"/>
        <rFont val="Arial Narrow"/>
        <family val="2"/>
      </rPr>
      <t>)</t>
    </r>
  </si>
  <si>
    <t>Des 2014</t>
  </si>
  <si>
    <t>- A. STK Diterbitkan</t>
  </si>
  <si>
    <t>- B. Total STK Akan Dikerjakan</t>
  </si>
  <si>
    <t>- C. STK Dikerjakan (Realisasi = 'Yes')</t>
  </si>
  <si>
    <t>- D. STK Batal Dikerjakan (Realisasi = 'Batal')</t>
  </si>
  <si>
    <t>- E. STK Belum Dikerjakan/Sisa (Realisasi = 'Belum')</t>
  </si>
  <si>
    <t>Rehabilitasi SR</t>
  </si>
  <si>
    <t>Air Tidak Jalan</t>
  </si>
  <si>
    <t>Penertiban Water Meter</t>
  </si>
  <si>
    <t>Nov</t>
  </si>
  <si>
    <t>(A) Jumlah Pelanggan Aktif</t>
  </si>
  <si>
    <t>(B) Jumlah Pelanggan Non Aktif</t>
  </si>
  <si>
    <t>(A) Jumlah Karyawan Tetap</t>
  </si>
  <si>
    <t>(B) Jumlah Karyawan Kontrak</t>
  </si>
  <si>
    <t>(C) Jumlah Karyawan Outsourcing</t>
  </si>
  <si>
    <t>(C) Total Jumlah Pelanggan (C=A+B)</t>
  </si>
  <si>
    <t>(D) Total Jumlah Karyawan (D=A+B+C)</t>
  </si>
  <si>
    <t>Rasio Jumlah Karyawan / 1000 Pelanggan (3=2D/(1C/1000))</t>
  </si>
  <si>
    <t>Periode Rekening</t>
  </si>
  <si>
    <t>Desember 2014</t>
  </si>
  <si>
    <t>Januari 2015</t>
  </si>
  <si>
    <t>Februari 2015</t>
  </si>
  <si>
    <t>Maret 2015</t>
  </si>
  <si>
    <t>April 2015</t>
  </si>
  <si>
    <t>Mei 2015</t>
  </si>
  <si>
    <t>Juni 2015</t>
  </si>
  <si>
    <t>Juli 2015</t>
  </si>
  <si>
    <t>Agustus 2015</t>
  </si>
  <si>
    <t>September 2015</t>
  </si>
  <si>
    <t>Oktober 2015</t>
  </si>
  <si>
    <t>November 2015</t>
  </si>
  <si>
    <t>BULAN</t>
  </si>
  <si>
    <t>KELOMPOK &amp; GOLONGAN TARIF</t>
  </si>
  <si>
    <t>I-A</t>
  </si>
  <si>
    <t>I-B</t>
  </si>
  <si>
    <t>II-A</t>
  </si>
  <si>
    <t>II-B</t>
  </si>
  <si>
    <t>II-C</t>
  </si>
  <si>
    <t>II-D</t>
  </si>
  <si>
    <t>III-A</t>
  </si>
  <si>
    <t>III-B</t>
  </si>
  <si>
    <t>IV-A</t>
  </si>
  <si>
    <t>IV-B</t>
  </si>
  <si>
    <t>IV-C</t>
  </si>
  <si>
    <t>V</t>
  </si>
  <si>
    <t>DN   15 - 0,5"</t>
  </si>
  <si>
    <t>DN   20 - 0,75"</t>
  </si>
  <si>
    <t>DN   25 - 1"</t>
  </si>
  <si>
    <t>DN   40 - 1,5"</t>
  </si>
  <si>
    <t>DN   50 - 2"</t>
  </si>
  <si>
    <t>DN   80 - 3"</t>
  </si>
  <si>
    <t>DN 100 - 4"</t>
  </si>
  <si>
    <t>DN 150 - 6"</t>
  </si>
  <si>
    <t>Ukuran Water Meter</t>
  </si>
  <si>
    <t>DN 200 - 8"</t>
  </si>
  <si>
    <t>Jenis Pekerjaan</t>
  </si>
  <si>
    <t xml:space="preserve"> Meter Rusak</t>
  </si>
  <si>
    <t xml:space="preserve"> Meter Uap / Buram</t>
  </si>
  <si>
    <t xml:space="preserve"> Meter Berlumut</t>
  </si>
  <si>
    <t xml:space="preserve"> Kaca Meter Pecah</t>
  </si>
  <si>
    <t xml:space="preserve"> Box Meter Dikunci</t>
  </si>
  <si>
    <t xml:space="preserve"> Pagar Dikunci</t>
  </si>
  <si>
    <t xml:space="preserve"> Meter Dalam Rumah</t>
  </si>
  <si>
    <t xml:space="preserve"> Meter Terimpit</t>
  </si>
  <si>
    <t xml:space="preserve"> Box Meter Keras</t>
  </si>
  <si>
    <t xml:space="preserve"> Meter Tertimbun</t>
  </si>
  <si>
    <t xml:space="preserve"> Meter Terbenam</t>
  </si>
  <si>
    <t xml:space="preserve"> Angka Meter Turun</t>
  </si>
  <si>
    <t xml:space="preserve"> Biaya Adm</t>
  </si>
  <si>
    <t xml:space="preserve"> Sambungan baru</t>
  </si>
  <si>
    <t xml:space="preserve"> Pasang Kembali</t>
  </si>
  <si>
    <t xml:space="preserve"> Rumah Kosong</t>
  </si>
  <si>
    <t xml:space="preserve"> Air Tidak Dipakai</t>
  </si>
  <si>
    <t xml:space="preserve"> Tidak Ada Meter</t>
  </si>
  <si>
    <t xml:space="preserve"> Ada Anjing</t>
  </si>
  <si>
    <t xml:space="preserve"> Posisi Meter Susah Dibaca</t>
  </si>
  <si>
    <t xml:space="preserve"> Meter Terbalik Pasang</t>
  </si>
  <si>
    <t xml:space="preserve"> Meter Diganti</t>
  </si>
  <si>
    <t xml:space="preserve"> Cek Ulang</t>
  </si>
  <si>
    <t xml:space="preserve"> Tidak Ada Barcode</t>
  </si>
  <si>
    <t xml:space="preserve"> Pagar Dikunci &amp; Rumah Kosong</t>
  </si>
  <si>
    <t xml:space="preserve"> Angka Meter Dari Pelanggan</t>
  </si>
  <si>
    <t>Kode Catat</t>
  </si>
  <si>
    <t>Keterangan Catatan</t>
  </si>
  <si>
    <t>Periode Rekening Bulan</t>
  </si>
  <si>
    <t xml:space="preserve"> Koordinasi</t>
  </si>
  <si>
    <t>d. Instalasi Bocor</t>
  </si>
  <si>
    <t>e. Meter Bermasalah</t>
  </si>
  <si>
    <t>g. Tagihan Besar</t>
  </si>
  <si>
    <t>f.  Kwalitas Air/Air Keruh</t>
  </si>
  <si>
    <t>d. Verifikasi Pelanggan Non Aktif</t>
  </si>
  <si>
    <t>e. Lain-lain</t>
  </si>
  <si>
    <t>Perubahan Data Pelanggan</t>
  </si>
  <si>
    <t>b. Balik Nama</t>
  </si>
  <si>
    <t>c. Ganti Alamat</t>
  </si>
  <si>
    <t>d. Lain-lain</t>
  </si>
  <si>
    <t>d. Permohonan Sambungan Baru (SPL)</t>
  </si>
  <si>
    <t>d. Surat Pemberitahuan Tunggakan</t>
  </si>
  <si>
    <t>e. Surat Pemberitahuan Kaca Meter Pecah</t>
  </si>
  <si>
    <t>f. Surat Pemberitahuan Tidak Ada Meter</t>
  </si>
  <si>
    <t>g. Surat Lain-lain</t>
  </si>
  <si>
    <t>CATATAN:</t>
  </si>
  <si>
    <t>1. Pada kolom DRD diterbitkan, angka yang dimasukan adalah angka DRD Periode Rekening, atau mundur 1 periode dari laporan bulan berjalan. Contoh: Unt Lap Januari 2015 digunakan DRD Desember 2014.</t>
  </si>
  <si>
    <t>2. Kolom Posisi Tunggakan berlaku model Catatan 1.</t>
  </si>
  <si>
    <t>4. Pendapatan Tunggakan yg dimasukan adalah Penerimaan Tunggakan Non Double, Lihat di Laporan Panduan yg dikirim SIP (Afrison Asmaroni).</t>
  </si>
  <si>
    <t>3. Pendapatan Bulan Berjalan yg dimasukan adalah Penerimaan Bulan Berjalan Non Double, Lihat di Laporan Panduan yg dikirim SIP (Afrison Asmaroni).</t>
  </si>
  <si>
    <t>KETERANGAN :</t>
  </si>
  <si>
    <t>1. Rincian dari masing-masing item pekerjaan diatas dapat dibuat secara terpisah sebagai Lampiran dan pertanggung jawaban Kasubag kepada Kawil.</t>
  </si>
  <si>
    <t>1. Laporan ini merupakan Lampiran, Pendapatan Lain-lain merupakan pendapatan yang tidak rutin, namun merupakan pendapatan perusahaan.</t>
  </si>
  <si>
    <t>1. Jumlah Pelanggan lihat pada Laporan Perkiraan yang diterbitkan SIP (Afrison Asmaroni)</t>
  </si>
  <si>
    <t>2. Air Terjual adalah Pemakaian (Real) pada Laporan Perkiraan SIP (Afrison Asmaroni)</t>
  </si>
  <si>
    <t>3. Harga Air adalash DRD (Rp)  pada Laporan Perkiraan SIP (Afrison Asmaroni)</t>
  </si>
  <si>
    <t>Target SR Baru Dalam RKAP 2015</t>
  </si>
  <si>
    <t>Target Putus Koneksi Dalam RKAP 2015</t>
  </si>
  <si>
    <t>Target Pasang Kembali Dalam RKAP 2015</t>
  </si>
  <si>
    <t>Target Ganti Meter Dalam RKAP 2015</t>
  </si>
  <si>
    <t>1. Rekapitulasi Laporan Kinerja Keuangan</t>
  </si>
  <si>
    <r>
      <t>2.</t>
    </r>
    <r>
      <rPr>
        <sz val="12"/>
        <color indexed="8"/>
        <rFont val="Times New Roman"/>
        <family val="1"/>
      </rPr>
      <t> </t>
    </r>
    <r>
      <rPr>
        <sz val="12"/>
        <color indexed="8"/>
        <rFont val="Calibri"/>
        <family val="2"/>
      </rPr>
      <t>Laporan Pendapatan Air &amp; Efesiensi Penagihan</t>
    </r>
  </si>
  <si>
    <t xml:space="preserve">3. Laporan Pendapatan Non Air </t>
  </si>
  <si>
    <t>2. Form ini merupakan Laporan Rekap bagi Wilayah Pelayanan yang memiliki Kantor Unit, Untuk masing2 Unit dapat dibuatkan Laporan serupa dalam lembar Lampiran.</t>
  </si>
  <si>
    <t>LAMPIRAN LAPORAN</t>
  </si>
  <si>
    <t>TARGET</t>
  </si>
  <si>
    <t>Per Tahun</t>
  </si>
  <si>
    <t>Per Bulan</t>
  </si>
  <si>
    <t>Utara</t>
  </si>
  <si>
    <t>Selatan</t>
  </si>
  <si>
    <t>Pusat</t>
  </si>
  <si>
    <t>Anggaran Jumlah Sambungan Pelanggan</t>
  </si>
  <si>
    <t>JUMLAH SAMBUNGAN</t>
  </si>
  <si>
    <t>PENAMBAHAN</t>
  </si>
  <si>
    <t>TUTUPAN SAMBUNGAN</t>
  </si>
  <si>
    <t>PASANG KEMBALI SAMBUNGAN</t>
  </si>
  <si>
    <t>JUMLAH SAMBUNGAN LANGGANAN AKHIR BULAN</t>
  </si>
  <si>
    <t>AWAL BULAN</t>
  </si>
  <si>
    <t>SAMBUNGAN BARU</t>
  </si>
  <si>
    <t>AKTIF</t>
  </si>
  <si>
    <t>NON AKTIF</t>
  </si>
  <si>
    <t>Utara (37%)</t>
  </si>
  <si>
    <t>Selatan (26%)</t>
  </si>
  <si>
    <t>Pusat (37%)</t>
  </si>
  <si>
    <t>Utara (33%)</t>
  </si>
  <si>
    <t>Selatan (17%)</t>
  </si>
  <si>
    <t>Pusat (50%)</t>
  </si>
  <si>
    <t>Utara (36%)</t>
  </si>
  <si>
    <t>Selatan (25%)</t>
  </si>
  <si>
    <t>Pusat (39%)</t>
  </si>
  <si>
    <t>TARGET (100%)</t>
  </si>
  <si>
    <t>Utara (45%)</t>
  </si>
  <si>
    <t>Selatan (31%)</t>
  </si>
  <si>
    <t>Pusat (24%)</t>
  </si>
  <si>
    <t>5 = 3+4</t>
  </si>
  <si>
    <t>9 = 3+6-7+8</t>
  </si>
  <si>
    <t>10=4+7-8</t>
  </si>
  <si>
    <t>11 = 9+10</t>
  </si>
  <si>
    <t>1.</t>
  </si>
  <si>
    <t xml:space="preserve">  Januari</t>
  </si>
  <si>
    <t xml:space="preserve">  Pebruari</t>
  </si>
  <si>
    <t xml:space="preserve">  Maret</t>
  </si>
  <si>
    <t xml:space="preserve">  April</t>
  </si>
  <si>
    <t xml:space="preserve">  Mei</t>
  </si>
  <si>
    <t xml:space="preserve">  Juni</t>
  </si>
  <si>
    <t xml:space="preserve">  Juli</t>
  </si>
  <si>
    <t xml:space="preserve">  Agustus</t>
  </si>
  <si>
    <t xml:space="preserve">  September</t>
  </si>
  <si>
    <t xml:space="preserve">  Oktober</t>
  </si>
  <si>
    <t xml:space="preserve">  Nopember</t>
  </si>
  <si>
    <t xml:space="preserve">  Desember</t>
  </si>
  <si>
    <t>■</t>
  </si>
  <si>
    <t xml:space="preserve"> JUMLAH PELANGGAN</t>
  </si>
  <si>
    <t>Target Jumlah Sambungan Pelanggan</t>
  </si>
  <si>
    <t>Jumlah Sambungan Awal Bulan</t>
  </si>
  <si>
    <t>Penambahan Sambungan Baru</t>
  </si>
  <si>
    <t>Tutupan Sambungan</t>
  </si>
  <si>
    <t>Pasang Kembali Sambungan</t>
  </si>
  <si>
    <t>Jumlah Sambungan Langganan Akhir Bulan</t>
  </si>
  <si>
    <t>Target</t>
  </si>
  <si>
    <t>B.1.4. PIUTANG REKENING AIR Tahun 2015</t>
  </si>
  <si>
    <t>Target DRD Air per Wilayah</t>
  </si>
  <si>
    <t>DRD Yang Akan Ditagih (+Ret Sampah)</t>
  </si>
  <si>
    <t>Efisiensi Penagihan</t>
  </si>
  <si>
    <t>Jumlah (+Ret Sampah)</t>
  </si>
  <si>
    <t>Total Pelanggan Aktif</t>
  </si>
  <si>
    <t xml:space="preserve">Selatan </t>
  </si>
  <si>
    <t>Pelanggan Aktif</t>
  </si>
  <si>
    <t>DRD Yang Akan Ditagih (Target Maksimal)</t>
  </si>
  <si>
    <t>Jumlah (Target Minimal)</t>
  </si>
  <si>
    <t>(Rp.)</t>
  </si>
  <si>
    <t>(%)</t>
  </si>
  <si>
    <t>SR</t>
  </si>
  <si>
    <t>Nopember</t>
  </si>
  <si>
    <t>TOTAL (B.1.4.1.1)</t>
  </si>
  <si>
    <t>B.1.4.1.1. HARGA AIR / 13.01.00</t>
  </si>
  <si>
    <t>Target Harga Air per Wilayah</t>
  </si>
  <si>
    <t>Harga Air Yang Akan Ditagih</t>
  </si>
  <si>
    <t>Harga Air Yang Akan Ditagih (Target Maksimal)</t>
  </si>
  <si>
    <t>B.1.4.1.2. JASA ADMINISTRASI / 13.01.00</t>
  </si>
  <si>
    <t>Target Jasa Adm per Wilayah</t>
  </si>
  <si>
    <t>Jasa Adm Yang Akan Ditagih</t>
  </si>
  <si>
    <t>Efisiensi</t>
  </si>
  <si>
    <t>Jasa Adm Yang Akan Ditagih (Target Maksimal)</t>
  </si>
  <si>
    <t>Pebruari</t>
  </si>
  <si>
    <t>T O T A L   (B.1.4.1.2)</t>
  </si>
  <si>
    <t>B.1.4.1.3. METERAI / 13.01.00</t>
  </si>
  <si>
    <t>Target Materai per Wilayah</t>
  </si>
  <si>
    <t>Materai Yang Akan Ditagih</t>
  </si>
  <si>
    <t>Meterai Yang Akan Ditagih (Target Maksimal)</t>
  </si>
  <si>
    <t>TOTAL (B.1.4.1.3)</t>
  </si>
  <si>
    <t>B.1.4.1.4. PEMELIHARAAN METER AIR / 13.01.00</t>
  </si>
  <si>
    <t>Target Dana Meter per Wilayah</t>
  </si>
  <si>
    <t>Dana Meter Yang Akan Ditagih</t>
  </si>
  <si>
    <t>Dana Meter Yang Akan Ditagih (Target Maksimal)</t>
  </si>
  <si>
    <t>T O T A L   (  B.1.3.1.  )</t>
  </si>
  <si>
    <t>B.2.3.1. TITIPAN RETRIBUSI SAMPAH / 50.04.10</t>
  </si>
  <si>
    <t>B  U  L  A  N</t>
  </si>
  <si>
    <t>Retribusi Sampah Yang Akan Ditagih</t>
  </si>
  <si>
    <t xml:space="preserve">  November</t>
  </si>
  <si>
    <t xml:space="preserve"> Desember</t>
  </si>
  <si>
    <t xml:space="preserve"> TOTAL (B.2.3.1)</t>
  </si>
  <si>
    <t>JUMLAH SAMBUNGAN AWAL BULAN</t>
  </si>
  <si>
    <t>PENAMBAHAN SAMBUNGAN BARU</t>
  </si>
  <si>
    <t>Tutup Sambungan</t>
  </si>
  <si>
    <t>Jumlah Sambungan Akhir Bulan</t>
  </si>
  <si>
    <t>B.1.4.2. PIUTANG LANGGANAN AIR TAHUN BERJALAN / 13.01.b</t>
  </si>
  <si>
    <t>Harga Air</t>
  </si>
  <si>
    <t>Jasa Administrasi</t>
  </si>
  <si>
    <t>Materai</t>
  </si>
  <si>
    <t>Pemeliharaan Meter Air</t>
  </si>
  <si>
    <t>Jumlah Piutang</t>
  </si>
  <si>
    <t>Total Jumlah Pelanggan</t>
  </si>
  <si>
    <t>Total Pelanggan</t>
  </si>
  <si>
    <t>Target Jumlah Piutang Tertagih</t>
  </si>
  <si>
    <t>TOTAL (B.1.4.2)</t>
  </si>
  <si>
    <t>Wilayah Pelayanan Utara</t>
  </si>
  <si>
    <t>Satuan</t>
  </si>
  <si>
    <t>- Slip</t>
  </si>
  <si>
    <t>- Rupiah</t>
  </si>
  <si>
    <r>
      <t>- M</t>
    </r>
    <r>
      <rPr>
        <sz val="11"/>
        <color indexed="8"/>
        <rFont val="Calibri"/>
        <family val="2"/>
      </rPr>
      <t>³</t>
    </r>
  </si>
  <si>
    <t>- DRD yang akan ditagih (target maksimal)</t>
  </si>
  <si>
    <t>- Efisiensi Penagihan (80%)</t>
  </si>
  <si>
    <t>- Jumlah (target minimal)--&gt; termasuk ret. Sampah</t>
  </si>
  <si>
    <t>- Aktif</t>
  </si>
  <si>
    <t>Unit</t>
  </si>
  <si>
    <t>- Non Aktif</t>
  </si>
  <si>
    <t>- Jumlah</t>
  </si>
  <si>
    <t>Wilayah Pelayanan Selatan</t>
  </si>
  <si>
    <t>Wilayah Pelayanan Pusat</t>
  </si>
  <si>
    <t>4. Kepala Satuan Informasi dan Pengembangan</t>
  </si>
  <si>
    <t>ANGGARAN PRODUKSI DAN PENJUALAN AIR</t>
  </si>
  <si>
    <t>TAHUN 2015</t>
  </si>
  <si>
    <t>(Dalam M3)</t>
  </si>
  <si>
    <t>Produksi Air</t>
  </si>
  <si>
    <t>Pemakaian Air di Instalasi</t>
  </si>
  <si>
    <t>Distribusi Air</t>
  </si>
  <si>
    <t>Air Yang Dapat Dipertanggungjawabkan (M3)</t>
  </si>
  <si>
    <t>Kehilangan Air</t>
  </si>
  <si>
    <t>Pel. Aktif</t>
  </si>
  <si>
    <t>Rekening</t>
  </si>
  <si>
    <t>Tunai</t>
  </si>
  <si>
    <t>M3</t>
  </si>
  <si>
    <t>1</t>
  </si>
  <si>
    <t>2</t>
  </si>
  <si>
    <t>3</t>
  </si>
  <si>
    <t>4</t>
  </si>
  <si>
    <t>5 = 3-4</t>
  </si>
  <si>
    <t>6</t>
  </si>
  <si>
    <t>10 = 6+7+8+9</t>
  </si>
  <si>
    <t>11 = 5-10</t>
  </si>
  <si>
    <t>12 = 11/5x100</t>
  </si>
  <si>
    <t xml:space="preserve">  JANUARI</t>
  </si>
  <si>
    <t xml:space="preserve">  PEBRUARI</t>
  </si>
  <si>
    <t xml:space="preserve">  MARET</t>
  </si>
  <si>
    <t xml:space="preserve">  APRIL</t>
  </si>
  <si>
    <t xml:space="preserve">  MEI</t>
  </si>
  <si>
    <t xml:space="preserve">  JUNI</t>
  </si>
  <si>
    <t xml:space="preserve">  JULI</t>
  </si>
  <si>
    <t xml:space="preserve">  AGUSTUS</t>
  </si>
  <si>
    <t xml:space="preserve">  SEPTEMBER</t>
  </si>
  <si>
    <t xml:space="preserve">  OKTOBER</t>
  </si>
  <si>
    <t xml:space="preserve">  NOVEMBER</t>
  </si>
  <si>
    <t xml:space="preserve">  DESEMBER</t>
  </si>
  <si>
    <t xml:space="preserve">  TOTAL</t>
  </si>
  <si>
    <t xml:space="preserve">  Produksi Air</t>
  </si>
  <si>
    <t xml:space="preserve">  Pemakaian Air Di Instalasi</t>
  </si>
  <si>
    <t xml:space="preserve">  Distribusi Air  (3=1-2)</t>
  </si>
  <si>
    <t xml:space="preserve">  Penjualan Air</t>
  </si>
  <si>
    <t xml:space="preserve">  Kehilangan Air  (5=3-4)</t>
  </si>
  <si>
    <t xml:space="preserve">       Prosentase Kehilangan Air</t>
  </si>
  <si>
    <t xml:space="preserve">       5  :  3 x 100 %</t>
  </si>
  <si>
    <t>Air Dapat Dipertanggung jawabkan</t>
  </si>
  <si>
    <t xml:space="preserve">          PERUSAHAAN DAERAH AIR MINUM KOTA PADANG</t>
  </si>
  <si>
    <t xml:space="preserve">          Jl. H. Agus Salim No.10 Telp.0751-22789 Padang</t>
  </si>
  <si>
    <t>4. Laporan Pendapatan Lain-lain.</t>
  </si>
  <si>
    <r>
      <t>5.</t>
    </r>
    <r>
      <rPr>
        <sz val="12"/>
        <color indexed="8"/>
        <rFont val="Times New Roman"/>
        <family val="1"/>
      </rPr>
      <t> </t>
    </r>
    <r>
      <rPr>
        <sz val="12"/>
        <color indexed="8"/>
        <rFont val="Calibri"/>
        <family val="2"/>
      </rPr>
      <t>Rekapitulasi Laporan Kinerja Bidang Teknik</t>
    </r>
  </si>
  <si>
    <t>6. Rekapitulasi Jumlah Pelanggan, Rekening &amp; Pemakaian Air</t>
  </si>
  <si>
    <r>
      <t>7.</t>
    </r>
    <r>
      <rPr>
        <sz val="12"/>
        <color indexed="8"/>
        <rFont val="Times New Roman"/>
        <family val="1"/>
      </rPr>
      <t> </t>
    </r>
    <r>
      <rPr>
        <sz val="12"/>
        <color indexed="8"/>
        <rFont val="Calibri"/>
        <family val="2"/>
      </rPr>
      <t>Rekapitulasi Jumlah Karyawan &amp; Rasio Terhadap Pelanggan</t>
    </r>
  </si>
  <si>
    <t>8. Rekapitulasi Hasil Baca Meter Pelanggan</t>
  </si>
  <si>
    <t>9. Rekapitulasi Laporan Kegiatan Pelayanan</t>
  </si>
  <si>
    <t>10. Lampiran &amp; Rincian Kegiatan</t>
  </si>
  <si>
    <t>Target Pendapatan Menurut RKAP 2015 (80%)</t>
  </si>
  <si>
    <t>Penerimaan Bulan Berjalan (non double) (4=4A+4B) :</t>
  </si>
  <si>
    <t>- Penerimaan Eksternal (Diluar Kas Unit)</t>
  </si>
  <si>
    <t>Penerimaan Tunggakan (non double)</t>
  </si>
  <si>
    <t>Penerimaan Sambungan Baru</t>
  </si>
  <si>
    <t>Penerimaan Cicilan Sambungan Baru</t>
  </si>
  <si>
    <t>Penerimaan Pasang Kembali</t>
  </si>
  <si>
    <t>Penerimaan Denda Loss Meter</t>
  </si>
  <si>
    <t>Penerimaan Balik Nama</t>
  </si>
  <si>
    <t>Jumlah Rekening Tak Tertagih {14=1-4}</t>
  </si>
  <si>
    <t>Efisiensi Penagihan Bulan Berjalan (%) {15=(4:1)*100}</t>
  </si>
  <si>
    <t>Efisiensi Penagihan RKAP (%) {16=(4:2)*100}</t>
  </si>
  <si>
    <t>Efisiensi Penagihan Tunggakan (%) {17=(5:3)*100}</t>
  </si>
  <si>
    <t>(4) Total Penerimaan lain-lain (13+14)</t>
  </si>
  <si>
    <t>(5) Grand Total Penerimaan {(3)+(4)}</t>
  </si>
  <si>
    <t>(3) Total Penerimaan {(Air + Non Air)-KM}</t>
  </si>
  <si>
    <t>(2) Total Penerimaan Non Air (6+7+8+9+10+11)</t>
  </si>
  <si>
    <t>(1) Total Penerimaan Air (4+5)</t>
  </si>
  <si>
    <t>- Penerimaan Kas Unit ( Tabing, Kuranji )</t>
  </si>
  <si>
    <t>Kepala Wilayah Pelayanan Utara</t>
  </si>
  <si>
    <t>( Hendra Pebrizal,S.sos. MM )</t>
  </si>
  <si>
    <t>(Jonni, SE)</t>
  </si>
  <si>
    <t>NIK : 197301326</t>
  </si>
  <si>
    <t>(Hendra Pebrizal, S.sos. MM)</t>
  </si>
  <si>
    <t>NIK :  197301326</t>
  </si>
  <si>
    <t>Penerimaan Bulan Berjalan (Non Double)</t>
  </si>
  <si>
    <t>Penerimaan Tunggakan (Non Double)</t>
  </si>
  <si>
    <t xml:space="preserve">Bulan Januari 2015 di wilayah pelayanan utara tidak ada pendapatan lain-lain </t>
  </si>
  <si>
    <t>- E. STK Belum Dikerjakan/Sisa (Realisasi = 'Belum') {E=B-(C+D)}</t>
  </si>
  <si>
    <t>- B. Total STK Akan Dikerjakan {B=A+STK Sisa bln lalu}</t>
  </si>
  <si>
    <t>- B. Total STK Akan Dikerjakan {B=A+STK sisa bln lalu}</t>
  </si>
  <si>
    <t>- E. STK Belum Dikerjakan/Sisa (Realisasi = 'Belum'){E=B-(C+D)}</t>
  </si>
  <si>
    <t>Target Rehab Sambungan Rumah Dalam RKAP 2015</t>
  </si>
  <si>
    <t>Perihal :   Surat Pengantar Laporan Kegiatan Wilayah Pelayanan Utara</t>
  </si>
  <si>
    <t xml:space="preserve">                                                                               Kepala Wilayah Utara</t>
  </si>
  <si>
    <t>- Penerimaan Kas Unit (Tabing, Kuranji)</t>
  </si>
  <si>
    <t>PenerimaanLain-lain</t>
  </si>
  <si>
    <t>a. Air Tak Jalan/ Air Mati</t>
  </si>
  <si>
    <t>b. Disposisi Masuk</t>
  </si>
  <si>
    <t>WILAYAH PELAYANAN UTARA</t>
  </si>
  <si>
    <t>Pemasangan jaringan ats nama Redrawati, Jl. Berok Rakik belakang Kop. Duta Pratama</t>
  </si>
  <si>
    <t xml:space="preserve">                                  </t>
  </si>
  <si>
    <t>LAMPIRAN KREDIT MEMO</t>
  </si>
  <si>
    <t xml:space="preserve">INDEK </t>
  </si>
  <si>
    <t>NAMA</t>
  </si>
  <si>
    <t>ALAMAT</t>
  </si>
  <si>
    <t>SABRI AZHARI</t>
  </si>
  <si>
    <t>KP. BARU BEROK NO. 182</t>
  </si>
  <si>
    <t>INSANUL KAMIL</t>
  </si>
  <si>
    <t>JL. MEDAN RAYA NO. B/12</t>
  </si>
  <si>
    <t>MUFLIHATI</t>
  </si>
  <si>
    <t>PERUM. SINGGALANG A1/27</t>
  </si>
  <si>
    <t>DRS. JUNAIDI, MM</t>
  </si>
  <si>
    <t>JL. SIJUNJUNG I/281</t>
  </si>
  <si>
    <t>DASRIL SYOFYAN</t>
  </si>
  <si>
    <t>MEGA PERMAI I/C1 LBK BUAYA</t>
  </si>
  <si>
    <t>DJAMILIS JAMIN</t>
  </si>
  <si>
    <t>JL. TANJUNG KARANG C/12</t>
  </si>
  <si>
    <t xml:space="preserve">Rek. Air th 2004 &amp; 2005 Rp. 834.000 ( 17 slip ) &amp;  rek. Air th 1995 Rp. 99.600 ( 1slip ) </t>
  </si>
  <si>
    <t xml:space="preserve">          WILAYAH PELAYANAN UTARA</t>
  </si>
  <si>
    <t xml:space="preserve">                                                                            (Hendra Pebrizal, S.Sos. MM)</t>
  </si>
  <si>
    <t>( Hendra Pebrizal, S.Sos, MM )</t>
  </si>
  <si>
    <t>PELAYANAN WILAYAH UTARA</t>
  </si>
  <si>
    <t>09.127.073</t>
  </si>
  <si>
    <t>09.076.020</t>
  </si>
  <si>
    <t>15.001.019</t>
  </si>
  <si>
    <t>09.031.003</t>
  </si>
  <si>
    <t>15.470.017</t>
  </si>
  <si>
    <t>09.088.005</t>
  </si>
  <si>
    <t>NIK : 197602276</t>
  </si>
  <si>
    <t xml:space="preserve">Bulan April 2015 di wilayah pelayanan utara tidak ada pendapatan lain-lain </t>
  </si>
  <si>
    <t>NIK :  197602276</t>
  </si>
  <si>
    <t>NIK :197602276</t>
  </si>
  <si>
    <t>BULAN MEI 2015</t>
  </si>
  <si>
    <t>Nomor : 05 /LB-WU/IV - 2015                                                 Padang, 05 Juni 2015</t>
  </si>
  <si>
    <t>Padang, 05 Juni 2015</t>
  </si>
  <si>
    <t xml:space="preserve">Bulan Mei 2015 di wilayah pelayanan utara tidak ada pendapatan lain-lain </t>
  </si>
  <si>
    <t>Padang,  05 Juni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</si>
</sst>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21]dd\ mmmm\ yyyy;@"/>
    <numFmt numFmtId="165" formatCode="_(* #,##0.00_);_(* \(#,##0.00\);_(* &quot;-&quot;_);_(@_)"/>
    <numFmt numFmtId="166" formatCode="_(* #,##0.0_);_(* \(#,##0.0\);_(* &quot;-&quot;_);_(@_)"/>
    <numFmt numFmtId="167" formatCode="_(* #,##0_);_(* \(#,##0\);_(* &quot;-&quot;??_);_(@_)"/>
    <numFmt numFmtId="168" formatCode="0.000"/>
    <numFmt numFmtId="169" formatCode="_(* #,##0.000_);_(* \(#,##0.000\);_(* &quot;-&quot;??_);_(@_)"/>
  </numFmts>
  <fonts count="68" x14ac:knownFonts="1">
    <font>
      <sz val="11"/>
      <color theme="1"/>
      <name val="Calibri"/>
      <family val="2"/>
      <charset val="1"/>
      <scheme val="minor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b/>
      <sz val="10"/>
      <color indexed="8"/>
      <name val="Calibri"/>
      <family val="2"/>
    </font>
    <font>
      <b/>
      <vertAlign val="superscript"/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sz val="12"/>
      <name val="Arial"/>
      <family val="2"/>
    </font>
    <font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4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5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1.5"/>
      <color rgb="FF000000"/>
      <name val="Arial Narrow"/>
      <family val="2"/>
    </font>
    <font>
      <sz val="11.5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0"/>
      <color rgb="FFFF0000"/>
      <name val="Arial Narrow"/>
      <family val="2"/>
    </font>
    <font>
      <sz val="12"/>
      <color theme="1"/>
      <name val="Arial Narrow"/>
      <family val="2"/>
    </font>
    <font>
      <sz val="20"/>
      <color rgb="FF000000"/>
      <name val="Calibri"/>
      <family val="2"/>
      <scheme val="minor"/>
    </font>
    <font>
      <i/>
      <sz val="10"/>
      <color theme="1"/>
      <name val="Arial Narrow"/>
      <family val="2"/>
    </font>
    <font>
      <b/>
      <sz val="11"/>
      <color rgb="FF0000FF"/>
      <name val="Lucida Bright"/>
      <family val="1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b/>
      <sz val="28"/>
      <color theme="1"/>
      <name val="Arial Rounded MT Bold"/>
      <family val="2"/>
    </font>
    <font>
      <sz val="36"/>
      <color theme="1"/>
      <name val="Arial"/>
      <family val="2"/>
    </font>
    <font>
      <b/>
      <sz val="22"/>
      <color theme="1"/>
      <name val="Arial Rounded MT Bold"/>
      <family val="2"/>
    </font>
    <font>
      <b/>
      <sz val="20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rgb="FF000000"/>
      <name val="Arial Narrow"/>
      <family val="2"/>
    </font>
    <font>
      <sz val="9"/>
      <color theme="1"/>
      <name val="Arial Narrow"/>
      <family val="2"/>
    </font>
    <font>
      <b/>
      <sz val="14"/>
      <color theme="1"/>
      <name val="Arial Rounded MT Bold"/>
      <family val="2"/>
    </font>
    <font>
      <sz val="14"/>
      <color theme="1"/>
      <name val="Calibri"/>
      <family val="2"/>
      <charset val="1"/>
      <scheme val="minor"/>
    </font>
    <font>
      <b/>
      <sz val="14"/>
      <color rgb="FF000000"/>
      <name val="Arial Rounded MT Bold"/>
      <family val="2"/>
    </font>
    <font>
      <b/>
      <sz val="10"/>
      <color rgb="FF000000"/>
      <name val="Arial Narrow"/>
      <family val="2"/>
    </font>
    <font>
      <sz val="48"/>
      <color theme="1"/>
      <name val="Arial Rounded MT Bold"/>
      <family val="2"/>
    </font>
    <font>
      <b/>
      <sz val="14"/>
      <color theme="1"/>
      <name val="Arial Narrow"/>
      <family val="2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6" fillId="0" borderId="0" applyFont="0" applyFill="0" applyBorder="0" applyAlignment="0" applyProtection="0"/>
  </cellStyleXfs>
  <cellXfs count="103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vertical="top" wrapText="1"/>
    </xf>
    <xf numFmtId="0" fontId="20" fillId="0" borderId="4" xfId="0" applyFont="1" applyBorder="1" applyAlignment="1">
      <alignment horizontal="left" vertical="top" wrapText="1" indent="5"/>
    </xf>
    <xf numFmtId="0" fontId="20" fillId="0" borderId="5" xfId="0" applyFont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20" fillId="0" borderId="5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top" wrapText="1"/>
    </xf>
    <xf numFmtId="0" fontId="0" fillId="0" borderId="5" xfId="0" applyBorder="1" applyAlignment="1"/>
    <xf numFmtId="0" fontId="20" fillId="0" borderId="5" xfId="0" applyFont="1" applyBorder="1" applyAlignment="1">
      <alignment horizontal="left" vertical="top" wrapText="1" indent="2"/>
    </xf>
    <xf numFmtId="0" fontId="22" fillId="0" borderId="5" xfId="0" applyFont="1" applyBorder="1" applyAlignment="1">
      <alignment horizontal="left" vertical="top" wrapText="1" indent="2"/>
    </xf>
    <xf numFmtId="0" fontId="23" fillId="0" borderId="5" xfId="0" applyFont="1" applyBorder="1" applyAlignment="1">
      <alignment horizontal="left" vertical="top" wrapText="1" indent="2"/>
    </xf>
    <xf numFmtId="0" fontId="23" fillId="0" borderId="5" xfId="0" applyFont="1" applyBorder="1" applyAlignment="1">
      <alignment horizontal="left" indent="2"/>
    </xf>
    <xf numFmtId="0" fontId="23" fillId="0" borderId="6" xfId="0" applyFont="1" applyBorder="1" applyAlignment="1">
      <alignment horizontal="left" vertical="top" wrapText="1" indent="2"/>
    </xf>
    <xf numFmtId="0" fontId="0" fillId="0" borderId="7" xfId="0" applyBorder="1"/>
    <xf numFmtId="0" fontId="24" fillId="0" borderId="8" xfId="0" applyFont="1" applyBorder="1" applyAlignment="1"/>
    <xf numFmtId="0" fontId="25" fillId="0" borderId="8" xfId="0" applyFont="1" applyBorder="1" applyAlignment="1"/>
    <xf numFmtId="0" fontId="25" fillId="0" borderId="9" xfId="0" applyFont="1" applyBorder="1" applyAlignment="1"/>
    <xf numFmtId="0" fontId="0" fillId="0" borderId="10" xfId="0" applyBorder="1"/>
    <xf numFmtId="0" fontId="26" fillId="0" borderId="0" xfId="0" applyFont="1" applyBorder="1" applyAlignment="1"/>
    <xf numFmtId="0" fontId="25" fillId="0" borderId="0" xfId="0" applyFont="1" applyBorder="1" applyAlignment="1"/>
    <xf numFmtId="0" fontId="25" fillId="0" borderId="11" xfId="0" applyFont="1" applyBorder="1" applyAlignment="1"/>
    <xf numFmtId="0" fontId="27" fillId="0" borderId="12" xfId="0" applyFont="1" applyBorder="1" applyAlignment="1"/>
    <xf numFmtId="0" fontId="27" fillId="0" borderId="13" xfId="0" applyFont="1" applyBorder="1" applyAlignment="1"/>
    <xf numFmtId="0" fontId="26" fillId="0" borderId="13" xfId="0" applyFont="1" applyBorder="1" applyAlignment="1"/>
    <xf numFmtId="0" fontId="26" fillId="0" borderId="14" xfId="0" applyFont="1" applyBorder="1" applyAlignme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26" fillId="0" borderId="0" xfId="0" applyFont="1" applyAlignment="1">
      <alignment horizontal="center" vertical="center"/>
    </xf>
    <xf numFmtId="9" fontId="0" fillId="0" borderId="0" xfId="0" applyNumberFormat="1"/>
    <xf numFmtId="164" fontId="0" fillId="0" borderId="15" xfId="0" applyNumberFormat="1" applyBorder="1" applyAlignment="1">
      <alignment horizontal="center"/>
    </xf>
    <xf numFmtId="41" fontId="16" fillId="0" borderId="15" xfId="1" applyFont="1" applyBorder="1"/>
    <xf numFmtId="41" fontId="16" fillId="0" borderId="16" xfId="1" applyFont="1" applyBorder="1"/>
    <xf numFmtId="0" fontId="28" fillId="0" borderId="17" xfId="0" applyFont="1" applyBorder="1"/>
    <xf numFmtId="0" fontId="28" fillId="0" borderId="15" xfId="0" applyFont="1" applyBorder="1"/>
    <xf numFmtId="0" fontId="0" fillId="0" borderId="0" xfId="0" applyAlignment="1">
      <alignment vertical="center"/>
    </xf>
    <xf numFmtId="0" fontId="28" fillId="0" borderId="18" xfId="0" applyFont="1" applyBorder="1"/>
    <xf numFmtId="0" fontId="29" fillId="0" borderId="19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9" fillId="0" borderId="15" xfId="0" applyFont="1" applyBorder="1"/>
    <xf numFmtId="0" fontId="29" fillId="0" borderId="17" xfId="0" applyFont="1" applyBorder="1"/>
    <xf numFmtId="41" fontId="16" fillId="0" borderId="0" xfId="1" applyFont="1"/>
    <xf numFmtId="0" fontId="29" fillId="0" borderId="3" xfId="0" applyFont="1" applyBorder="1" applyAlignment="1">
      <alignment horizontal="center"/>
    </xf>
    <xf numFmtId="0" fontId="26" fillId="0" borderId="0" xfId="0" applyFont="1"/>
    <xf numFmtId="0" fontId="29" fillId="0" borderId="23" xfId="0" applyFont="1" applyFill="1" applyBorder="1" applyAlignment="1">
      <alignment horizontal="center" vertical="center"/>
    </xf>
    <xf numFmtId="41" fontId="29" fillId="0" borderId="17" xfId="1" applyFont="1" applyBorder="1"/>
    <xf numFmtId="41" fontId="28" fillId="0" borderId="15" xfId="1" applyFont="1" applyBorder="1"/>
    <xf numFmtId="41" fontId="28" fillId="0" borderId="17" xfId="1" applyFont="1" applyBorder="1"/>
    <xf numFmtId="41" fontId="29" fillId="0" borderId="15" xfId="1" applyFont="1" applyBorder="1"/>
    <xf numFmtId="41" fontId="28" fillId="0" borderId="18" xfId="1" applyFont="1" applyBorder="1"/>
    <xf numFmtId="0" fontId="29" fillId="0" borderId="20" xfId="0" applyFont="1" applyBorder="1" applyAlignment="1">
      <alignment horizontal="center"/>
    </xf>
    <xf numFmtId="0" fontId="29" fillId="0" borderId="24" xfId="0" applyFont="1" applyBorder="1"/>
    <xf numFmtId="41" fontId="29" fillId="0" borderId="25" xfId="1" applyFont="1" applyBorder="1"/>
    <xf numFmtId="41" fontId="29" fillId="0" borderId="26" xfId="1" applyFont="1" applyBorder="1"/>
    <xf numFmtId="41" fontId="28" fillId="0" borderId="26" xfId="1" applyFont="1" applyBorder="1"/>
    <xf numFmtId="41" fontId="28" fillId="0" borderId="27" xfId="1" applyFont="1" applyBorder="1"/>
    <xf numFmtId="41" fontId="29" fillId="0" borderId="28" xfId="1" applyFont="1" applyBorder="1"/>
    <xf numFmtId="0" fontId="29" fillId="2" borderId="29" xfId="0" applyFont="1" applyFill="1" applyBorder="1" applyAlignment="1">
      <alignment vertical="center"/>
    </xf>
    <xf numFmtId="0" fontId="29" fillId="2" borderId="30" xfId="0" applyFont="1" applyFill="1" applyBorder="1" applyAlignment="1">
      <alignment vertical="center"/>
    </xf>
    <xf numFmtId="41" fontId="29" fillId="0" borderId="24" xfId="1" applyFont="1" applyBorder="1"/>
    <xf numFmtId="41" fontId="29" fillId="0" borderId="31" xfId="1" applyFont="1" applyBorder="1"/>
    <xf numFmtId="0" fontId="29" fillId="0" borderId="32" xfId="0" applyFont="1" applyBorder="1"/>
    <xf numFmtId="41" fontId="29" fillId="0" borderId="33" xfId="1" applyFont="1" applyBorder="1"/>
    <xf numFmtId="41" fontId="28" fillId="0" borderId="33" xfId="1" applyFont="1" applyBorder="1"/>
    <xf numFmtId="41" fontId="28" fillId="0" borderId="34" xfId="1" applyFont="1" applyBorder="1"/>
    <xf numFmtId="0" fontId="29" fillId="2" borderId="35" xfId="0" applyFont="1" applyFill="1" applyBorder="1" applyAlignment="1">
      <alignment vertical="center"/>
    </xf>
    <xf numFmtId="41" fontId="29" fillId="0" borderId="15" xfId="1" applyFont="1" applyBorder="1" applyAlignment="1">
      <alignment horizontal="right"/>
    </xf>
    <xf numFmtId="41" fontId="29" fillId="0" borderId="25" xfId="1" applyFont="1" applyBorder="1" applyAlignment="1">
      <alignment horizontal="right"/>
    </xf>
    <xf numFmtId="41" fontId="29" fillId="0" borderId="17" xfId="1" applyFont="1" applyBorder="1" applyAlignment="1">
      <alignment horizontal="right"/>
    </xf>
    <xf numFmtId="0" fontId="29" fillId="0" borderId="0" xfId="0" applyFont="1" applyFill="1" applyBorder="1"/>
    <xf numFmtId="165" fontId="16" fillId="0" borderId="0" xfId="1" applyNumberFormat="1" applyFont="1"/>
    <xf numFmtId="2" fontId="0" fillId="0" borderId="0" xfId="0" applyNumberFormat="1"/>
    <xf numFmtId="43" fontId="0" fillId="0" borderId="0" xfId="0" applyNumberFormat="1"/>
    <xf numFmtId="41" fontId="29" fillId="0" borderId="17" xfId="1" applyNumberFormat="1" applyFont="1" applyBorder="1"/>
    <xf numFmtId="165" fontId="29" fillId="0" borderId="25" xfId="1" applyNumberFormat="1" applyFont="1" applyBorder="1" applyAlignment="1">
      <alignment horizontal="right"/>
    </xf>
    <xf numFmtId="0" fontId="29" fillId="0" borderId="21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33" xfId="0" applyFont="1" applyBorder="1"/>
    <xf numFmtId="0" fontId="28" fillId="0" borderId="37" xfId="0" quotePrefix="1" applyFont="1" applyBorder="1"/>
    <xf numFmtId="0" fontId="29" fillId="0" borderId="37" xfId="0" applyFont="1" applyBorder="1"/>
    <xf numFmtId="0" fontId="28" fillId="0" borderId="33" xfId="0" applyFont="1" applyBorder="1"/>
    <xf numFmtId="0" fontId="28" fillId="0" borderId="37" xfId="0" applyFont="1" applyBorder="1"/>
    <xf numFmtId="0" fontId="28" fillId="0" borderId="38" xfId="0" applyFont="1" applyBorder="1"/>
    <xf numFmtId="41" fontId="29" fillId="0" borderId="39" xfId="1" applyFont="1" applyBorder="1"/>
    <xf numFmtId="41" fontId="29" fillId="0" borderId="39" xfId="1" applyNumberFormat="1" applyFont="1" applyBorder="1"/>
    <xf numFmtId="41" fontId="28" fillId="0" borderId="40" xfId="1" applyFont="1" applyBorder="1"/>
    <xf numFmtId="41" fontId="28" fillId="0" borderId="39" xfId="1" applyFont="1" applyBorder="1"/>
    <xf numFmtId="41" fontId="29" fillId="0" borderId="40" xfId="1" applyFont="1" applyBorder="1"/>
    <xf numFmtId="41" fontId="28" fillId="0" borderId="41" xfId="1" applyFont="1" applyBorder="1"/>
    <xf numFmtId="41" fontId="29" fillId="0" borderId="42" xfId="1" applyFont="1" applyBorder="1"/>
    <xf numFmtId="41" fontId="29" fillId="0" borderId="40" xfId="1" applyFont="1" applyBorder="1" applyAlignment="1">
      <alignment horizontal="right"/>
    </xf>
    <xf numFmtId="41" fontId="29" fillId="0" borderId="43" xfId="1" applyFont="1" applyBorder="1" applyAlignment="1">
      <alignment horizontal="right"/>
    </xf>
    <xf numFmtId="41" fontId="29" fillId="0" borderId="20" xfId="1" applyFont="1" applyBorder="1"/>
    <xf numFmtId="41" fontId="28" fillId="0" borderId="20" xfId="1" applyFont="1" applyBorder="1"/>
    <xf numFmtId="41" fontId="28" fillId="0" borderId="22" xfId="1" applyFont="1" applyBorder="1"/>
    <xf numFmtId="41" fontId="29" fillId="0" borderId="36" xfId="1" applyFont="1" applyBorder="1"/>
    <xf numFmtId="41" fontId="29" fillId="0" borderId="32" xfId="1" applyFont="1" applyBorder="1"/>
    <xf numFmtId="41" fontId="29" fillId="0" borderId="44" xfId="1" applyFont="1" applyBorder="1"/>
    <xf numFmtId="41" fontId="21" fillId="0" borderId="0" xfId="1" applyFont="1"/>
    <xf numFmtId="0" fontId="21" fillId="0" borderId="0" xfId="0" applyFont="1"/>
    <xf numFmtId="0" fontId="30" fillId="0" borderId="0" xfId="0" applyFont="1"/>
    <xf numFmtId="0" fontId="30" fillId="0" borderId="7" xfId="0" applyFont="1" applyBorder="1"/>
    <xf numFmtId="0" fontId="30" fillId="0" borderId="9" xfId="0" applyFont="1" applyBorder="1"/>
    <xf numFmtId="0" fontId="30" fillId="0" borderId="10" xfId="0" applyFont="1" applyBorder="1"/>
    <xf numFmtId="0" fontId="31" fillId="0" borderId="0" xfId="0" applyFont="1" applyBorder="1" applyAlignment="1"/>
    <xf numFmtId="0" fontId="30" fillId="0" borderId="11" xfId="0" applyFont="1" applyBorder="1"/>
    <xf numFmtId="0" fontId="31" fillId="0" borderId="13" xfId="0" applyFont="1" applyBorder="1" applyAlignment="1"/>
    <xf numFmtId="0" fontId="30" fillId="0" borderId="14" xfId="0" applyFont="1" applyBorder="1"/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9" fontId="30" fillId="0" borderId="0" xfId="0" applyNumberFormat="1" applyFont="1"/>
    <xf numFmtId="41" fontId="30" fillId="0" borderId="0" xfId="1" applyFont="1"/>
    <xf numFmtId="165" fontId="30" fillId="0" borderId="0" xfId="1" applyNumberFormat="1" applyFont="1"/>
    <xf numFmtId="0" fontId="31" fillId="0" borderId="0" xfId="0" applyFont="1"/>
    <xf numFmtId="2" fontId="30" fillId="0" borderId="0" xfId="0" applyNumberFormat="1" applyFont="1"/>
    <xf numFmtId="43" fontId="30" fillId="0" borderId="0" xfId="0" applyNumberFormat="1" applyFont="1"/>
    <xf numFmtId="0" fontId="30" fillId="0" borderId="2" xfId="0" applyFont="1" applyBorder="1" applyAlignment="1">
      <alignment horizontal="center"/>
    </xf>
    <xf numFmtId="0" fontId="30" fillId="0" borderId="16" xfId="0" applyFont="1" applyBorder="1"/>
    <xf numFmtId="0" fontId="30" fillId="0" borderId="3" xfId="0" applyFont="1" applyBorder="1" applyAlignment="1">
      <alignment horizontal="center"/>
    </xf>
    <xf numFmtId="0" fontId="30" fillId="0" borderId="15" xfId="0" applyFont="1" applyBorder="1"/>
    <xf numFmtId="0" fontId="30" fillId="0" borderId="45" xfId="0" applyFont="1" applyBorder="1" applyAlignment="1">
      <alignment horizontal="center"/>
    </xf>
    <xf numFmtId="0" fontId="30" fillId="0" borderId="25" xfId="0" applyFont="1" applyBorder="1"/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7" xfId="0" applyFont="1" applyBorder="1"/>
    <xf numFmtId="0" fontId="28" fillId="0" borderId="10" xfId="0" applyFont="1" applyBorder="1"/>
    <xf numFmtId="0" fontId="28" fillId="0" borderId="12" xfId="0" applyFont="1" applyBorder="1" applyAlignment="1"/>
    <xf numFmtId="0" fontId="32" fillId="0" borderId="0" xfId="0" applyFont="1"/>
    <xf numFmtId="0" fontId="29" fillId="0" borderId="0" xfId="0" applyFont="1"/>
    <xf numFmtId="41" fontId="28" fillId="0" borderId="0" xfId="0" applyNumberFormat="1" applyFont="1"/>
    <xf numFmtId="41" fontId="30" fillId="0" borderId="0" xfId="0" applyNumberFormat="1" applyFont="1"/>
    <xf numFmtId="41" fontId="28" fillId="0" borderId="0" xfId="1" applyFont="1"/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/>
    <xf numFmtId="0" fontId="28" fillId="0" borderId="45" xfId="0" applyFont="1" applyBorder="1" applyAlignment="1">
      <alignment horizontal="center"/>
    </xf>
    <xf numFmtId="0" fontId="28" fillId="0" borderId="25" xfId="0" applyFont="1" applyBorder="1"/>
    <xf numFmtId="0" fontId="30" fillId="0" borderId="0" xfId="0" applyFont="1" applyAlignment="1">
      <alignment horizontal="center"/>
    </xf>
    <xf numFmtId="0" fontId="30" fillId="0" borderId="0" xfId="0" applyFont="1" applyBorder="1"/>
    <xf numFmtId="0" fontId="33" fillId="0" borderId="12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35" fillId="0" borderId="1" xfId="0" applyFont="1" applyBorder="1" applyAlignment="1">
      <alignment horizontal="center" vertical="distributed"/>
    </xf>
    <xf numFmtId="41" fontId="30" fillId="0" borderId="15" xfId="0" applyNumberFormat="1" applyFont="1" applyBorder="1"/>
    <xf numFmtId="41" fontId="30" fillId="0" borderId="17" xfId="0" applyNumberFormat="1" applyFont="1" applyBorder="1"/>
    <xf numFmtId="0" fontId="30" fillId="0" borderId="21" xfId="0" applyFont="1" applyBorder="1" applyAlignment="1">
      <alignment horizontal="center"/>
    </xf>
    <xf numFmtId="0" fontId="30" fillId="0" borderId="24" xfId="0" applyFont="1" applyBorder="1"/>
    <xf numFmtId="0" fontId="31" fillId="0" borderId="8" xfId="0" applyFont="1" applyBorder="1" applyAlignment="1"/>
    <xf numFmtId="0" fontId="31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31" fillId="0" borderId="0" xfId="0" applyFont="1" applyAlignment="1"/>
    <xf numFmtId="0" fontId="36" fillId="0" borderId="7" xfId="0" applyFont="1" applyBorder="1" applyAlignment="1">
      <alignment vertical="center" wrapText="1"/>
    </xf>
    <xf numFmtId="0" fontId="36" fillId="0" borderId="8" xfId="0" applyFont="1" applyBorder="1" applyAlignment="1">
      <alignment vertical="center" wrapText="1"/>
    </xf>
    <xf numFmtId="0" fontId="37" fillId="0" borderId="9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37" fillId="0" borderId="11" xfId="0" applyFont="1" applyBorder="1" applyAlignment="1">
      <alignment vertical="center" wrapText="1"/>
    </xf>
    <xf numFmtId="49" fontId="36" fillId="0" borderId="14" xfId="0" applyNumberFormat="1" applyFont="1" applyBorder="1" applyAlignment="1">
      <alignment vertical="center" wrapText="1"/>
    </xf>
    <xf numFmtId="0" fontId="30" fillId="0" borderId="0" xfId="0" applyFont="1" applyAlignment="1"/>
    <xf numFmtId="0" fontId="31" fillId="0" borderId="0" xfId="0" applyFont="1" applyAlignment="1">
      <alignment horizontal="center"/>
    </xf>
    <xf numFmtId="0" fontId="28" fillId="0" borderId="0" xfId="0" applyFont="1" applyBorder="1" applyAlignment="1"/>
    <xf numFmtId="0" fontId="29" fillId="0" borderId="0" xfId="0" applyFont="1" applyBorder="1" applyAlignment="1"/>
    <xf numFmtId="0" fontId="29" fillId="0" borderId="46" xfId="0" applyFont="1" applyBorder="1" applyAlignment="1">
      <alignment horizontal="center" vertical="distributed"/>
    </xf>
    <xf numFmtId="0" fontId="29" fillId="0" borderId="47" xfId="0" applyFont="1" applyBorder="1" applyAlignment="1">
      <alignment horizontal="center" vertical="distributed"/>
    </xf>
    <xf numFmtId="0" fontId="29" fillId="0" borderId="48" xfId="0" applyFont="1" applyBorder="1" applyAlignment="1">
      <alignment horizontal="center" vertical="distributed"/>
    </xf>
    <xf numFmtId="0" fontId="38" fillId="0" borderId="0" xfId="0" applyFont="1"/>
    <xf numFmtId="0" fontId="29" fillId="0" borderId="1" xfId="0" applyFont="1" applyBorder="1" applyAlignment="1">
      <alignment horizontal="center" vertical="distributed"/>
    </xf>
    <xf numFmtId="0" fontId="29" fillId="0" borderId="49" xfId="0" applyFont="1" applyBorder="1" applyAlignment="1">
      <alignment horizontal="center" vertical="distributed"/>
    </xf>
    <xf numFmtId="0" fontId="29" fillId="0" borderId="50" xfId="0" applyFont="1" applyBorder="1" applyAlignment="1">
      <alignment horizontal="center" vertical="distributed"/>
    </xf>
    <xf numFmtId="0" fontId="29" fillId="0" borderId="51" xfId="0" applyFont="1" applyBorder="1" applyAlignment="1">
      <alignment horizontal="center" vertical="distributed"/>
    </xf>
    <xf numFmtId="41" fontId="6" fillId="0" borderId="17" xfId="1" applyFont="1" applyBorder="1"/>
    <xf numFmtId="41" fontId="6" fillId="0" borderId="17" xfId="1" applyFont="1" applyBorder="1" applyAlignment="1">
      <alignment horizontal="right"/>
    </xf>
    <xf numFmtId="41" fontId="6" fillId="0" borderId="33" xfId="1" applyFont="1" applyBorder="1"/>
    <xf numFmtId="43" fontId="6" fillId="0" borderId="33" xfId="1" applyNumberFormat="1" applyFont="1" applyBorder="1" applyAlignment="1"/>
    <xf numFmtId="41" fontId="6" fillId="0" borderId="26" xfId="1" applyFont="1" applyBorder="1"/>
    <xf numFmtId="41" fontId="6" fillId="0" borderId="15" xfId="1" applyFont="1" applyBorder="1"/>
    <xf numFmtId="41" fontId="6" fillId="0" borderId="15" xfId="1" applyFont="1" applyBorder="1" applyAlignment="1">
      <alignment horizontal="right"/>
    </xf>
    <xf numFmtId="41" fontId="6" fillId="0" borderId="37" xfId="1" applyFont="1" applyBorder="1"/>
    <xf numFmtId="43" fontId="6" fillId="0" borderId="37" xfId="1" applyNumberFormat="1" applyFont="1" applyBorder="1" applyAlignment="1"/>
    <xf numFmtId="41" fontId="6" fillId="0" borderId="52" xfId="1" applyFont="1" applyBorder="1"/>
    <xf numFmtId="41" fontId="28" fillId="0" borderId="37" xfId="1" applyFont="1" applyBorder="1"/>
    <xf numFmtId="41" fontId="28" fillId="0" borderId="25" xfId="1" applyFont="1" applyBorder="1"/>
    <xf numFmtId="41" fontId="28" fillId="0" borderId="53" xfId="1" applyFont="1" applyBorder="1"/>
    <xf numFmtId="43" fontId="6" fillId="0" borderId="53" xfId="1" applyNumberFormat="1" applyFont="1" applyBorder="1" applyAlignment="1"/>
    <xf numFmtId="41" fontId="6" fillId="0" borderId="28" xfId="1" applyFont="1" applyBorder="1"/>
    <xf numFmtId="0" fontId="29" fillId="0" borderId="0" xfId="0" applyFont="1" applyAlignment="1">
      <alignment horizontal="left"/>
    </xf>
    <xf numFmtId="0" fontId="30" fillId="0" borderId="17" xfId="0" applyFont="1" applyBorder="1"/>
    <xf numFmtId="0" fontId="30" fillId="0" borderId="54" xfId="0" applyFont="1" applyBorder="1"/>
    <xf numFmtId="0" fontId="30" fillId="0" borderId="55" xfId="0" applyFont="1" applyBorder="1"/>
    <xf numFmtId="0" fontId="39" fillId="0" borderId="20" xfId="0" applyFont="1" applyBorder="1" applyAlignment="1">
      <alignment horizontal="right"/>
    </xf>
    <xf numFmtId="0" fontId="39" fillId="0" borderId="15" xfId="0" quotePrefix="1" applyFont="1" applyBorder="1"/>
    <xf numFmtId="0" fontId="30" fillId="0" borderId="26" xfId="0" applyFont="1" applyBorder="1"/>
    <xf numFmtId="0" fontId="39" fillId="0" borderId="3" xfId="0" applyFont="1" applyBorder="1" applyAlignment="1">
      <alignment horizontal="right"/>
    </xf>
    <xf numFmtId="0" fontId="39" fillId="0" borderId="45" xfId="0" applyFont="1" applyBorder="1" applyAlignment="1">
      <alignment horizontal="right"/>
    </xf>
    <xf numFmtId="0" fontId="39" fillId="0" borderId="25" xfId="0" applyFont="1" applyBorder="1"/>
    <xf numFmtId="0" fontId="30" fillId="0" borderId="28" xfId="0" applyFont="1" applyBorder="1"/>
    <xf numFmtId="0" fontId="29" fillId="0" borderId="8" xfId="0" applyFont="1" applyBorder="1" applyAlignment="1"/>
    <xf numFmtId="0" fontId="28" fillId="0" borderId="8" xfId="0" applyFont="1" applyBorder="1" applyAlignment="1"/>
    <xf numFmtId="0" fontId="28" fillId="0" borderId="9" xfId="0" applyFont="1" applyBorder="1" applyAlignment="1"/>
    <xf numFmtId="0" fontId="28" fillId="0" borderId="11" xfId="0" applyFont="1" applyBorder="1" applyAlignment="1"/>
    <xf numFmtId="0" fontId="28" fillId="0" borderId="13" xfId="0" applyFont="1" applyBorder="1" applyAlignment="1"/>
    <xf numFmtId="0" fontId="29" fillId="0" borderId="13" xfId="0" applyFont="1" applyBorder="1" applyAlignment="1"/>
    <xf numFmtId="0" fontId="29" fillId="0" borderId="14" xfId="0" applyFont="1" applyBorder="1" applyAlignment="1"/>
    <xf numFmtId="0" fontId="29" fillId="0" borderId="0" xfId="0" applyFont="1" applyAlignment="1">
      <alignment horizontal="center" vertical="center"/>
    </xf>
    <xf numFmtId="0" fontId="28" fillId="0" borderId="15" xfId="0" quotePrefix="1" applyFont="1" applyBorder="1"/>
    <xf numFmtId="0" fontId="28" fillId="0" borderId="26" xfId="0" applyFont="1" applyBorder="1"/>
    <xf numFmtId="9" fontId="28" fillId="0" borderId="0" xfId="0" applyNumberFormat="1" applyFont="1"/>
    <xf numFmtId="0" fontId="31" fillId="0" borderId="17" xfId="0" applyFont="1" applyBorder="1"/>
    <xf numFmtId="0" fontId="30" fillId="0" borderId="20" xfId="0" applyFont="1" applyBorder="1" applyAlignment="1">
      <alignment horizontal="right"/>
    </xf>
    <xf numFmtId="0" fontId="30" fillId="0" borderId="3" xfId="0" applyFont="1" applyBorder="1" applyAlignment="1">
      <alignment horizontal="right"/>
    </xf>
    <xf numFmtId="0" fontId="35" fillId="0" borderId="19" xfId="0" applyFont="1" applyFill="1" applyBorder="1" applyAlignment="1">
      <alignment horizontal="center" vertical="center"/>
    </xf>
    <xf numFmtId="17" fontId="35" fillId="0" borderId="19" xfId="0" applyNumberFormat="1" applyFont="1" applyFill="1" applyBorder="1" applyAlignment="1">
      <alignment horizontal="center" vertical="center"/>
    </xf>
    <xf numFmtId="41" fontId="30" fillId="0" borderId="17" xfId="0" quotePrefix="1" applyNumberFormat="1" applyFont="1" applyBorder="1"/>
    <xf numFmtId="41" fontId="30" fillId="0" borderId="26" xfId="0" applyNumberFormat="1" applyFont="1" applyBorder="1"/>
    <xf numFmtId="41" fontId="30" fillId="0" borderId="15" xfId="0" quotePrefix="1" applyNumberFormat="1" applyFont="1" applyBorder="1"/>
    <xf numFmtId="41" fontId="31" fillId="0" borderId="17" xfId="0" applyNumberFormat="1" applyFont="1" applyBorder="1"/>
    <xf numFmtId="41" fontId="30" fillId="3" borderId="26" xfId="0" applyNumberFormat="1" applyFont="1" applyFill="1" applyBorder="1"/>
    <xf numFmtId="41" fontId="30" fillId="0" borderId="28" xfId="0" applyNumberFormat="1" applyFont="1" applyBorder="1"/>
    <xf numFmtId="0" fontId="28" fillId="0" borderId="7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40" fillId="0" borderId="0" xfId="0" applyFont="1" applyAlignment="1">
      <alignment horizontal="left"/>
    </xf>
    <xf numFmtId="0" fontId="35" fillId="0" borderId="1" xfId="0" applyFont="1" applyFill="1" applyBorder="1" applyAlignment="1">
      <alignment horizontal="center" vertical="center"/>
    </xf>
    <xf numFmtId="0" fontId="35" fillId="0" borderId="56" xfId="0" applyFont="1" applyFill="1" applyBorder="1" applyAlignment="1">
      <alignment horizontal="center" vertical="center"/>
    </xf>
    <xf numFmtId="17" fontId="35" fillId="0" borderId="5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49" fontId="41" fillId="0" borderId="16" xfId="0" applyNumberFormat="1" applyFont="1" applyBorder="1" applyAlignment="1">
      <alignment horizontal="left"/>
    </xf>
    <xf numFmtId="49" fontId="41" fillId="0" borderId="15" xfId="0" applyNumberFormat="1" applyFont="1" applyBorder="1"/>
    <xf numFmtId="0" fontId="31" fillId="0" borderId="1" xfId="0" applyFont="1" applyBorder="1" applyAlignment="1">
      <alignment horizontal="center"/>
    </xf>
    <xf numFmtId="0" fontId="31" fillId="0" borderId="58" xfId="0" applyFont="1" applyBorder="1" applyAlignment="1">
      <alignment horizontal="center"/>
    </xf>
    <xf numFmtId="0" fontId="26" fillId="0" borderId="0" xfId="0" applyFont="1" applyAlignment="1"/>
    <xf numFmtId="0" fontId="27" fillId="0" borderId="0" xfId="0" applyFont="1" applyBorder="1" applyAlignment="1"/>
    <xf numFmtId="0" fontId="31" fillId="0" borderId="59" xfId="0" applyFont="1" applyBorder="1" applyAlignment="1">
      <alignment horizontal="center" vertical="distributed"/>
    </xf>
    <xf numFmtId="0" fontId="31" fillId="0" borderId="1" xfId="0" applyFont="1" applyBorder="1" applyAlignment="1">
      <alignment horizontal="center" vertical="distributed"/>
    </xf>
    <xf numFmtId="0" fontId="31" fillId="0" borderId="60" xfId="0" applyFont="1" applyBorder="1" applyAlignment="1">
      <alignment horizontal="center" vertical="distributed"/>
    </xf>
    <xf numFmtId="41" fontId="30" fillId="0" borderId="52" xfId="0" applyNumberFormat="1" applyFont="1" applyBorder="1"/>
    <xf numFmtId="41" fontId="30" fillId="0" borderId="37" xfId="0" applyNumberFormat="1" applyFont="1" applyBorder="1"/>
    <xf numFmtId="41" fontId="30" fillId="0" borderId="53" xfId="0" applyNumberFormat="1" applyFont="1" applyBorder="1"/>
    <xf numFmtId="0" fontId="7" fillId="0" borderId="0" xfId="0" applyFont="1"/>
    <xf numFmtId="0" fontId="8" fillId="0" borderId="0" xfId="0" applyFont="1"/>
    <xf numFmtId="0" fontId="11" fillId="0" borderId="0" xfId="0" applyFont="1"/>
    <xf numFmtId="38" fontId="8" fillId="0" borderId="61" xfId="0" applyNumberFormat="1" applyFont="1" applyBorder="1" applyAlignment="1"/>
    <xf numFmtId="41" fontId="8" fillId="0" borderId="54" xfId="1" applyFont="1" applyBorder="1" applyAlignment="1">
      <alignment horizontal="left"/>
    </xf>
    <xf numFmtId="41" fontId="8" fillId="0" borderId="17" xfId="1" applyFont="1" applyBorder="1" applyAlignment="1"/>
    <xf numFmtId="41" fontId="8" fillId="0" borderId="62" xfId="1" applyFont="1" applyBorder="1" applyAlignment="1"/>
    <xf numFmtId="0" fontId="13" fillId="0" borderId="0" xfId="0" applyFont="1"/>
    <xf numFmtId="38" fontId="8" fillId="0" borderId="63" xfId="0" applyNumberFormat="1" applyFont="1" applyBorder="1" applyAlignment="1"/>
    <xf numFmtId="41" fontId="8" fillId="0" borderId="37" xfId="1" applyFont="1" applyBorder="1" applyAlignment="1">
      <alignment horizontal="left"/>
    </xf>
    <xf numFmtId="41" fontId="8" fillId="0" borderId="15" xfId="1" applyFont="1" applyBorder="1" applyAlignment="1">
      <alignment horizontal="center"/>
    </xf>
    <xf numFmtId="41" fontId="8" fillId="0" borderId="15" xfId="1" applyFont="1" applyBorder="1" applyAlignment="1"/>
    <xf numFmtId="41" fontId="8" fillId="0" borderId="64" xfId="1" applyFont="1" applyBorder="1" applyAlignment="1"/>
    <xf numFmtId="41" fontId="8" fillId="0" borderId="24" xfId="1" applyFont="1" applyBorder="1" applyAlignment="1">
      <alignment horizontal="center"/>
    </xf>
    <xf numFmtId="41" fontId="8" fillId="0" borderId="24" xfId="1" applyFont="1" applyBorder="1" applyAlignment="1"/>
    <xf numFmtId="38" fontId="8" fillId="0" borderId="65" xfId="0" applyNumberFormat="1" applyFont="1" applyBorder="1" applyAlignment="1"/>
    <xf numFmtId="0" fontId="8" fillId="0" borderId="66" xfId="0" applyFont="1" applyBorder="1" applyAlignment="1">
      <alignment vertical="center"/>
    </xf>
    <xf numFmtId="41" fontId="8" fillId="0" borderId="67" xfId="0" applyNumberFormat="1" applyFont="1" applyBorder="1" applyAlignment="1"/>
    <xf numFmtId="41" fontId="8" fillId="0" borderId="68" xfId="0" applyNumberFormat="1" applyFont="1" applyBorder="1" applyAlignment="1"/>
    <xf numFmtId="0" fontId="14" fillId="0" borderId="0" xfId="0" applyFont="1"/>
    <xf numFmtId="41" fontId="0" fillId="0" borderId="0" xfId="0" applyNumberFormat="1"/>
    <xf numFmtId="0" fontId="12" fillId="0" borderId="0" xfId="0" applyFont="1"/>
    <xf numFmtId="0" fontId="10" fillId="0" borderId="0" xfId="0" applyFont="1" applyBorder="1" applyAlignment="1">
      <alignment horizontal="left" vertical="center"/>
    </xf>
    <xf numFmtId="41" fontId="42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41" fontId="8" fillId="0" borderId="24" xfId="1" applyFont="1" applyBorder="1" applyAlignment="1">
      <alignment horizontal="left"/>
    </xf>
    <xf numFmtId="41" fontId="8" fillId="0" borderId="69" xfId="1" applyFont="1" applyBorder="1" applyAlignment="1"/>
    <xf numFmtId="0" fontId="8" fillId="0" borderId="70" xfId="0" applyFont="1" applyBorder="1" applyAlignment="1">
      <alignment vertical="center"/>
    </xf>
    <xf numFmtId="41" fontId="8" fillId="0" borderId="71" xfId="0" applyNumberFormat="1" applyFont="1" applyBorder="1" applyAlignment="1"/>
    <xf numFmtId="41" fontId="8" fillId="0" borderId="25" xfId="1" applyFont="1" applyBorder="1" applyAlignment="1">
      <alignment horizontal="center"/>
    </xf>
    <xf numFmtId="41" fontId="8" fillId="0" borderId="43" xfId="1" applyFont="1" applyBorder="1" applyAlignment="1"/>
    <xf numFmtId="41" fontId="8" fillId="0" borderId="43" xfId="1" applyFont="1" applyBorder="1" applyAlignment="1">
      <alignment horizontal="center"/>
    </xf>
    <xf numFmtId="41" fontId="8" fillId="0" borderId="72" xfId="1" applyFont="1" applyBorder="1" applyAlignment="1"/>
    <xf numFmtId="38" fontId="8" fillId="0" borderId="73" xfId="0" applyNumberFormat="1" applyFont="1" applyBorder="1" applyAlignment="1"/>
    <xf numFmtId="41" fontId="8" fillId="0" borderId="25" xfId="1" applyFont="1" applyBorder="1" applyAlignment="1">
      <alignment horizontal="left"/>
    </xf>
    <xf numFmtId="0" fontId="35" fillId="0" borderId="59" xfId="0" applyFont="1" applyBorder="1" applyAlignment="1">
      <alignment horizontal="center" vertical="distributed"/>
    </xf>
    <xf numFmtId="0" fontId="35" fillId="0" borderId="60" xfId="0" applyFont="1" applyBorder="1" applyAlignment="1">
      <alignment horizontal="center" vertical="distributed"/>
    </xf>
    <xf numFmtId="0" fontId="9" fillId="0" borderId="15" xfId="0" applyFont="1" applyBorder="1"/>
    <xf numFmtId="0" fontId="9" fillId="0" borderId="25" xfId="0" applyFont="1" applyBorder="1"/>
    <xf numFmtId="0" fontId="30" fillId="0" borderId="52" xfId="0" applyFont="1" applyBorder="1"/>
    <xf numFmtId="0" fontId="9" fillId="0" borderId="17" xfId="0" applyFont="1" applyBorder="1"/>
    <xf numFmtId="41" fontId="8" fillId="0" borderId="15" xfId="1" applyNumberFormat="1" applyFont="1" applyBorder="1" applyAlignment="1">
      <alignment horizontal="center"/>
    </xf>
    <xf numFmtId="41" fontId="30" fillId="0" borderId="19" xfId="0" applyNumberFormat="1" applyFont="1" applyBorder="1"/>
    <xf numFmtId="0" fontId="35" fillId="0" borderId="74" xfId="0" applyFont="1" applyFill="1" applyBorder="1" applyAlignment="1">
      <alignment horizontal="center" vertical="center"/>
    </xf>
    <xf numFmtId="0" fontId="30" fillId="0" borderId="8" xfId="0" applyFont="1" applyBorder="1" applyAlignment="1"/>
    <xf numFmtId="0" fontId="30" fillId="0" borderId="0" xfId="0" applyFont="1" applyBorder="1" applyAlignment="1"/>
    <xf numFmtId="0" fontId="30" fillId="0" borderId="12" xfId="0" applyFont="1" applyBorder="1" applyAlignment="1"/>
    <xf numFmtId="0" fontId="30" fillId="0" borderId="13" xfId="0" applyFont="1" applyBorder="1" applyAlignment="1"/>
    <xf numFmtId="0" fontId="30" fillId="0" borderId="17" xfId="0" quotePrefix="1" applyFont="1" applyBorder="1"/>
    <xf numFmtId="0" fontId="35" fillId="0" borderId="75" xfId="0" applyFont="1" applyFill="1" applyBorder="1" applyAlignment="1">
      <alignment horizontal="center" vertical="center"/>
    </xf>
    <xf numFmtId="0" fontId="35" fillId="0" borderId="76" xfId="0" applyFont="1" applyFill="1" applyBorder="1" applyAlignment="1">
      <alignment horizontal="center" vertical="center"/>
    </xf>
    <xf numFmtId="0" fontId="35" fillId="0" borderId="77" xfId="0" applyFont="1" applyFill="1" applyBorder="1" applyAlignment="1">
      <alignment horizontal="center" vertical="center"/>
    </xf>
    <xf numFmtId="17" fontId="35" fillId="0" borderId="77" xfId="0" applyNumberFormat="1" applyFont="1" applyFill="1" applyBorder="1" applyAlignment="1">
      <alignment horizontal="center" vertical="center"/>
    </xf>
    <xf numFmtId="0" fontId="35" fillId="0" borderId="78" xfId="0" applyFont="1" applyFill="1" applyBorder="1" applyAlignment="1">
      <alignment horizontal="center" vertical="center"/>
    </xf>
    <xf numFmtId="0" fontId="35" fillId="0" borderId="79" xfId="0" applyFont="1" applyFill="1" applyBorder="1" applyAlignment="1">
      <alignment horizontal="center" vertical="center"/>
    </xf>
    <xf numFmtId="0" fontId="35" fillId="0" borderId="80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/>
    </xf>
    <xf numFmtId="0" fontId="30" fillId="0" borderId="31" xfId="0" applyFont="1" applyBorder="1"/>
    <xf numFmtId="0" fontId="0" fillId="0" borderId="0" xfId="0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1" fontId="6" fillId="0" borderId="25" xfId="1" applyFont="1" applyBorder="1"/>
    <xf numFmtId="41" fontId="30" fillId="4" borderId="17" xfId="0" applyNumberFormat="1" applyFont="1" applyFill="1" applyBorder="1"/>
    <xf numFmtId="0" fontId="28" fillId="4" borderId="15" xfId="0" quotePrefix="1" applyFont="1" applyFill="1" applyBorder="1"/>
    <xf numFmtId="41" fontId="30" fillId="4" borderId="17" xfId="0" quotePrefix="1" applyNumberFormat="1" applyFont="1" applyFill="1" applyBorder="1"/>
    <xf numFmtId="0" fontId="28" fillId="4" borderId="25" xfId="0" quotePrefix="1" applyFont="1" applyFill="1" applyBorder="1"/>
    <xf numFmtId="41" fontId="30" fillId="4" borderId="25" xfId="0" quotePrefix="1" applyNumberFormat="1" applyFont="1" applyFill="1" applyBorder="1"/>
    <xf numFmtId="41" fontId="30" fillId="4" borderId="25" xfId="0" applyNumberFormat="1" applyFont="1" applyFill="1" applyBorder="1"/>
    <xf numFmtId="41" fontId="30" fillId="4" borderId="28" xfId="0" applyNumberFormat="1" applyFont="1" applyFill="1" applyBorder="1"/>
    <xf numFmtId="0" fontId="0" fillId="0" borderId="0" xfId="0"/>
    <xf numFmtId="0" fontId="30" fillId="4" borderId="3" xfId="0" applyFont="1" applyFill="1" applyBorder="1" applyAlignment="1">
      <alignment horizontal="right"/>
    </xf>
    <xf numFmtId="0" fontId="31" fillId="4" borderId="17" xfId="0" applyFont="1" applyFill="1" applyBorder="1"/>
    <xf numFmtId="0" fontId="0" fillId="0" borderId="58" xfId="0" applyBorder="1" applyAlignment="1">
      <alignment horizontal="center"/>
    </xf>
    <xf numFmtId="41" fontId="16" fillId="0" borderId="55" xfId="1" applyFont="1" applyBorder="1"/>
    <xf numFmtId="41" fontId="16" fillId="0" borderId="52" xfId="1" applyFont="1" applyBorder="1"/>
    <xf numFmtId="164" fontId="18" fillId="0" borderId="16" xfId="0" applyNumberFormat="1" applyFont="1" applyBorder="1" applyAlignment="1">
      <alignment horizontal="center"/>
    </xf>
    <xf numFmtId="41" fontId="16" fillId="0" borderId="24" xfId="1" applyFont="1" applyBorder="1"/>
    <xf numFmtId="0" fontId="0" fillId="5" borderId="3" xfId="0" applyFill="1" applyBorder="1"/>
    <xf numFmtId="164" fontId="18" fillId="5" borderId="15" xfId="0" applyNumberFormat="1" applyFont="1" applyFill="1" applyBorder="1" applyAlignment="1">
      <alignment horizontal="center"/>
    </xf>
    <xf numFmtId="41" fontId="16" fillId="5" borderId="15" xfId="1" applyFont="1" applyFill="1" applyBorder="1"/>
    <xf numFmtId="41" fontId="16" fillId="5" borderId="52" xfId="1" applyFont="1" applyFill="1" applyBorder="1"/>
    <xf numFmtId="164" fontId="0" fillId="5" borderId="15" xfId="0" applyNumberFormat="1" applyFill="1" applyBorder="1" applyAlignment="1">
      <alignment horizontal="center"/>
    </xf>
    <xf numFmtId="0" fontId="0" fillId="5" borderId="45" xfId="0" applyFill="1" applyBorder="1"/>
    <xf numFmtId="164" fontId="0" fillId="5" borderId="25" xfId="0" applyNumberFormat="1" applyFill="1" applyBorder="1" applyAlignment="1">
      <alignment horizontal="center"/>
    </xf>
    <xf numFmtId="41" fontId="16" fillId="5" borderId="25" xfId="1" applyFont="1" applyFill="1" applyBorder="1"/>
    <xf numFmtId="41" fontId="16" fillId="5" borderId="28" xfId="1" applyFont="1" applyFill="1" applyBorder="1"/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/>
    <xf numFmtId="1" fontId="0" fillId="0" borderId="0" xfId="0" applyNumberFormat="1"/>
    <xf numFmtId="41" fontId="16" fillId="0" borderId="0" xfId="1" applyFont="1"/>
    <xf numFmtId="165" fontId="16" fillId="0" borderId="0" xfId="1" applyNumberFormat="1" applyFont="1"/>
    <xf numFmtId="0" fontId="0" fillId="6" borderId="81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82" xfId="0" applyFill="1" applyBorder="1" applyAlignment="1">
      <alignment horizontal="center"/>
    </xf>
    <xf numFmtId="0" fontId="0" fillId="7" borderId="83" xfId="0" applyFill="1" applyBorder="1" applyAlignment="1">
      <alignment horizontal="center"/>
    </xf>
    <xf numFmtId="0" fontId="0" fillId="8" borderId="83" xfId="0" applyFill="1" applyBorder="1" applyAlignment="1">
      <alignment horizontal="center"/>
    </xf>
    <xf numFmtId="0" fontId="0" fillId="4" borderId="84" xfId="0" applyFill="1" applyBorder="1" applyAlignment="1">
      <alignment horizontal="center"/>
    </xf>
    <xf numFmtId="0" fontId="0" fillId="4" borderId="83" xfId="0" applyFill="1" applyBorder="1" applyAlignment="1">
      <alignment horizontal="center"/>
    </xf>
    <xf numFmtId="0" fontId="0" fillId="6" borderId="83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5" borderId="81" xfId="0" applyFill="1" applyBorder="1" applyAlignment="1">
      <alignment horizontal="center"/>
    </xf>
    <xf numFmtId="2" fontId="0" fillId="7" borderId="56" xfId="0" applyNumberFormat="1" applyFill="1" applyBorder="1" applyAlignment="1">
      <alignment horizontal="center" vertical="center"/>
    </xf>
    <xf numFmtId="2" fontId="0" fillId="8" borderId="56" xfId="0" applyNumberFormat="1" applyFill="1" applyBorder="1" applyAlignment="1">
      <alignment horizontal="center" vertical="center"/>
    </xf>
    <xf numFmtId="2" fontId="0" fillId="4" borderId="56" xfId="0" applyNumberFormat="1" applyFill="1" applyBorder="1" applyAlignment="1">
      <alignment horizontal="center" vertical="center"/>
    </xf>
    <xf numFmtId="2" fontId="0" fillId="4" borderId="74" xfId="0" applyNumberFormat="1" applyFill="1" applyBorder="1" applyAlignment="1">
      <alignment horizontal="center" vertical="center"/>
    </xf>
    <xf numFmtId="0" fontId="0" fillId="5" borderId="82" xfId="0" applyFill="1" applyBorder="1" applyAlignment="1">
      <alignment horizontal="center"/>
    </xf>
    <xf numFmtId="2" fontId="0" fillId="9" borderId="56" xfId="0" applyNumberFormat="1" applyFill="1" applyBorder="1"/>
    <xf numFmtId="2" fontId="0" fillId="9" borderId="74" xfId="0" applyNumberFormat="1" applyFill="1" applyBorder="1"/>
    <xf numFmtId="0" fontId="12" fillId="5" borderId="56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/>
    <xf numFmtId="41" fontId="16" fillId="0" borderId="81" xfId="1" applyFont="1" applyBorder="1"/>
    <xf numFmtId="41" fontId="16" fillId="0" borderId="56" xfId="1" applyFont="1" applyBorder="1"/>
    <xf numFmtId="41" fontId="16" fillId="0" borderId="74" xfId="1" applyFont="1" applyBorder="1"/>
    <xf numFmtId="0" fontId="0" fillId="0" borderId="81" xfId="0" applyBorder="1"/>
    <xf numFmtId="1" fontId="0" fillId="0" borderId="56" xfId="0" applyNumberFormat="1" applyBorder="1"/>
    <xf numFmtId="1" fontId="0" fillId="0" borderId="74" xfId="0" applyNumberFormat="1" applyBorder="1"/>
    <xf numFmtId="0" fontId="0" fillId="3" borderId="85" xfId="0" applyFill="1" applyBorder="1"/>
    <xf numFmtId="0" fontId="0" fillId="3" borderId="86" xfId="0" applyFill="1" applyBorder="1"/>
    <xf numFmtId="1" fontId="0" fillId="3" borderId="86" xfId="0" applyNumberFormat="1" applyFill="1" applyBorder="1"/>
    <xf numFmtId="1" fontId="0" fillId="3" borderId="87" xfId="0" applyNumberFormat="1" applyFill="1" applyBorder="1"/>
    <xf numFmtId="41" fontId="16" fillId="0" borderId="85" xfId="1" applyFont="1" applyBorder="1"/>
    <xf numFmtId="41" fontId="16" fillId="0" borderId="86" xfId="1" applyFont="1" applyBorder="1"/>
    <xf numFmtId="1" fontId="0" fillId="0" borderId="87" xfId="0" applyNumberFormat="1" applyBorder="1"/>
    <xf numFmtId="1" fontId="0" fillId="0" borderId="86" xfId="0" applyNumberFormat="1" applyBorder="1"/>
    <xf numFmtId="41" fontId="16" fillId="3" borderId="86" xfId="1" applyFont="1" applyFill="1" applyBorder="1"/>
    <xf numFmtId="41" fontId="16" fillId="3" borderId="87" xfId="1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41" fontId="16" fillId="0" borderId="0" xfId="1" applyFont="1" applyBorder="1"/>
    <xf numFmtId="1" fontId="0" fillId="0" borderId="0" xfId="0" applyNumberFormat="1" applyBorder="1"/>
    <xf numFmtId="41" fontId="16" fillId="0" borderId="0" xfId="1" applyFont="1" applyFill="1" applyBorder="1"/>
    <xf numFmtId="0" fontId="0" fillId="0" borderId="0" xfId="0" applyFill="1" applyBorder="1" applyAlignment="1"/>
    <xf numFmtId="0" fontId="0" fillId="6" borderId="74" xfId="0" applyFill="1" applyBorder="1" applyAlignment="1">
      <alignment horizontal="center"/>
    </xf>
    <xf numFmtId="0" fontId="0" fillId="5" borderId="74" xfId="0" applyFill="1" applyBorder="1" applyAlignment="1">
      <alignment horizontal="center"/>
    </xf>
    <xf numFmtId="41" fontId="26" fillId="0" borderId="85" xfId="1" applyFont="1" applyBorder="1"/>
    <xf numFmtId="41" fontId="26" fillId="0" borderId="86" xfId="1" applyFont="1" applyBorder="1"/>
    <xf numFmtId="1" fontId="26" fillId="0" borderId="87" xfId="0" applyNumberFormat="1" applyFont="1" applyBorder="1"/>
    <xf numFmtId="1" fontId="26" fillId="0" borderId="86" xfId="0" applyNumberFormat="1" applyFont="1" applyBorder="1"/>
    <xf numFmtId="41" fontId="26" fillId="3" borderId="86" xfId="1" applyFont="1" applyFill="1" applyBorder="1"/>
    <xf numFmtId="41" fontId="26" fillId="3" borderId="87" xfId="1" applyFont="1" applyFill="1" applyBorder="1"/>
    <xf numFmtId="0" fontId="26" fillId="0" borderId="0" xfId="0" applyFont="1" applyFill="1" applyBorder="1"/>
    <xf numFmtId="1" fontId="26" fillId="0" borderId="0" xfId="0" applyNumberFormat="1" applyFont="1" applyFill="1" applyBorder="1"/>
    <xf numFmtId="41" fontId="26" fillId="0" borderId="0" xfId="1" applyFont="1" applyBorder="1"/>
    <xf numFmtId="1" fontId="26" fillId="0" borderId="0" xfId="0" applyNumberFormat="1" applyFont="1" applyBorder="1"/>
    <xf numFmtId="41" fontId="26" fillId="0" borderId="0" xfId="1" applyFont="1" applyFill="1" applyBorder="1"/>
    <xf numFmtId="0" fontId="0" fillId="0" borderId="0" xfId="0" applyFill="1"/>
    <xf numFmtId="0" fontId="43" fillId="0" borderId="0" xfId="0" applyFont="1"/>
    <xf numFmtId="0" fontId="26" fillId="0" borderId="88" xfId="0" applyFont="1" applyBorder="1" applyAlignment="1"/>
    <xf numFmtId="0" fontId="2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56" xfId="0" applyBorder="1"/>
    <xf numFmtId="41" fontId="0" fillId="0" borderId="56" xfId="0" applyNumberFormat="1" applyBorder="1"/>
    <xf numFmtId="41" fontId="0" fillId="0" borderId="0" xfId="0" applyNumberFormat="1" applyFill="1" applyBorder="1"/>
    <xf numFmtId="0" fontId="0" fillId="0" borderId="89" xfId="0" applyBorder="1" applyAlignment="1">
      <alignment horizontal="center"/>
    </xf>
    <xf numFmtId="0" fontId="0" fillId="0" borderId="89" xfId="0" applyBorder="1"/>
    <xf numFmtId="41" fontId="16" fillId="0" borderId="89" xfId="1" applyFont="1" applyBorder="1"/>
    <xf numFmtId="41" fontId="0" fillId="0" borderId="89" xfId="0" applyNumberFormat="1" applyBorder="1"/>
    <xf numFmtId="0" fontId="26" fillId="0" borderId="90" xfId="0" applyFont="1" applyBorder="1" applyAlignment="1">
      <alignment horizontal="center"/>
    </xf>
    <xf numFmtId="0" fontId="26" fillId="0" borderId="91" xfId="0" applyFont="1" applyBorder="1"/>
    <xf numFmtId="41" fontId="26" fillId="0" borderId="91" xfId="0" applyNumberFormat="1" applyFont="1" applyBorder="1"/>
    <xf numFmtId="0" fontId="26" fillId="3" borderId="91" xfId="0" applyFont="1" applyFill="1" applyBorder="1"/>
    <xf numFmtId="41" fontId="26" fillId="0" borderId="91" xfId="1" applyFont="1" applyBorder="1"/>
    <xf numFmtId="41" fontId="26" fillId="3" borderId="91" xfId="0" applyNumberFormat="1" applyFont="1" applyFill="1" applyBorder="1"/>
    <xf numFmtId="41" fontId="26" fillId="0" borderId="91" xfId="0" applyNumberFormat="1" applyFont="1" applyFill="1" applyBorder="1"/>
    <xf numFmtId="41" fontId="26" fillId="0" borderId="35" xfId="0" applyNumberFormat="1" applyFont="1" applyFill="1" applyBorder="1"/>
    <xf numFmtId="0" fontId="0" fillId="0" borderId="34" xfId="0" applyFill="1" applyBorder="1" applyAlignment="1"/>
    <xf numFmtId="0" fontId="21" fillId="0" borderId="34" xfId="0" applyFont="1" applyFill="1" applyBorder="1" applyAlignment="1">
      <alignment vertical="center" wrapText="1"/>
    </xf>
    <xf numFmtId="0" fontId="0" fillId="0" borderId="57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56" xfId="0" applyBorder="1" applyAlignment="1">
      <alignment horizontal="left"/>
    </xf>
    <xf numFmtId="41" fontId="0" fillId="0" borderId="57" xfId="0" applyNumberFormat="1" applyBorder="1"/>
    <xf numFmtId="41" fontId="0" fillId="0" borderId="34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/>
    <xf numFmtId="41" fontId="26" fillId="3" borderId="56" xfId="0" applyNumberFormat="1" applyFont="1" applyFill="1" applyBorder="1"/>
    <xf numFmtId="0" fontId="26" fillId="0" borderId="56" xfId="0" applyFont="1" applyBorder="1"/>
    <xf numFmtId="41" fontId="26" fillId="0" borderId="56" xfId="1" applyFont="1" applyBorder="1"/>
    <xf numFmtId="0" fontId="0" fillId="3" borderId="56" xfId="0" applyFill="1" applyBorder="1"/>
    <xf numFmtId="41" fontId="26" fillId="3" borderId="56" xfId="1" applyFont="1" applyFill="1" applyBorder="1"/>
    <xf numFmtId="41" fontId="26" fillId="0" borderId="56" xfId="0" applyNumberFormat="1" applyFont="1" applyBorder="1"/>
    <xf numFmtId="41" fontId="0" fillId="3" borderId="56" xfId="0" applyNumberFormat="1" applyFill="1" applyBorder="1"/>
    <xf numFmtId="41" fontId="26" fillId="0" borderId="57" xfId="0" applyNumberFormat="1" applyFont="1" applyBorder="1"/>
    <xf numFmtId="41" fontId="16" fillId="0" borderId="56" xfId="1" applyFont="1" applyFill="1" applyBorder="1"/>
    <xf numFmtId="41" fontId="16" fillId="3" borderId="56" xfId="1" applyFont="1" applyFill="1" applyBorder="1"/>
    <xf numFmtId="41" fontId="16" fillId="6" borderId="56" xfId="1" applyFont="1" applyFill="1" applyBorder="1"/>
    <xf numFmtId="0" fontId="26" fillId="6" borderId="57" xfId="0" applyFont="1" applyFill="1" applyBorder="1" applyAlignment="1">
      <alignment horizontal="center"/>
    </xf>
    <xf numFmtId="41" fontId="26" fillId="6" borderId="56" xfId="1" applyFont="1" applyFill="1" applyBorder="1"/>
    <xf numFmtId="41" fontId="26" fillId="7" borderId="56" xfId="1" applyFont="1" applyFill="1" applyBorder="1"/>
    <xf numFmtId="41" fontId="26" fillId="8" borderId="56" xfId="1" applyFont="1" applyFill="1" applyBorder="1"/>
    <xf numFmtId="41" fontId="26" fillId="10" borderId="56" xfId="1" applyFont="1" applyFill="1" applyBorder="1"/>
    <xf numFmtId="0" fontId="0" fillId="0" borderId="0" xfId="0" applyBorder="1" applyAlignment="1"/>
    <xf numFmtId="0" fontId="44" fillId="0" borderId="56" xfId="0" applyFont="1" applyBorder="1" applyAlignment="1">
      <alignment horizontal="center"/>
    </xf>
    <xf numFmtId="0" fontId="44" fillId="0" borderId="56" xfId="0" applyFont="1" applyBorder="1"/>
    <xf numFmtId="41" fontId="44" fillId="0" borderId="56" xfId="1" applyFont="1" applyBorder="1"/>
    <xf numFmtId="41" fontId="44" fillId="0" borderId="56" xfId="0" applyNumberFormat="1" applyFont="1" applyBorder="1"/>
    <xf numFmtId="0" fontId="26" fillId="7" borderId="56" xfId="0" applyFont="1" applyFill="1" applyBorder="1" applyAlignment="1">
      <alignment horizontal="center"/>
    </xf>
    <xf numFmtId="0" fontId="26" fillId="11" borderId="56" xfId="0" applyFont="1" applyFill="1" applyBorder="1" applyAlignment="1">
      <alignment horizontal="center"/>
    </xf>
    <xf numFmtId="0" fontId="26" fillId="4" borderId="83" xfId="0" applyFont="1" applyFill="1" applyBorder="1" applyAlignment="1">
      <alignment horizontal="center"/>
    </xf>
    <xf numFmtId="41" fontId="16" fillId="0" borderId="57" xfId="1" applyFont="1" applyBorder="1"/>
    <xf numFmtId="41" fontId="16" fillId="0" borderId="92" xfId="1" applyFont="1" applyBorder="1"/>
    <xf numFmtId="0" fontId="26" fillId="6" borderId="83" xfId="0" applyFont="1" applyFill="1" applyBorder="1" applyAlignment="1">
      <alignment horizontal="center"/>
    </xf>
    <xf numFmtId="41" fontId="17" fillId="0" borderId="91" xfId="0" applyNumberFormat="1" applyFont="1" applyBorder="1"/>
    <xf numFmtId="0" fontId="0" fillId="0" borderId="0" xfId="0" applyFont="1"/>
    <xf numFmtId="41" fontId="17" fillId="3" borderId="56" xfId="0" applyNumberFormat="1" applyFont="1" applyFill="1" applyBorder="1"/>
    <xf numFmtId="0" fontId="0" fillId="3" borderId="56" xfId="0" applyFont="1" applyFill="1" applyBorder="1"/>
    <xf numFmtId="41" fontId="17" fillId="0" borderId="56" xfId="1" applyFont="1" applyBorder="1"/>
    <xf numFmtId="0" fontId="45" fillId="0" borderId="56" xfId="0" applyFont="1" applyBorder="1" applyAlignment="1">
      <alignment horizontal="center"/>
    </xf>
    <xf numFmtId="0" fontId="45" fillId="0" borderId="57" xfId="0" applyFont="1" applyBorder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0" xfId="0" quotePrefix="1"/>
    <xf numFmtId="0" fontId="46" fillId="6" borderId="81" xfId="0" applyFont="1" applyFill="1" applyBorder="1" applyAlignment="1">
      <alignment horizontal="center"/>
    </xf>
    <xf numFmtId="0" fontId="46" fillId="7" borderId="83" xfId="0" applyFont="1" applyFill="1" applyBorder="1" applyAlignment="1">
      <alignment horizontal="center" vertical="center"/>
    </xf>
    <xf numFmtId="0" fontId="46" fillId="8" borderId="83" xfId="0" applyFont="1" applyFill="1" applyBorder="1" applyAlignment="1">
      <alignment horizontal="center" vertical="center"/>
    </xf>
    <xf numFmtId="0" fontId="46" fillId="4" borderId="83" xfId="0" applyFont="1" applyFill="1" applyBorder="1" applyAlignment="1">
      <alignment horizontal="center" vertical="center"/>
    </xf>
    <xf numFmtId="0" fontId="46" fillId="6" borderId="56" xfId="0" applyFont="1" applyFill="1" applyBorder="1" applyAlignment="1">
      <alignment horizontal="center"/>
    </xf>
    <xf numFmtId="0" fontId="46" fillId="6" borderId="57" xfId="0" applyFont="1" applyFill="1" applyBorder="1" applyAlignment="1">
      <alignment horizontal="center"/>
    </xf>
    <xf numFmtId="0" fontId="46" fillId="4" borderId="84" xfId="0" applyFont="1" applyFill="1" applyBorder="1" applyAlignment="1">
      <alignment horizontal="center" vertical="center"/>
    </xf>
    <xf numFmtId="0" fontId="46" fillId="6" borderId="82" xfId="0" applyFont="1" applyFill="1" applyBorder="1" applyAlignment="1">
      <alignment horizontal="center"/>
    </xf>
    <xf numFmtId="0" fontId="46" fillId="7" borderId="83" xfId="0" applyFont="1" applyFill="1" applyBorder="1" applyAlignment="1">
      <alignment horizontal="center"/>
    </xf>
    <xf numFmtId="0" fontId="46" fillId="8" borderId="83" xfId="0" applyFont="1" applyFill="1" applyBorder="1" applyAlignment="1">
      <alignment horizontal="center"/>
    </xf>
    <xf numFmtId="0" fontId="46" fillId="4" borderId="84" xfId="0" applyFont="1" applyFill="1" applyBorder="1" applyAlignment="1">
      <alignment horizontal="center"/>
    </xf>
    <xf numFmtId="0" fontId="46" fillId="4" borderId="83" xfId="0" applyFont="1" applyFill="1" applyBorder="1" applyAlignment="1">
      <alignment horizontal="center"/>
    </xf>
    <xf numFmtId="0" fontId="46" fillId="6" borderId="83" xfId="0" applyFont="1" applyFill="1" applyBorder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0" fillId="0" borderId="0" xfId="0"/>
    <xf numFmtId="0" fontId="0" fillId="0" borderId="56" xfId="0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47" fillId="0" borderId="0" xfId="0" applyFont="1"/>
    <xf numFmtId="0" fontId="0" fillId="0" borderId="17" xfId="0" applyBorder="1" applyAlignment="1">
      <alignment horizontal="center"/>
    </xf>
    <xf numFmtId="0" fontId="0" fillId="0" borderId="17" xfId="0" applyBorder="1"/>
    <xf numFmtId="41" fontId="16" fillId="0" borderId="17" xfId="1" applyFont="1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93" xfId="0" applyBorder="1" applyAlignment="1">
      <alignment horizontal="center"/>
    </xf>
    <xf numFmtId="0" fontId="0" fillId="0" borderId="93" xfId="0" applyBorder="1"/>
    <xf numFmtId="41" fontId="16" fillId="0" borderId="93" xfId="1" applyFont="1" applyBorder="1"/>
    <xf numFmtId="0" fontId="0" fillId="0" borderId="83" xfId="0" applyBorder="1" applyAlignment="1">
      <alignment horizontal="center"/>
    </xf>
    <xf numFmtId="0" fontId="0" fillId="0" borderId="83" xfId="0" applyBorder="1"/>
    <xf numFmtId="41" fontId="16" fillId="0" borderId="83" xfId="1" applyFont="1" applyBorder="1"/>
    <xf numFmtId="41" fontId="16" fillId="10" borderId="83" xfId="1" applyFont="1" applyFill="1" applyBorder="1"/>
    <xf numFmtId="0" fontId="46" fillId="4" borderId="49" xfId="0" applyFont="1" applyFill="1" applyBorder="1" applyAlignment="1">
      <alignment horizontal="center" vertical="center"/>
    </xf>
    <xf numFmtId="0" fontId="46" fillId="10" borderId="94" xfId="0" applyFont="1" applyFill="1" applyBorder="1" applyAlignment="1">
      <alignment horizontal="center"/>
    </xf>
    <xf numFmtId="0" fontId="46" fillId="4" borderId="49" xfId="0" applyFont="1" applyFill="1" applyBorder="1" applyAlignment="1">
      <alignment horizontal="center" vertical="center" wrapText="1"/>
    </xf>
    <xf numFmtId="0" fontId="49" fillId="6" borderId="56" xfId="0" applyFont="1" applyFill="1" applyBorder="1" applyAlignment="1">
      <alignment horizontal="center" vertical="center"/>
    </xf>
    <xf numFmtId="0" fontId="49" fillId="5" borderId="56" xfId="0" applyFont="1" applyFill="1" applyBorder="1" applyAlignment="1">
      <alignment horizontal="center" vertical="center"/>
    </xf>
    <xf numFmtId="0" fontId="49" fillId="6" borderId="56" xfId="0" applyFont="1" applyFill="1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0" fillId="0" borderId="83" xfId="0" applyBorder="1" applyAlignment="1">
      <alignment vertical="center"/>
    </xf>
    <xf numFmtId="41" fontId="16" fillId="0" borderId="83" xfId="1" applyFont="1" applyBorder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56" xfId="0" applyBorder="1" applyAlignment="1">
      <alignment vertical="center"/>
    </xf>
    <xf numFmtId="41" fontId="16" fillId="0" borderId="56" xfId="1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41" fontId="26" fillId="0" borderId="56" xfId="1" applyFont="1" applyBorder="1" applyAlignment="1">
      <alignment vertical="center"/>
    </xf>
    <xf numFmtId="0" fontId="26" fillId="3" borderId="56" xfId="0" applyFont="1" applyFill="1" applyBorder="1" applyAlignment="1">
      <alignment vertical="center"/>
    </xf>
    <xf numFmtId="41" fontId="26" fillId="0" borderId="56" xfId="0" applyNumberFormat="1" applyFont="1" applyBorder="1" applyAlignment="1">
      <alignment vertical="center"/>
    </xf>
    <xf numFmtId="0" fontId="49" fillId="4" borderId="56" xfId="0" applyFont="1" applyFill="1" applyBorder="1" applyAlignment="1">
      <alignment horizontal="center" vertical="center"/>
    </xf>
    <xf numFmtId="0" fontId="49" fillId="4" borderId="56" xfId="0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vertical="center"/>
    </xf>
    <xf numFmtId="0" fontId="49" fillId="0" borderId="56" xfId="0" applyFont="1" applyBorder="1" applyAlignment="1">
      <alignment horizontal="center"/>
    </xf>
    <xf numFmtId="0" fontId="26" fillId="0" borderId="91" xfId="0" applyFont="1" applyBorder="1" applyAlignment="1">
      <alignment horizontal="center"/>
    </xf>
    <xf numFmtId="41" fontId="16" fillId="0" borderId="56" xfId="1" applyFont="1" applyBorder="1" applyAlignment="1">
      <alignment horizontal="center"/>
    </xf>
    <xf numFmtId="41" fontId="16" fillId="0" borderId="56" xfId="1" applyFont="1" applyBorder="1" applyAlignment="1"/>
    <xf numFmtId="41" fontId="16" fillId="0" borderId="89" xfId="1" applyFont="1" applyBorder="1" applyAlignment="1"/>
    <xf numFmtId="0" fontId="50" fillId="0" borderId="0" xfId="0" applyFont="1" applyAlignment="1"/>
    <xf numFmtId="0" fontId="51" fillId="0" borderId="0" xfId="0" applyFont="1"/>
    <xf numFmtId="0" fontId="49" fillId="7" borderId="56" xfId="0" applyFont="1" applyFill="1" applyBorder="1" applyAlignment="1">
      <alignment horizontal="center" vertical="center"/>
    </xf>
    <xf numFmtId="0" fontId="49" fillId="11" borderId="56" xfId="0" applyFont="1" applyFill="1" applyBorder="1" applyAlignment="1">
      <alignment horizontal="center" vertical="center"/>
    </xf>
    <xf numFmtId="2" fontId="49" fillId="5" borderId="56" xfId="0" applyNumberFormat="1" applyFont="1" applyFill="1" applyBorder="1" applyAlignment="1">
      <alignment horizontal="center" vertical="center"/>
    </xf>
    <xf numFmtId="0" fontId="22" fillId="0" borderId="88" xfId="0" applyFont="1" applyFill="1" applyBorder="1" applyAlignment="1"/>
    <xf numFmtId="41" fontId="16" fillId="5" borderId="56" xfId="1" applyFont="1" applyFill="1" applyBorder="1"/>
    <xf numFmtId="0" fontId="49" fillId="12" borderId="56" xfId="0" applyFont="1" applyFill="1" applyBorder="1" applyAlignment="1">
      <alignment horizontal="center" vertical="center"/>
    </xf>
    <xf numFmtId="41" fontId="16" fillId="12" borderId="56" xfId="1" applyFont="1" applyFill="1" applyBorder="1"/>
    <xf numFmtId="0" fontId="47" fillId="0" borderId="0" xfId="0" applyFont="1" applyFill="1" applyBorder="1" applyAlignment="1"/>
    <xf numFmtId="0" fontId="49" fillId="0" borderId="56" xfId="0" applyFont="1" applyBorder="1" applyAlignment="1">
      <alignment horizontal="center" vertical="center"/>
    </xf>
    <xf numFmtId="41" fontId="49" fillId="0" borderId="56" xfId="1" applyFont="1" applyBorder="1" applyAlignment="1">
      <alignment horizontal="center" vertical="center"/>
    </xf>
    <xf numFmtId="0" fontId="46" fillId="5" borderId="56" xfId="0" applyFont="1" applyFill="1" applyBorder="1" applyAlignment="1">
      <alignment horizontal="center"/>
    </xf>
    <xf numFmtId="41" fontId="46" fillId="5" borderId="56" xfId="1" applyFont="1" applyFill="1" applyBorder="1" applyAlignment="1"/>
    <xf numFmtId="41" fontId="46" fillId="5" borderId="56" xfId="1" applyFont="1" applyFill="1" applyBorder="1" applyAlignment="1">
      <alignment horizontal="center"/>
    </xf>
    <xf numFmtId="0" fontId="52" fillId="0" borderId="0" xfId="0" applyFont="1" applyBorder="1" applyAlignment="1">
      <alignment vertical="center" wrapText="1"/>
    </xf>
    <xf numFmtId="0" fontId="52" fillId="0" borderId="4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53" fillId="0" borderId="0" xfId="0" applyFont="1" applyAlignment="1"/>
    <xf numFmtId="0" fontId="54" fillId="0" borderId="0" xfId="0" applyFont="1" applyAlignment="1"/>
    <xf numFmtId="0" fontId="53" fillId="9" borderId="7" xfId="0" applyFont="1" applyFill="1" applyBorder="1" applyAlignment="1"/>
    <xf numFmtId="0" fontId="53" fillId="9" borderId="8" xfId="0" applyFont="1" applyFill="1" applyBorder="1" applyAlignment="1"/>
    <xf numFmtId="0" fontId="53" fillId="9" borderId="9" xfId="0" applyFont="1" applyFill="1" applyBorder="1" applyAlignment="1"/>
    <xf numFmtId="0" fontId="54" fillId="9" borderId="12" xfId="0" applyFont="1" applyFill="1" applyBorder="1" applyAlignment="1"/>
    <xf numFmtId="0" fontId="54" fillId="9" borderId="13" xfId="0" applyFont="1" applyFill="1" applyBorder="1" applyAlignment="1"/>
    <xf numFmtId="0" fontId="54" fillId="9" borderId="14" xfId="0" applyFont="1" applyFill="1" applyBorder="1" applyAlignment="1"/>
    <xf numFmtId="0" fontId="55" fillId="0" borderId="0" xfId="0" applyFont="1" applyAlignment="1">
      <alignment vertical="center"/>
    </xf>
    <xf numFmtId="0" fontId="56" fillId="0" borderId="0" xfId="0" applyFont="1" applyAlignment="1"/>
    <xf numFmtId="0" fontId="0" fillId="0" borderId="0" xfId="0"/>
    <xf numFmtId="0" fontId="30" fillId="0" borderId="0" xfId="0" applyFont="1" applyAlignment="1">
      <alignment horizontal="center"/>
    </xf>
    <xf numFmtId="0" fontId="35" fillId="4" borderId="74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49" fontId="35" fillId="4" borderId="19" xfId="0" applyNumberFormat="1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35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/>
    </xf>
    <xf numFmtId="41" fontId="29" fillId="4" borderId="19" xfId="1" applyFont="1" applyFill="1" applyBorder="1"/>
    <xf numFmtId="41" fontId="29" fillId="4" borderId="23" xfId="1" applyFont="1" applyFill="1" applyBorder="1"/>
    <xf numFmtId="41" fontId="29" fillId="4" borderId="29" xfId="1" applyFont="1" applyFill="1" applyBorder="1"/>
    <xf numFmtId="41" fontId="28" fillId="0" borderId="95" xfId="1" applyNumberFormat="1" applyFont="1" applyBorder="1"/>
    <xf numFmtId="166" fontId="28" fillId="0" borderId="95" xfId="1" applyNumberFormat="1" applyFont="1" applyBorder="1" applyAlignment="1">
      <alignment horizontal="center"/>
    </xf>
    <xf numFmtId="166" fontId="28" fillId="0" borderId="95" xfId="1" applyNumberFormat="1" applyFont="1" applyBorder="1"/>
    <xf numFmtId="165" fontId="28" fillId="0" borderId="95" xfId="1" applyNumberFormat="1" applyFont="1" applyBorder="1"/>
    <xf numFmtId="166" fontId="28" fillId="0" borderId="96" xfId="1" applyNumberFormat="1" applyFont="1" applyBorder="1"/>
    <xf numFmtId="41" fontId="28" fillId="0" borderId="15" xfId="1" applyNumberFormat="1" applyFont="1" applyBorder="1"/>
    <xf numFmtId="166" fontId="28" fillId="0" borderId="15" xfId="1" applyNumberFormat="1" applyFont="1" applyBorder="1" applyAlignment="1">
      <alignment horizontal="center"/>
    </xf>
    <xf numFmtId="166" fontId="28" fillId="0" borderId="15" xfId="1" applyNumberFormat="1" applyFont="1" applyBorder="1"/>
    <xf numFmtId="165" fontId="28" fillId="0" borderId="15" xfId="1" applyNumberFormat="1" applyFont="1" applyBorder="1"/>
    <xf numFmtId="166" fontId="28" fillId="0" borderId="52" xfId="1" applyNumberFormat="1" applyFont="1" applyBorder="1"/>
    <xf numFmtId="41" fontId="28" fillId="0" borderId="25" xfId="1" applyNumberFormat="1" applyFont="1" applyBorder="1"/>
    <xf numFmtId="41" fontId="29" fillId="0" borderId="19" xfId="0" applyNumberFormat="1" applyFont="1" applyBorder="1"/>
    <xf numFmtId="41" fontId="28" fillId="0" borderId="95" xfId="0" applyNumberFormat="1" applyFont="1" applyBorder="1"/>
    <xf numFmtId="41" fontId="28" fillId="0" borderId="15" xfId="0" applyNumberFormat="1" applyFont="1" applyBorder="1"/>
    <xf numFmtId="41" fontId="28" fillId="0" borderId="17" xfId="0" applyNumberFormat="1" applyFont="1" applyBorder="1"/>
    <xf numFmtId="41" fontId="28" fillId="0" borderId="24" xfId="1" applyFont="1" applyBorder="1"/>
    <xf numFmtId="41" fontId="29" fillId="0" borderId="91" xfId="1" applyFont="1" applyBorder="1" applyAlignment="1">
      <alignment vertical="center"/>
    </xf>
    <xf numFmtId="41" fontId="28" fillId="0" borderId="95" xfId="0" applyNumberFormat="1" applyFont="1" applyBorder="1" applyAlignment="1">
      <alignment horizontal="center"/>
    </xf>
    <xf numFmtId="41" fontId="28" fillId="0" borderId="15" xfId="0" applyNumberFormat="1" applyFont="1" applyBorder="1" applyAlignment="1">
      <alignment horizontal="center"/>
    </xf>
    <xf numFmtId="41" fontId="28" fillId="0" borderId="15" xfId="0" applyNumberFormat="1" applyFont="1" applyBorder="1" applyAlignment="1">
      <alignment horizontal="center" vertical="center"/>
    </xf>
    <xf numFmtId="41" fontId="29" fillId="0" borderId="35" xfId="1" applyFont="1" applyBorder="1"/>
    <xf numFmtId="41" fontId="30" fillId="0" borderId="55" xfId="1" applyFont="1" applyBorder="1"/>
    <xf numFmtId="41" fontId="30" fillId="0" borderId="52" xfId="1" applyFont="1" applyBorder="1"/>
    <xf numFmtId="41" fontId="30" fillId="0" borderId="31" xfId="1" applyFont="1" applyBorder="1"/>
    <xf numFmtId="41" fontId="28" fillId="0" borderId="26" xfId="0" applyNumberFormat="1" applyFont="1" applyBorder="1"/>
    <xf numFmtId="41" fontId="28" fillId="0" borderId="17" xfId="0" quotePrefix="1" applyNumberFormat="1" applyFont="1" applyBorder="1"/>
    <xf numFmtId="41" fontId="28" fillId="4" borderId="17" xfId="0" quotePrefix="1" applyNumberFormat="1" applyFont="1" applyFill="1" applyBorder="1"/>
    <xf numFmtId="41" fontId="28" fillId="4" borderId="17" xfId="0" applyNumberFormat="1" applyFont="1" applyFill="1" applyBorder="1"/>
    <xf numFmtId="41" fontId="28" fillId="3" borderId="26" xfId="0" applyNumberFormat="1" applyFont="1" applyFill="1" applyBorder="1"/>
    <xf numFmtId="41" fontId="28" fillId="0" borderId="15" xfId="0" quotePrefix="1" applyNumberFormat="1" applyFont="1" applyBorder="1"/>
    <xf numFmtId="41" fontId="28" fillId="0" borderId="25" xfId="0" quotePrefix="1" applyNumberFormat="1" applyFont="1" applyFill="1" applyBorder="1"/>
    <xf numFmtId="41" fontId="28" fillId="4" borderId="25" xfId="0" applyNumberFormat="1" applyFont="1" applyFill="1" applyBorder="1"/>
    <xf numFmtId="41" fontId="28" fillId="4" borderId="28" xfId="0" applyNumberFormat="1" applyFont="1" applyFill="1" applyBorder="1"/>
    <xf numFmtId="41" fontId="29" fillId="0" borderId="17" xfId="0" applyNumberFormat="1" applyFont="1" applyBorder="1"/>
    <xf numFmtId="41" fontId="28" fillId="4" borderId="25" xfId="0" quotePrefix="1" applyNumberFormat="1" applyFont="1" applyFill="1" applyBorder="1"/>
    <xf numFmtId="41" fontId="6" fillId="0" borderId="15" xfId="1" applyNumberFormat="1" applyFont="1" applyBorder="1" applyAlignment="1">
      <alignment horizontal="center"/>
    </xf>
    <xf numFmtId="41" fontId="28" fillId="0" borderId="19" xfId="0" applyNumberFormat="1" applyFont="1" applyBorder="1"/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28" fillId="0" borderId="16" xfId="0" applyFont="1" applyBorder="1"/>
    <xf numFmtId="0" fontId="28" fillId="0" borderId="54" xfId="0" applyFont="1" applyBorder="1"/>
    <xf numFmtId="0" fontId="28" fillId="0" borderId="55" xfId="0" applyFont="1" applyBorder="1"/>
    <xf numFmtId="41" fontId="28" fillId="0" borderId="25" xfId="0" applyNumberFormat="1" applyFont="1" applyBorder="1"/>
    <xf numFmtId="41" fontId="28" fillId="0" borderId="28" xfId="0" applyNumberFormat="1" applyFont="1" applyBorder="1"/>
    <xf numFmtId="2" fontId="28" fillId="0" borderId="15" xfId="0" applyNumberFormat="1" applyFont="1" applyBorder="1"/>
    <xf numFmtId="0" fontId="0" fillId="0" borderId="19" xfId="0" applyBorder="1"/>
    <xf numFmtId="0" fontId="0" fillId="0" borderId="19" xfId="0" applyBorder="1" applyAlignment="1">
      <alignment horizontal="center" vertical="center"/>
    </xf>
    <xf numFmtId="41" fontId="0" fillId="0" borderId="19" xfId="0" applyNumberFormat="1" applyBorder="1"/>
    <xf numFmtId="41" fontId="6" fillId="0" borderId="17" xfId="1" applyFont="1" applyBorder="1" applyAlignment="1">
      <alignment horizontal="center"/>
    </xf>
    <xf numFmtId="41" fontId="6" fillId="0" borderId="15" xfId="1" applyFont="1" applyBorder="1" applyAlignment="1">
      <alignment horizontal="center"/>
    </xf>
    <xf numFmtId="41" fontId="6" fillId="0" borderId="24" xfId="1" applyFont="1" applyBorder="1" applyAlignment="1">
      <alignment horizontal="center"/>
    </xf>
    <xf numFmtId="41" fontId="6" fillId="0" borderId="25" xfId="1" applyFont="1" applyBorder="1" applyAlignment="1">
      <alignment horizontal="center"/>
    </xf>
    <xf numFmtId="41" fontId="6" fillId="0" borderId="67" xfId="0" applyNumberFormat="1" applyFont="1" applyBorder="1" applyAlignment="1"/>
    <xf numFmtId="0" fontId="0" fillId="0" borderId="0" xfId="0"/>
    <xf numFmtId="0" fontId="28" fillId="0" borderId="0" xfId="0" applyFont="1" applyAlignment="1">
      <alignment horizontal="center"/>
    </xf>
    <xf numFmtId="0" fontId="27" fillId="0" borderId="0" xfId="0" applyFont="1"/>
    <xf numFmtId="0" fontId="0" fillId="0" borderId="97" xfId="0" applyBorder="1"/>
    <xf numFmtId="0" fontId="26" fillId="0" borderId="57" xfId="0" applyFont="1" applyBorder="1"/>
    <xf numFmtId="0" fontId="0" fillId="0" borderId="9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16" fillId="0" borderId="15" xfId="1" applyFont="1" applyBorder="1" applyAlignment="1">
      <alignment vertical="center"/>
    </xf>
    <xf numFmtId="0" fontId="0" fillId="0" borderId="0" xfId="0"/>
    <xf numFmtId="0" fontId="35" fillId="0" borderId="1" xfId="0" applyFont="1" applyBorder="1" applyAlignment="1">
      <alignment horizontal="center" vertical="distributed"/>
    </xf>
    <xf numFmtId="0" fontId="57" fillId="0" borderId="0" xfId="0" applyFont="1" applyFill="1" applyBorder="1"/>
    <xf numFmtId="0" fontId="29" fillId="0" borderId="25" xfId="0" applyFont="1" applyBorder="1"/>
    <xf numFmtId="0" fontId="39" fillId="0" borderId="0" xfId="0" applyFont="1" applyAlignment="1">
      <alignment horizontal="center"/>
    </xf>
    <xf numFmtId="0" fontId="39" fillId="0" borderId="0" xfId="0" applyFont="1"/>
    <xf numFmtId="0" fontId="58" fillId="0" borderId="7" xfId="0" applyFont="1" applyBorder="1" applyAlignment="1">
      <alignment vertical="center"/>
    </xf>
    <xf numFmtId="0" fontId="58" fillId="0" borderId="8" xfId="0" applyFont="1" applyBorder="1" applyAlignment="1">
      <alignment vertical="center"/>
    </xf>
    <xf numFmtId="0" fontId="58" fillId="0" borderId="8" xfId="0" applyFont="1" applyBorder="1" applyAlignment="1">
      <alignment horizontal="right" vertical="center"/>
    </xf>
    <xf numFmtId="0" fontId="58" fillId="0" borderId="9" xfId="0" applyFont="1" applyBorder="1" applyAlignment="1">
      <alignment vertical="center"/>
    </xf>
    <xf numFmtId="0" fontId="58" fillId="0" borderId="10" xfId="0" applyFont="1" applyBorder="1" applyAlignment="1">
      <alignment vertical="center"/>
    </xf>
    <xf numFmtId="0" fontId="58" fillId="0" borderId="0" xfId="0" applyFont="1" applyBorder="1" applyAlignment="1">
      <alignment vertical="center"/>
    </xf>
    <xf numFmtId="0" fontId="58" fillId="0" borderId="0" xfId="0" applyFont="1" applyBorder="1" applyAlignment="1">
      <alignment horizontal="right" vertical="center"/>
    </xf>
    <xf numFmtId="0" fontId="58" fillId="0" borderId="11" xfId="0" applyFont="1" applyBorder="1" applyAlignment="1">
      <alignment vertical="center"/>
    </xf>
    <xf numFmtId="0" fontId="58" fillId="0" borderId="12" xfId="0" applyFont="1" applyBorder="1" applyAlignment="1">
      <alignment vertical="top"/>
    </xf>
    <xf numFmtId="0" fontId="39" fillId="0" borderId="13" xfId="0" applyFont="1" applyBorder="1" applyAlignment="1">
      <alignment vertical="top"/>
    </xf>
    <xf numFmtId="49" fontId="58" fillId="0" borderId="13" xfId="0" applyNumberFormat="1" applyFont="1" applyBorder="1" applyAlignment="1">
      <alignment vertical="center"/>
    </xf>
    <xf numFmtId="49" fontId="58" fillId="0" borderId="14" xfId="0" applyNumberFormat="1" applyFont="1" applyBorder="1" applyAlignment="1">
      <alignment vertical="center"/>
    </xf>
    <xf numFmtId="0" fontId="39" fillId="0" borderId="2" xfId="0" applyFont="1" applyBorder="1" applyAlignment="1">
      <alignment horizontal="center"/>
    </xf>
    <xf numFmtId="0" fontId="39" fillId="0" borderId="16" xfId="0" applyFont="1" applyBorder="1"/>
    <xf numFmtId="41" fontId="39" fillId="0" borderId="17" xfId="1" applyFont="1" applyBorder="1"/>
    <xf numFmtId="41" fontId="39" fillId="0" borderId="95" xfId="0" applyNumberFormat="1" applyFont="1" applyBorder="1"/>
    <xf numFmtId="41" fontId="39" fillId="0" borderId="95" xfId="0" applyNumberFormat="1" applyFont="1" applyBorder="1" applyAlignment="1">
      <alignment horizontal="center"/>
    </xf>
    <xf numFmtId="41" fontId="39" fillId="0" borderId="55" xfId="1" applyFont="1" applyBorder="1"/>
    <xf numFmtId="0" fontId="39" fillId="0" borderId="3" xfId="0" applyFont="1" applyBorder="1" applyAlignment="1">
      <alignment horizontal="center"/>
    </xf>
    <xf numFmtId="0" fontId="39" fillId="0" borderId="15" xfId="0" applyFont="1" applyBorder="1"/>
    <xf numFmtId="41" fontId="39" fillId="0" borderId="15" xfId="0" applyNumberFormat="1" applyFont="1" applyBorder="1"/>
    <xf numFmtId="41" fontId="39" fillId="0" borderId="15" xfId="0" applyNumberFormat="1" applyFont="1" applyBorder="1" applyAlignment="1">
      <alignment horizontal="center"/>
    </xf>
    <xf numFmtId="41" fontId="39" fillId="0" borderId="52" xfId="1" applyFont="1" applyBorder="1"/>
    <xf numFmtId="41" fontId="39" fillId="0" borderId="17" xfId="0" applyNumberFormat="1" applyFont="1" applyBorder="1"/>
    <xf numFmtId="0" fontId="39" fillId="0" borderId="21" xfId="0" applyFont="1" applyBorder="1" applyAlignment="1">
      <alignment horizontal="center"/>
    </xf>
    <xf numFmtId="0" fontId="39" fillId="0" borderId="24" xfId="0" applyFont="1" applyBorder="1"/>
    <xf numFmtId="41" fontId="35" fillId="0" borderId="91" xfId="1" applyFont="1" applyBorder="1" applyAlignment="1">
      <alignment vertical="center"/>
    </xf>
    <xf numFmtId="41" fontId="35" fillId="0" borderId="35" xfId="1" applyFont="1" applyBorder="1"/>
    <xf numFmtId="41" fontId="39" fillId="0" borderId="0" xfId="0" applyNumberFormat="1" applyFont="1"/>
    <xf numFmtId="0" fontId="35" fillId="0" borderId="8" xfId="0" applyFont="1" applyBorder="1" applyAlignment="1"/>
    <xf numFmtId="0" fontId="35" fillId="0" borderId="0" xfId="0" applyFont="1" applyBorder="1" applyAlignment="1"/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/>
    <xf numFmtId="0" fontId="39" fillId="0" borderId="0" xfId="0" applyFont="1" applyAlignment="1">
      <alignment horizontal="left"/>
    </xf>
    <xf numFmtId="43" fontId="29" fillId="0" borderId="19" xfId="0" applyNumberFormat="1" applyFont="1" applyBorder="1"/>
    <xf numFmtId="168" fontId="29" fillId="4" borderId="24" xfId="0" applyNumberFormat="1" applyFont="1" applyFill="1" applyBorder="1" applyAlignment="1">
      <alignment horizontal="left" indent="4"/>
    </xf>
    <xf numFmtId="169" fontId="29" fillId="4" borderId="24" xfId="0" applyNumberFormat="1" applyFont="1" applyFill="1" applyBorder="1"/>
    <xf numFmtId="41" fontId="16" fillId="0" borderId="98" xfId="1" quotePrefix="1" applyFont="1" applyBorder="1" applyAlignment="1">
      <alignment horizontal="center" vertical="center"/>
    </xf>
    <xf numFmtId="41" fontId="16" fillId="0" borderId="15" xfId="1" quotePrefix="1" applyFont="1" applyBorder="1" applyAlignment="1">
      <alignment horizontal="center" vertical="center"/>
    </xf>
    <xf numFmtId="44" fontId="0" fillId="0" borderId="98" xfId="0" applyNumberForma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56" xfId="0" applyNumberFormat="1" applyBorder="1" applyAlignment="1">
      <alignment horizontal="center"/>
    </xf>
    <xf numFmtId="0" fontId="59" fillId="0" borderId="0" xfId="0" applyFont="1"/>
    <xf numFmtId="0" fontId="53" fillId="0" borderId="0" xfId="0" applyFont="1" applyAlignment="1">
      <alignment horizontal="center"/>
    </xf>
    <xf numFmtId="0" fontId="55" fillId="0" borderId="7" xfId="0" applyFont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0" fontId="56" fillId="0" borderId="12" xfId="0" applyFont="1" applyBorder="1" applyAlignment="1">
      <alignment horizontal="center"/>
    </xf>
    <xf numFmtId="0" fontId="56" fillId="0" borderId="13" xfId="0" applyFont="1" applyBorder="1" applyAlignment="1">
      <alignment horizontal="center"/>
    </xf>
    <xf numFmtId="0" fontId="56" fillId="0" borderId="14" xfId="0" applyFont="1" applyBorder="1" applyAlignment="1">
      <alignment horizontal="center"/>
    </xf>
    <xf numFmtId="0" fontId="60" fillId="0" borderId="4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9" fillId="4" borderId="19" xfId="0" applyFont="1" applyFill="1" applyBorder="1" applyAlignment="1">
      <alignment horizontal="center"/>
    </xf>
    <xf numFmtId="0" fontId="30" fillId="4" borderId="29" xfId="0" applyFont="1" applyFill="1" applyBorder="1"/>
    <xf numFmtId="0" fontId="29" fillId="0" borderId="4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9" fillId="0" borderId="29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30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/>
    </xf>
    <xf numFmtId="0" fontId="30" fillId="4" borderId="30" xfId="0" applyFont="1" applyFill="1" applyBorder="1"/>
    <xf numFmtId="0" fontId="0" fillId="0" borderId="0" xfId="0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41" fontId="16" fillId="0" borderId="0" xfId="1" applyFont="1"/>
    <xf numFmtId="0" fontId="31" fillId="0" borderId="101" xfId="0" applyFont="1" applyBorder="1" applyAlignment="1">
      <alignment horizontal="center" vertical="center"/>
    </xf>
    <xf numFmtId="0" fontId="31" fillId="0" borderId="102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/>
    </xf>
    <xf numFmtId="0" fontId="31" fillId="0" borderId="78" xfId="0" applyFont="1" applyBorder="1" applyAlignment="1">
      <alignment horizontal="center"/>
    </xf>
    <xf numFmtId="0" fontId="31" fillId="0" borderId="99" xfId="0" applyFont="1" applyBorder="1" applyAlignment="1">
      <alignment horizontal="center"/>
    </xf>
    <xf numFmtId="0" fontId="31" fillId="0" borderId="46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0" fontId="0" fillId="0" borderId="8" xfId="0" applyBorder="1"/>
    <xf numFmtId="0" fontId="0" fillId="0" borderId="0" xfId="0"/>
    <xf numFmtId="0" fontId="63" fillId="0" borderId="13" xfId="0" applyFont="1" applyBorder="1" applyAlignment="1">
      <alignment horizontal="left" vertical="center"/>
    </xf>
    <xf numFmtId="0" fontId="62" fillId="0" borderId="13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31" fillId="0" borderId="100" xfId="0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35" fillId="0" borderId="77" xfId="0" applyFont="1" applyBorder="1" applyAlignment="1">
      <alignment horizontal="center" vertical="distributed"/>
    </xf>
    <xf numFmtId="0" fontId="35" fillId="0" borderId="18" xfId="0" applyFont="1" applyBorder="1" applyAlignment="1">
      <alignment horizontal="center" vertical="distributed"/>
    </xf>
    <xf numFmtId="0" fontId="35" fillId="0" borderId="1" xfId="0" applyFont="1" applyBorder="1" applyAlignment="1">
      <alignment horizontal="center" vertical="distributed"/>
    </xf>
    <xf numFmtId="0" fontId="39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106" xfId="0" applyFont="1" applyBorder="1" applyAlignment="1">
      <alignment horizontal="center" vertical="distributed"/>
    </xf>
    <xf numFmtId="0" fontId="35" fillId="0" borderId="27" xfId="0" applyFont="1" applyBorder="1" applyAlignment="1">
      <alignment horizontal="center" vertical="distributed"/>
    </xf>
    <xf numFmtId="0" fontId="35" fillId="0" borderId="58" xfId="0" applyFont="1" applyBorder="1" applyAlignment="1">
      <alignment horizontal="center" vertical="distributed"/>
    </xf>
    <xf numFmtId="0" fontId="35" fillId="0" borderId="29" xfId="0" applyFont="1" applyBorder="1" applyAlignment="1">
      <alignment horizontal="center" vertical="center"/>
    </xf>
    <xf numFmtId="0" fontId="35" fillId="0" borderId="107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distributed"/>
    </xf>
    <xf numFmtId="0" fontId="35" fillId="0" borderId="47" xfId="0" applyFont="1" applyBorder="1" applyAlignment="1">
      <alignment horizontal="center" vertical="distributed"/>
    </xf>
    <xf numFmtId="0" fontId="35" fillId="0" borderId="103" xfId="0" applyFont="1" applyBorder="1" applyAlignment="1">
      <alignment horizontal="center" vertical="distributed"/>
    </xf>
    <xf numFmtId="0" fontId="35" fillId="0" borderId="104" xfId="0" applyFont="1" applyBorder="1" applyAlignment="1">
      <alignment horizontal="center" vertical="distributed"/>
    </xf>
    <xf numFmtId="0" fontId="35" fillId="0" borderId="105" xfId="0" applyFont="1" applyBorder="1" applyAlignment="1">
      <alignment horizontal="center" vertical="distributed"/>
    </xf>
    <xf numFmtId="0" fontId="35" fillId="0" borderId="101" xfId="0" applyFont="1" applyBorder="1" applyAlignment="1">
      <alignment horizontal="center" vertical="distributed"/>
    </xf>
    <xf numFmtId="0" fontId="35" fillId="0" borderId="22" xfId="0" applyFont="1" applyBorder="1" applyAlignment="1">
      <alignment horizontal="center" vertical="distributed"/>
    </xf>
    <xf numFmtId="0" fontId="35" fillId="0" borderId="102" xfId="0" applyFont="1" applyBorder="1" applyAlignment="1">
      <alignment horizontal="center" vertical="distributed"/>
    </xf>
    <xf numFmtId="0" fontId="35" fillId="0" borderId="57" xfId="0" applyFont="1" applyBorder="1" applyAlignment="1">
      <alignment horizontal="center" vertical="distributed"/>
    </xf>
    <xf numFmtId="0" fontId="35" fillId="0" borderId="92" xfId="0" applyFont="1" applyBorder="1" applyAlignment="1">
      <alignment horizontal="center" vertical="distributed"/>
    </xf>
    <xf numFmtId="0" fontId="35" fillId="0" borderId="8" xfId="0" applyFont="1" applyBorder="1" applyAlignment="1">
      <alignment horizontal="center" vertical="distributed"/>
    </xf>
    <xf numFmtId="0" fontId="31" fillId="0" borderId="29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5" fillId="0" borderId="78" xfId="0" applyFont="1" applyBorder="1" applyAlignment="1">
      <alignment horizontal="center" vertical="distributed"/>
    </xf>
    <xf numFmtId="0" fontId="35" fillId="0" borderId="108" xfId="0" applyFont="1" applyBorder="1" applyAlignment="1">
      <alignment horizontal="center" vertical="distributed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3" fillId="0" borderId="7" xfId="0" applyFont="1" applyBorder="1" applyAlignment="1">
      <alignment horizontal="center" vertical="center" wrapText="1"/>
    </xf>
    <xf numFmtId="0" fontId="63" fillId="0" borderId="8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11" xfId="0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13" xfId="0" applyFont="1" applyBorder="1" applyAlignment="1">
      <alignment horizontal="center" vertical="center" wrapText="1"/>
    </xf>
    <xf numFmtId="17" fontId="63" fillId="0" borderId="13" xfId="0" applyNumberFormat="1" applyFont="1" applyBorder="1" applyAlignment="1">
      <alignment horizontal="center" vertical="center" wrapText="1"/>
    </xf>
    <xf numFmtId="17" fontId="63" fillId="0" borderId="13" xfId="0" applyNumberFormat="1" applyFont="1" applyBorder="1" applyAlignment="1">
      <alignment horizontal="center" vertical="center"/>
    </xf>
    <xf numFmtId="17" fontId="63" fillId="0" borderId="14" xfId="0" applyNumberFormat="1" applyFont="1" applyBorder="1" applyAlignment="1">
      <alignment horizontal="center" vertical="center"/>
    </xf>
    <xf numFmtId="0" fontId="29" fillId="0" borderId="101" xfId="0" applyFont="1" applyBorder="1" applyAlignment="1">
      <alignment horizontal="center" vertical="distributed"/>
    </xf>
    <xf numFmtId="0" fontId="29" fillId="0" borderId="102" xfId="0" applyFont="1" applyBorder="1" applyAlignment="1">
      <alignment horizontal="center" vertical="distributed"/>
    </xf>
    <xf numFmtId="0" fontId="29" fillId="0" borderId="77" xfId="0" applyFont="1" applyBorder="1" applyAlignment="1">
      <alignment horizontal="center" vertical="distributed"/>
    </xf>
    <xf numFmtId="0" fontId="29" fillId="0" borderId="1" xfId="0" applyFont="1" applyBorder="1" applyAlignment="1">
      <alignment horizontal="center" vertical="distributed"/>
    </xf>
    <xf numFmtId="0" fontId="29" fillId="0" borderId="78" xfId="0" applyFont="1" applyBorder="1" applyAlignment="1">
      <alignment horizontal="center" vertical="distributed"/>
    </xf>
    <xf numFmtId="0" fontId="29" fillId="0" borderId="99" xfId="0" applyFont="1" applyBorder="1" applyAlignment="1">
      <alignment horizontal="center" vertical="distributed"/>
    </xf>
    <xf numFmtId="0" fontId="29" fillId="0" borderId="108" xfId="0" applyFont="1" applyBorder="1" applyAlignment="1">
      <alignment horizontal="center" vertical="distributed"/>
    </xf>
    <xf numFmtId="0" fontId="35" fillId="4" borderId="19" xfId="0" applyFont="1" applyFill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5" fillId="0" borderId="19" xfId="0" applyFont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31" fillId="0" borderId="109" xfId="0" applyFont="1" applyBorder="1" applyAlignment="1">
      <alignment horizontal="center" vertical="distributed"/>
    </xf>
    <xf numFmtId="0" fontId="31" fillId="0" borderId="110" xfId="0" applyFont="1" applyBorder="1" applyAlignment="1">
      <alignment horizontal="center" vertical="distributed"/>
    </xf>
    <xf numFmtId="0" fontId="31" fillId="0" borderId="46" xfId="0" applyFont="1" applyBorder="1" applyAlignment="1">
      <alignment horizontal="center" vertical="distributed"/>
    </xf>
    <xf numFmtId="0" fontId="31" fillId="0" borderId="49" xfId="0" applyFont="1" applyBorder="1" applyAlignment="1">
      <alignment horizontal="center" vertical="distributed"/>
    </xf>
    <xf numFmtId="0" fontId="65" fillId="0" borderId="77" xfId="0" applyFont="1" applyBorder="1" applyAlignment="1">
      <alignment horizontal="center" vertical="distributed"/>
    </xf>
    <xf numFmtId="0" fontId="31" fillId="0" borderId="106" xfId="0" applyFont="1" applyBorder="1" applyAlignment="1">
      <alignment horizontal="center" vertical="distributed"/>
    </xf>
    <xf numFmtId="0" fontId="31" fillId="0" borderId="58" xfId="0" applyFont="1" applyBorder="1" applyAlignment="1">
      <alignment horizontal="center" vertical="distributed"/>
    </xf>
    <xf numFmtId="0" fontId="35" fillId="0" borderId="109" xfId="0" applyFont="1" applyBorder="1" applyAlignment="1">
      <alignment horizontal="center" vertical="distributed"/>
    </xf>
    <xf numFmtId="0" fontId="35" fillId="0" borderId="110" xfId="0" applyFont="1" applyBorder="1" applyAlignment="1">
      <alignment horizontal="center" vertical="distributed"/>
    </xf>
    <xf numFmtId="0" fontId="35" fillId="0" borderId="46" xfId="0" applyFont="1" applyBorder="1" applyAlignment="1">
      <alignment horizontal="center" vertical="distributed"/>
    </xf>
    <xf numFmtId="0" fontId="35" fillId="0" borderId="49" xfId="0" applyFont="1" applyBorder="1" applyAlignment="1">
      <alignment horizontal="center" vertical="distributed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78" xfId="0" applyFill="1" applyBorder="1" applyAlignment="1">
      <alignment horizontal="center"/>
    </xf>
    <xf numFmtId="0" fontId="0" fillId="4" borderId="99" xfId="0" applyFill="1" applyBorder="1" applyAlignment="1">
      <alignment horizontal="center"/>
    </xf>
    <xf numFmtId="0" fontId="0" fillId="4" borderId="100" xfId="0" applyFill="1" applyBorder="1" applyAlignment="1">
      <alignment horizontal="center"/>
    </xf>
    <xf numFmtId="0" fontId="0" fillId="6" borderId="56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/>
    </xf>
    <xf numFmtId="0" fontId="26" fillId="6" borderId="8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1" xfId="0" applyFill="1" applyBorder="1" applyAlignment="1">
      <alignment horizontal="center" vertical="center" wrapText="1"/>
    </xf>
    <xf numFmtId="0" fontId="0" fillId="6" borderId="77" xfId="0" applyFill="1" applyBorder="1" applyAlignment="1">
      <alignment horizontal="center" vertical="center" wrapText="1"/>
    </xf>
    <xf numFmtId="0" fontId="0" fillId="6" borderId="106" xfId="0" applyFill="1" applyBorder="1" applyAlignment="1">
      <alignment horizontal="center" vertical="center" wrapText="1"/>
    </xf>
    <xf numFmtId="0" fontId="0" fillId="6" borderId="81" xfId="0" applyFill="1" applyBorder="1" applyAlignment="1">
      <alignment horizontal="center" vertical="center" wrapText="1"/>
    </xf>
    <xf numFmtId="0" fontId="0" fillId="6" borderId="56" xfId="0" applyFill="1" applyBorder="1" applyAlignment="1">
      <alignment horizontal="center" vertical="center" wrapText="1"/>
    </xf>
    <xf numFmtId="0" fontId="0" fillId="6" borderId="74" xfId="0" applyFill="1" applyBorder="1" applyAlignment="1">
      <alignment horizontal="center" vertical="center" wrapText="1"/>
    </xf>
    <xf numFmtId="0" fontId="0" fillId="6" borderId="101" xfId="0" applyFill="1" applyBorder="1" applyAlignment="1">
      <alignment horizontal="center"/>
    </xf>
    <xf numFmtId="0" fontId="0" fillId="6" borderId="77" xfId="0" applyFill="1" applyBorder="1" applyAlignment="1">
      <alignment horizontal="center"/>
    </xf>
    <xf numFmtId="0" fontId="0" fillId="6" borderId="106" xfId="0" applyFill="1" applyBorder="1" applyAlignment="1">
      <alignment horizontal="center"/>
    </xf>
    <xf numFmtId="0" fontId="26" fillId="6" borderId="113" xfId="0" applyFont="1" applyFill="1" applyBorder="1" applyAlignment="1">
      <alignment horizontal="center"/>
    </xf>
    <xf numFmtId="0" fontId="26" fillId="6" borderId="88" xfId="0" applyFont="1" applyFill="1" applyBorder="1" applyAlignment="1">
      <alignment horizontal="center"/>
    </xf>
    <xf numFmtId="0" fontId="26" fillId="6" borderId="114" xfId="0" applyFont="1" applyFill="1" applyBorder="1" applyAlignment="1">
      <alignment horizontal="center"/>
    </xf>
    <xf numFmtId="0" fontId="0" fillId="6" borderId="113" xfId="0" applyFill="1" applyBorder="1" applyAlignment="1">
      <alignment horizontal="center"/>
    </xf>
    <xf numFmtId="0" fontId="0" fillId="6" borderId="88" xfId="0" applyFill="1" applyBorder="1" applyAlignment="1">
      <alignment horizontal="center"/>
    </xf>
    <xf numFmtId="0" fontId="0" fillId="6" borderId="114" xfId="0" applyFill="1" applyBorder="1" applyAlignment="1">
      <alignment horizontal="center"/>
    </xf>
    <xf numFmtId="0" fontId="0" fillId="6" borderId="81" xfId="0" applyFill="1" applyBorder="1" applyAlignment="1">
      <alignment horizontal="center"/>
    </xf>
    <xf numFmtId="0" fontId="0" fillId="6" borderId="56" xfId="0" applyFill="1" applyBorder="1" applyAlignment="1">
      <alignment horizontal="center"/>
    </xf>
    <xf numFmtId="0" fontId="0" fillId="6" borderId="74" xfId="0" applyFill="1" applyBorder="1" applyAlignment="1">
      <alignment horizontal="center"/>
    </xf>
    <xf numFmtId="0" fontId="26" fillId="0" borderId="0" xfId="0" applyFont="1" applyAlignment="1">
      <alignment horizontal="left"/>
    </xf>
    <xf numFmtId="0" fontId="26" fillId="6" borderId="7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/>
    </xf>
    <xf numFmtId="0" fontId="26" fillId="6" borderId="112" xfId="0" applyFont="1" applyFill="1" applyBorder="1" applyAlignment="1">
      <alignment horizontal="center"/>
    </xf>
    <xf numFmtId="0" fontId="26" fillId="6" borderId="99" xfId="0" applyFont="1" applyFill="1" applyBorder="1" applyAlignment="1">
      <alignment horizontal="center"/>
    </xf>
    <xf numFmtId="0" fontId="26" fillId="6" borderId="100" xfId="0" applyFont="1" applyFill="1" applyBorder="1" applyAlignment="1">
      <alignment horizontal="center"/>
    </xf>
    <xf numFmtId="0" fontId="26" fillId="14" borderId="113" xfId="0" applyFont="1" applyFill="1" applyBorder="1" applyAlignment="1">
      <alignment horizontal="center"/>
    </xf>
    <xf numFmtId="0" fontId="26" fillId="14" borderId="88" xfId="0" applyFont="1" applyFill="1" applyBorder="1" applyAlignment="1">
      <alignment horizontal="center"/>
    </xf>
    <xf numFmtId="0" fontId="26" fillId="14" borderId="114" xfId="0" applyFont="1" applyFill="1" applyBorder="1" applyAlignment="1">
      <alignment horizontal="center"/>
    </xf>
    <xf numFmtId="0" fontId="26" fillId="14" borderId="113" xfId="0" applyFont="1" applyFill="1" applyBorder="1" applyAlignment="1">
      <alignment horizontal="center" vertical="center" wrapText="1"/>
    </xf>
    <xf numFmtId="0" fontId="26" fillId="14" borderId="88" xfId="0" applyFont="1" applyFill="1" applyBorder="1" applyAlignment="1">
      <alignment horizontal="center" vertical="center" wrapText="1"/>
    </xf>
    <xf numFmtId="0" fontId="26" fillId="14" borderId="114" xfId="0" applyFont="1" applyFill="1" applyBorder="1" applyAlignment="1">
      <alignment horizontal="center" vertical="center" wrapText="1"/>
    </xf>
    <xf numFmtId="0" fontId="26" fillId="6" borderId="115" xfId="0" applyFont="1" applyFill="1" applyBorder="1" applyAlignment="1">
      <alignment horizontal="center"/>
    </xf>
    <xf numFmtId="0" fontId="26" fillId="6" borderId="97" xfId="0" applyFont="1" applyFill="1" applyBorder="1" applyAlignment="1">
      <alignment horizontal="center"/>
    </xf>
    <xf numFmtId="0" fontId="26" fillId="6" borderId="92" xfId="0" applyFont="1" applyFill="1" applyBorder="1" applyAlignment="1">
      <alignment horizontal="center"/>
    </xf>
    <xf numFmtId="0" fontId="26" fillId="6" borderId="57" xfId="0" applyFont="1" applyFill="1" applyBorder="1" applyAlignment="1">
      <alignment horizontal="center"/>
    </xf>
    <xf numFmtId="0" fontId="26" fillId="6" borderId="116" xfId="0" applyFont="1" applyFill="1" applyBorder="1" applyAlignment="1">
      <alignment horizontal="center"/>
    </xf>
    <xf numFmtId="0" fontId="26" fillId="13" borderId="56" xfId="0" applyFont="1" applyFill="1" applyBorder="1" applyAlignment="1">
      <alignment horizontal="center"/>
    </xf>
    <xf numFmtId="0" fontId="45" fillId="7" borderId="89" xfId="0" applyFont="1" applyFill="1" applyBorder="1" applyAlignment="1">
      <alignment horizontal="center" vertical="center" wrapText="1"/>
    </xf>
    <xf numFmtId="0" fontId="45" fillId="7" borderId="83" xfId="0" applyFont="1" applyFill="1" applyBorder="1" applyAlignment="1">
      <alignment horizontal="center" vertical="center" wrapText="1"/>
    </xf>
    <xf numFmtId="0" fontId="67" fillId="7" borderId="89" xfId="0" applyFont="1" applyFill="1" applyBorder="1" applyAlignment="1">
      <alignment horizontal="center" vertical="center" wrapText="1"/>
    </xf>
    <xf numFmtId="0" fontId="67" fillId="7" borderId="83" xfId="0" applyFont="1" applyFill="1" applyBorder="1" applyAlignment="1">
      <alignment horizontal="center" vertical="center" wrapText="1"/>
    </xf>
    <xf numFmtId="0" fontId="45" fillId="8" borderId="89" xfId="0" applyFont="1" applyFill="1" applyBorder="1" applyAlignment="1">
      <alignment horizontal="center" vertical="center" wrapText="1"/>
    </xf>
    <xf numFmtId="0" fontId="45" fillId="8" borderId="83" xfId="0" applyFont="1" applyFill="1" applyBorder="1" applyAlignment="1">
      <alignment horizontal="center" vertical="center" wrapText="1"/>
    </xf>
    <xf numFmtId="0" fontId="67" fillId="4" borderId="56" xfId="0" applyFont="1" applyFill="1" applyBorder="1" applyAlignment="1">
      <alignment horizontal="center" vertical="center" wrapText="1"/>
    </xf>
    <xf numFmtId="0" fontId="67" fillId="4" borderId="89" xfId="0" applyFont="1" applyFill="1" applyBorder="1" applyAlignment="1">
      <alignment horizontal="center" vertical="center" wrapText="1"/>
    </xf>
    <xf numFmtId="0" fontId="45" fillId="4" borderId="56" xfId="0" applyFont="1" applyFill="1" applyBorder="1" applyAlignment="1">
      <alignment horizontal="center" vertical="center" wrapText="1"/>
    </xf>
    <xf numFmtId="0" fontId="45" fillId="4" borderId="89" xfId="0" applyFont="1" applyFill="1" applyBorder="1" applyAlignment="1">
      <alignment horizontal="center" vertical="center" wrapText="1"/>
    </xf>
    <xf numFmtId="0" fontId="26" fillId="9" borderId="89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26" fillId="9" borderId="83" xfId="0" applyFont="1" applyFill="1" applyBorder="1" applyAlignment="1">
      <alignment horizontal="center" vertical="center" wrapText="1"/>
    </xf>
    <xf numFmtId="0" fontId="26" fillId="7" borderId="57" xfId="0" applyFont="1" applyFill="1" applyBorder="1" applyAlignment="1">
      <alignment horizontal="center"/>
    </xf>
    <xf numFmtId="0" fontId="26" fillId="7" borderId="97" xfId="0" applyFont="1" applyFill="1" applyBorder="1" applyAlignment="1">
      <alignment horizontal="center"/>
    </xf>
    <xf numFmtId="0" fontId="26" fillId="7" borderId="92" xfId="0" applyFont="1" applyFill="1" applyBorder="1" applyAlignment="1">
      <alignment horizontal="center"/>
    </xf>
    <xf numFmtId="0" fontId="26" fillId="8" borderId="57" xfId="0" applyFont="1" applyFill="1" applyBorder="1" applyAlignment="1">
      <alignment horizontal="center"/>
    </xf>
    <xf numFmtId="0" fontId="26" fillId="8" borderId="97" xfId="0" applyFont="1" applyFill="1" applyBorder="1" applyAlignment="1">
      <alignment horizontal="center"/>
    </xf>
    <xf numFmtId="0" fontId="26" fillId="8" borderId="92" xfId="0" applyFont="1" applyFill="1" applyBorder="1" applyAlignment="1">
      <alignment horizontal="center"/>
    </xf>
    <xf numFmtId="0" fontId="26" fillId="4" borderId="56" xfId="0" applyFont="1" applyFill="1" applyBorder="1" applyAlignment="1">
      <alignment horizontal="center"/>
    </xf>
    <xf numFmtId="0" fontId="45" fillId="4" borderId="83" xfId="0" applyFont="1" applyFill="1" applyBorder="1" applyAlignment="1">
      <alignment horizontal="center" vertical="center" wrapText="1"/>
    </xf>
    <xf numFmtId="0" fontId="45" fillId="13" borderId="56" xfId="0" applyFont="1" applyFill="1" applyBorder="1" applyAlignment="1">
      <alignment horizontal="center" vertical="center" wrapText="1"/>
    </xf>
    <xf numFmtId="0" fontId="45" fillId="13" borderId="89" xfId="0" applyFont="1" applyFill="1" applyBorder="1" applyAlignment="1">
      <alignment horizontal="center" vertical="center" wrapText="1"/>
    </xf>
    <xf numFmtId="0" fontId="67" fillId="13" borderId="56" xfId="0" applyFont="1" applyFill="1" applyBorder="1" applyAlignment="1">
      <alignment horizontal="center" vertical="center" wrapText="1"/>
    </xf>
    <xf numFmtId="0" fontId="67" fillId="13" borderId="89" xfId="0" applyFont="1" applyFill="1" applyBorder="1" applyAlignment="1">
      <alignment horizontal="center" vertical="center" wrapText="1"/>
    </xf>
    <xf numFmtId="0" fontId="45" fillId="13" borderId="83" xfId="0" applyFont="1" applyFill="1" applyBorder="1" applyAlignment="1">
      <alignment horizontal="center" vertical="center" wrapText="1"/>
    </xf>
    <xf numFmtId="0" fontId="26" fillId="0" borderId="88" xfId="0" applyFont="1" applyBorder="1" applyAlignment="1">
      <alignment horizontal="left"/>
    </xf>
    <xf numFmtId="0" fontId="67" fillId="8" borderId="89" xfId="0" applyFont="1" applyFill="1" applyBorder="1" applyAlignment="1">
      <alignment horizontal="center" vertical="center" wrapText="1"/>
    </xf>
    <xf numFmtId="0" fontId="67" fillId="8" borderId="83" xfId="0" applyFont="1" applyFill="1" applyBorder="1" applyAlignment="1">
      <alignment horizontal="center" vertical="center" wrapText="1"/>
    </xf>
    <xf numFmtId="0" fontId="26" fillId="9" borderId="56" xfId="0" applyFont="1" applyFill="1" applyBorder="1" applyAlignment="1">
      <alignment horizontal="center" vertical="center" wrapText="1"/>
    </xf>
    <xf numFmtId="0" fontId="26" fillId="9" borderId="5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9" borderId="56" xfId="0" applyFill="1" applyBorder="1" applyAlignment="1">
      <alignment horizontal="center" vertical="center" wrapText="1"/>
    </xf>
    <xf numFmtId="0" fontId="0" fillId="9" borderId="56" xfId="0" applyFill="1" applyBorder="1" applyAlignment="1">
      <alignment horizontal="center" vertical="center"/>
    </xf>
    <xf numFmtId="0" fontId="26" fillId="13" borderId="57" xfId="0" applyFont="1" applyFill="1" applyBorder="1" applyAlignment="1">
      <alignment horizontal="center"/>
    </xf>
    <xf numFmtId="0" fontId="45" fillId="13" borderId="111" xfId="0" applyFont="1" applyFill="1" applyBorder="1" applyAlignment="1">
      <alignment horizontal="center" vertical="center" wrapText="1"/>
    </xf>
    <xf numFmtId="0" fontId="45" fillId="13" borderId="104" xfId="0" applyFont="1" applyFill="1" applyBorder="1" applyAlignment="1">
      <alignment horizontal="center" vertical="center" wrapText="1"/>
    </xf>
    <xf numFmtId="0" fontId="0" fillId="9" borderId="89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/>
    </xf>
    <xf numFmtId="0" fontId="22" fillId="9" borderId="56" xfId="0" applyFont="1" applyFill="1" applyBorder="1" applyAlignment="1">
      <alignment horizontal="center" vertical="center" wrapText="1"/>
    </xf>
    <xf numFmtId="0" fontId="66" fillId="9" borderId="7" xfId="0" applyFont="1" applyFill="1" applyBorder="1" applyAlignment="1">
      <alignment horizontal="left" vertical="center"/>
    </xf>
    <xf numFmtId="0" fontId="66" fillId="9" borderId="8" xfId="0" applyFont="1" applyFill="1" applyBorder="1" applyAlignment="1">
      <alignment horizontal="left" vertical="center"/>
    </xf>
    <xf numFmtId="0" fontId="66" fillId="9" borderId="9" xfId="0" applyFont="1" applyFill="1" applyBorder="1" applyAlignment="1">
      <alignment horizontal="left" vertical="center"/>
    </xf>
    <xf numFmtId="0" fontId="66" fillId="9" borderId="12" xfId="0" applyFont="1" applyFill="1" applyBorder="1" applyAlignment="1">
      <alignment horizontal="left" vertical="center"/>
    </xf>
    <xf numFmtId="0" fontId="66" fillId="9" borderId="13" xfId="0" applyFont="1" applyFill="1" applyBorder="1" applyAlignment="1">
      <alignment horizontal="left" vertical="center"/>
    </xf>
    <xf numFmtId="0" fontId="66" fillId="9" borderId="14" xfId="0" applyFont="1" applyFill="1" applyBorder="1" applyAlignment="1">
      <alignment horizontal="left" vertical="center"/>
    </xf>
    <xf numFmtId="0" fontId="26" fillId="8" borderId="56" xfId="0" applyFont="1" applyFill="1" applyBorder="1" applyAlignment="1">
      <alignment horizontal="center"/>
    </xf>
    <xf numFmtId="0" fontId="26" fillId="4" borderId="56" xfId="0" applyFont="1" applyFill="1" applyBorder="1" applyAlignment="1">
      <alignment horizontal="center" vertical="center" wrapText="1"/>
    </xf>
    <xf numFmtId="0" fontId="45" fillId="7" borderId="56" xfId="0" applyFont="1" applyFill="1" applyBorder="1" applyAlignment="1">
      <alignment horizontal="center" vertical="center" wrapText="1"/>
    </xf>
    <xf numFmtId="0" fontId="67" fillId="7" borderId="56" xfId="0" applyFont="1" applyFill="1" applyBorder="1" applyAlignment="1">
      <alignment horizontal="center" vertical="center" wrapText="1"/>
    </xf>
    <xf numFmtId="0" fontId="45" fillId="8" borderId="56" xfId="0" applyFont="1" applyFill="1" applyBorder="1" applyAlignment="1">
      <alignment horizontal="center" vertical="center" wrapText="1"/>
    </xf>
    <xf numFmtId="0" fontId="67" fillId="8" borderId="56" xfId="0" applyFont="1" applyFill="1" applyBorder="1" applyAlignment="1">
      <alignment horizontal="center" vertical="center" wrapText="1"/>
    </xf>
    <xf numFmtId="0" fontId="49" fillId="9" borderId="57" xfId="0" applyFont="1" applyFill="1" applyBorder="1" applyAlignment="1">
      <alignment horizontal="center" vertical="center"/>
    </xf>
    <xf numFmtId="0" fontId="49" fillId="9" borderId="97" xfId="0" applyFont="1" applyFill="1" applyBorder="1" applyAlignment="1">
      <alignment horizontal="center" vertical="center"/>
    </xf>
    <xf numFmtId="0" fontId="49" fillId="9" borderId="92" xfId="0" applyFont="1" applyFill="1" applyBorder="1" applyAlignment="1">
      <alignment horizontal="center" vertical="center"/>
    </xf>
    <xf numFmtId="0" fontId="49" fillId="6" borderId="57" xfId="0" applyFont="1" applyFill="1" applyBorder="1" applyAlignment="1">
      <alignment horizontal="center" vertical="center"/>
    </xf>
    <xf numFmtId="0" fontId="49" fillId="6" borderId="97" xfId="0" applyFont="1" applyFill="1" applyBorder="1" applyAlignment="1">
      <alignment horizontal="center" vertical="center"/>
    </xf>
    <xf numFmtId="0" fontId="49" fillId="6" borderId="92" xfId="0" applyFont="1" applyFill="1" applyBorder="1" applyAlignment="1">
      <alignment horizontal="center" vertical="center"/>
    </xf>
    <xf numFmtId="0" fontId="49" fillId="16" borderId="111" xfId="0" applyFont="1" applyFill="1" applyBorder="1" applyAlignment="1">
      <alignment horizontal="center" vertical="center"/>
    </xf>
    <xf numFmtId="0" fontId="49" fillId="16" borderId="117" xfId="0" applyFont="1" applyFill="1" applyBorder="1" applyAlignment="1">
      <alignment horizontal="center" vertical="center"/>
    </xf>
    <xf numFmtId="0" fontId="49" fillId="16" borderId="118" xfId="0" applyFont="1" applyFill="1" applyBorder="1" applyAlignment="1">
      <alignment horizontal="center" vertical="center"/>
    </xf>
    <xf numFmtId="0" fontId="49" fillId="16" borderId="104" xfId="0" applyFont="1" applyFill="1" applyBorder="1" applyAlignment="1">
      <alignment horizontal="center" vertical="center"/>
    </xf>
    <xf numFmtId="0" fontId="49" fillId="16" borderId="88" xfId="0" applyFont="1" applyFill="1" applyBorder="1" applyAlignment="1">
      <alignment horizontal="center" vertical="center"/>
    </xf>
    <xf numFmtId="0" fontId="49" fillId="16" borderId="105" xfId="0" applyFont="1" applyFill="1" applyBorder="1" applyAlignment="1">
      <alignment horizontal="center" vertical="center"/>
    </xf>
    <xf numFmtId="0" fontId="49" fillId="4" borderId="89" xfId="0" applyFont="1" applyFill="1" applyBorder="1" applyAlignment="1">
      <alignment horizontal="center" vertical="center"/>
    </xf>
    <xf numFmtId="0" fontId="49" fillId="4" borderId="18" xfId="0" applyFont="1" applyFill="1" applyBorder="1" applyAlignment="1">
      <alignment horizontal="center" vertical="center"/>
    </xf>
    <xf numFmtId="0" fontId="49" fillId="4" borderId="83" xfId="0" applyFont="1" applyFill="1" applyBorder="1" applyAlignment="1">
      <alignment horizontal="center" vertical="center"/>
    </xf>
    <xf numFmtId="0" fontId="49" fillId="4" borderId="111" xfId="0" applyFont="1" applyFill="1" applyBorder="1" applyAlignment="1">
      <alignment horizontal="center" vertical="center"/>
    </xf>
    <xf numFmtId="0" fontId="49" fillId="4" borderId="117" xfId="0" applyFont="1" applyFill="1" applyBorder="1" applyAlignment="1">
      <alignment horizontal="center" vertical="center"/>
    </xf>
    <xf numFmtId="0" fontId="49" fillId="4" borderId="118" xfId="0" applyFont="1" applyFill="1" applyBorder="1" applyAlignment="1">
      <alignment horizontal="center" vertical="center"/>
    </xf>
    <xf numFmtId="0" fontId="49" fillId="4" borderId="104" xfId="0" applyFont="1" applyFill="1" applyBorder="1" applyAlignment="1">
      <alignment horizontal="center" vertical="center"/>
    </xf>
    <xf numFmtId="0" fontId="49" fillId="4" borderId="88" xfId="0" applyFont="1" applyFill="1" applyBorder="1" applyAlignment="1">
      <alignment horizontal="center" vertical="center"/>
    </xf>
    <xf numFmtId="0" fontId="49" fillId="4" borderId="105" xfId="0" applyFont="1" applyFill="1" applyBorder="1" applyAlignment="1">
      <alignment horizontal="center" vertical="center"/>
    </xf>
    <xf numFmtId="0" fontId="49" fillId="6" borderId="111" xfId="0" applyFont="1" applyFill="1" applyBorder="1" applyAlignment="1">
      <alignment horizontal="center" vertical="center"/>
    </xf>
    <xf numFmtId="0" fontId="49" fillId="6" borderId="117" xfId="0" applyFont="1" applyFill="1" applyBorder="1" applyAlignment="1">
      <alignment horizontal="center" vertical="center"/>
    </xf>
    <xf numFmtId="0" fontId="49" fillId="6" borderId="118" xfId="0" applyFont="1" applyFill="1" applyBorder="1" applyAlignment="1">
      <alignment horizontal="center" vertical="center"/>
    </xf>
    <xf numFmtId="0" fontId="49" fillId="6" borderId="104" xfId="0" applyFont="1" applyFill="1" applyBorder="1" applyAlignment="1">
      <alignment horizontal="center" vertical="center"/>
    </xf>
    <xf numFmtId="0" fontId="49" fillId="6" borderId="88" xfId="0" applyFont="1" applyFill="1" applyBorder="1" applyAlignment="1">
      <alignment horizontal="center" vertical="center"/>
    </xf>
    <xf numFmtId="0" fontId="49" fillId="6" borderId="105" xfId="0" applyFont="1" applyFill="1" applyBorder="1" applyAlignment="1">
      <alignment horizontal="center" vertical="center"/>
    </xf>
    <xf numFmtId="0" fontId="49" fillId="0" borderId="56" xfId="0" applyFont="1" applyBorder="1" applyAlignment="1">
      <alignment horizontal="center" vertical="center"/>
    </xf>
    <xf numFmtId="0" fontId="49" fillId="7" borderId="56" xfId="0" applyFont="1" applyFill="1" applyBorder="1" applyAlignment="1">
      <alignment horizontal="center" vertical="center"/>
    </xf>
    <xf numFmtId="0" fontId="49" fillId="0" borderId="56" xfId="0" applyFont="1" applyBorder="1" applyAlignment="1">
      <alignment horizontal="center"/>
    </xf>
    <xf numFmtId="0" fontId="49" fillId="0" borderId="89" xfId="0" applyFont="1" applyBorder="1" applyAlignment="1">
      <alignment horizontal="center" vertical="center" wrapText="1"/>
    </xf>
    <xf numFmtId="0" fontId="49" fillId="0" borderId="83" xfId="0" applyFont="1" applyBorder="1" applyAlignment="1">
      <alignment horizontal="center" vertical="center" wrapText="1"/>
    </xf>
    <xf numFmtId="0" fontId="49" fillId="15" borderId="111" xfId="0" applyFont="1" applyFill="1" applyBorder="1" applyAlignment="1">
      <alignment horizontal="center" vertical="center"/>
    </xf>
    <xf numFmtId="0" fontId="49" fillId="15" borderId="117" xfId="0" applyFont="1" applyFill="1" applyBorder="1" applyAlignment="1">
      <alignment horizontal="center" vertical="center"/>
    </xf>
    <xf numFmtId="0" fontId="49" fillId="15" borderId="118" xfId="0" applyFont="1" applyFill="1" applyBorder="1" applyAlignment="1">
      <alignment horizontal="center" vertical="center"/>
    </xf>
    <xf numFmtId="0" fontId="49" fillId="15" borderId="104" xfId="0" applyFont="1" applyFill="1" applyBorder="1" applyAlignment="1">
      <alignment horizontal="center" vertical="center"/>
    </xf>
    <xf numFmtId="0" fontId="49" fillId="15" borderId="88" xfId="0" applyFont="1" applyFill="1" applyBorder="1" applyAlignment="1">
      <alignment horizontal="center" vertical="center"/>
    </xf>
    <xf numFmtId="0" fontId="49" fillId="15" borderId="10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9" fillId="8" borderId="56" xfId="0" applyFont="1" applyFill="1" applyBorder="1" applyAlignment="1">
      <alignment horizontal="center" vertical="center"/>
    </xf>
    <xf numFmtId="0" fontId="49" fillId="10" borderId="56" xfId="0" applyFont="1" applyFill="1" applyBorder="1" applyAlignment="1">
      <alignment horizontal="center" vertical="center"/>
    </xf>
    <xf numFmtId="41" fontId="16" fillId="10" borderId="57" xfId="1" applyFont="1" applyFill="1" applyBorder="1" applyAlignment="1">
      <alignment horizontal="center"/>
    </xf>
    <xf numFmtId="41" fontId="16" fillId="10" borderId="97" xfId="1" applyFont="1" applyFill="1" applyBorder="1" applyAlignment="1">
      <alignment horizontal="center"/>
    </xf>
    <xf numFmtId="41" fontId="16" fillId="10" borderId="92" xfId="1" applyFont="1" applyFill="1" applyBorder="1" applyAlignment="1">
      <alignment horizontal="center"/>
    </xf>
    <xf numFmtId="41" fontId="49" fillId="0" borderId="56" xfId="1" applyFont="1" applyBorder="1" applyAlignment="1">
      <alignment horizontal="center" vertical="center"/>
    </xf>
    <xf numFmtId="41" fontId="49" fillId="6" borderId="56" xfId="1" applyFont="1" applyFill="1" applyBorder="1" applyAlignment="1">
      <alignment horizontal="center" vertical="center"/>
    </xf>
    <xf numFmtId="0" fontId="49" fillId="0" borderId="56" xfId="0" applyFont="1" applyBorder="1" applyAlignment="1">
      <alignment horizontal="center" vertical="center" wrapText="1"/>
    </xf>
    <xf numFmtId="0" fontId="49" fillId="4" borderId="56" xfId="0" applyFont="1" applyFill="1" applyBorder="1" applyAlignment="1">
      <alignment horizontal="center" vertical="center" wrapText="1"/>
    </xf>
    <xf numFmtId="0" fontId="49" fillId="4" borderId="89" xfId="0" applyFont="1" applyFill="1" applyBorder="1" applyAlignment="1">
      <alignment horizontal="center" vertical="center" wrapText="1"/>
    </xf>
    <xf numFmtId="0" fontId="49" fillId="4" borderId="83" xfId="0" applyFont="1" applyFill="1" applyBorder="1" applyAlignment="1">
      <alignment horizontal="center" vertical="center" wrapText="1"/>
    </xf>
    <xf numFmtId="0" fontId="49" fillId="13" borderId="56" xfId="0" applyFont="1" applyFill="1" applyBorder="1" applyAlignment="1">
      <alignment horizontal="center" vertical="center" wrapText="1"/>
    </xf>
    <xf numFmtId="0" fontId="49" fillId="13" borderId="89" xfId="0" applyFont="1" applyFill="1" applyBorder="1" applyAlignment="1">
      <alignment horizontal="center" vertical="center" wrapText="1"/>
    </xf>
    <xf numFmtId="0" fontId="49" fillId="6" borderId="89" xfId="0" applyFont="1" applyFill="1" applyBorder="1" applyAlignment="1">
      <alignment horizontal="center" vertical="center" wrapText="1"/>
    </xf>
    <xf numFmtId="0" fontId="49" fillId="6" borderId="18" xfId="0" applyFont="1" applyFill="1" applyBorder="1" applyAlignment="1">
      <alignment horizontal="center" vertical="center" wrapText="1"/>
    </xf>
    <xf numFmtId="0" fontId="49" fillId="6" borderId="83" xfId="0" applyFont="1" applyFill="1" applyBorder="1" applyAlignment="1">
      <alignment horizontal="center" vertical="center" wrapText="1"/>
    </xf>
    <xf numFmtId="0" fontId="49" fillId="7" borderId="57" xfId="0" applyFont="1" applyFill="1" applyBorder="1" applyAlignment="1">
      <alignment horizontal="center"/>
    </xf>
    <xf numFmtId="0" fontId="49" fillId="7" borderId="97" xfId="0" applyFont="1" applyFill="1" applyBorder="1" applyAlignment="1">
      <alignment horizontal="center"/>
    </xf>
    <xf numFmtId="0" fontId="49" fillId="7" borderId="92" xfId="0" applyFont="1" applyFill="1" applyBorder="1" applyAlignment="1">
      <alignment horizontal="center"/>
    </xf>
    <xf numFmtId="0" fontId="49" fillId="8" borderId="57" xfId="0" applyFont="1" applyFill="1" applyBorder="1" applyAlignment="1">
      <alignment horizontal="center"/>
    </xf>
    <xf numFmtId="0" fontId="49" fillId="8" borderId="97" xfId="0" applyFont="1" applyFill="1" applyBorder="1" applyAlignment="1">
      <alignment horizontal="center"/>
    </xf>
    <xf numFmtId="0" fontId="49" fillId="8" borderId="92" xfId="0" applyFont="1" applyFill="1" applyBorder="1" applyAlignment="1">
      <alignment horizontal="center"/>
    </xf>
    <xf numFmtId="0" fontId="49" fillId="4" borderId="56" xfId="0" applyFont="1" applyFill="1" applyBorder="1" applyAlignment="1">
      <alignment horizontal="center"/>
    </xf>
    <xf numFmtId="0" fontId="49" fillId="13" borderId="56" xfId="0" applyFont="1" applyFill="1" applyBorder="1" applyAlignment="1">
      <alignment horizontal="center"/>
    </xf>
    <xf numFmtId="0" fontId="49" fillId="7" borderId="89" xfId="0" applyFont="1" applyFill="1" applyBorder="1" applyAlignment="1">
      <alignment horizontal="center" vertical="center" wrapText="1"/>
    </xf>
    <xf numFmtId="0" fontId="49" fillId="7" borderId="83" xfId="0" applyFont="1" applyFill="1" applyBorder="1" applyAlignment="1">
      <alignment horizontal="center" vertical="center" wrapText="1"/>
    </xf>
    <xf numFmtId="0" fontId="49" fillId="8" borderId="89" xfId="0" applyFont="1" applyFill="1" applyBorder="1" applyAlignment="1">
      <alignment horizontal="center" vertical="center" wrapText="1"/>
    </xf>
    <xf numFmtId="0" fontId="49" fillId="8" borderId="83" xfId="0" applyFont="1" applyFill="1" applyBorder="1" applyAlignment="1">
      <alignment horizontal="center" vertical="center" wrapText="1"/>
    </xf>
    <xf numFmtId="0" fontId="47" fillId="0" borderId="88" xfId="0" applyFont="1" applyFill="1" applyBorder="1" applyAlignment="1">
      <alignment horizontal="left"/>
    </xf>
    <xf numFmtId="0" fontId="45" fillId="0" borderId="56" xfId="0" applyFont="1" applyBorder="1" applyAlignment="1">
      <alignment horizontal="center" vertical="center"/>
    </xf>
    <xf numFmtId="0" fontId="45" fillId="6" borderId="56" xfId="0" applyFont="1" applyFill="1" applyBorder="1" applyAlignment="1">
      <alignment horizontal="center" vertical="center" wrapText="1"/>
    </xf>
    <xf numFmtId="0" fontId="49" fillId="6" borderId="56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left"/>
    </xf>
    <xf numFmtId="0" fontId="22" fillId="0" borderId="88" xfId="0" applyFont="1" applyFill="1" applyBorder="1" applyAlignment="1">
      <alignment horizontal="left"/>
    </xf>
    <xf numFmtId="0" fontId="45" fillId="6" borderId="56" xfId="0" applyFont="1" applyFill="1" applyBorder="1" applyAlignment="1">
      <alignment horizontal="center" vertical="center"/>
    </xf>
    <xf numFmtId="0" fontId="67" fillId="13" borderId="83" xfId="0" applyFont="1" applyFill="1" applyBorder="1" applyAlignment="1">
      <alignment horizontal="center" vertical="center" wrapText="1"/>
    </xf>
    <xf numFmtId="0" fontId="49" fillId="13" borderId="83" xfId="0" applyFont="1" applyFill="1" applyBorder="1" applyAlignment="1">
      <alignment horizontal="center" vertical="center" wrapText="1"/>
    </xf>
    <xf numFmtId="0" fontId="45" fillId="13" borderId="56" xfId="0" applyFont="1" applyFill="1" applyBorder="1" applyAlignment="1">
      <alignment horizontal="center"/>
    </xf>
    <xf numFmtId="0" fontId="67" fillId="4" borderId="83" xfId="0" applyFont="1" applyFill="1" applyBorder="1" applyAlignment="1">
      <alignment horizontal="center" vertical="center" wrapText="1"/>
    </xf>
    <xf numFmtId="0" fontId="45" fillId="6" borderId="89" xfId="0" applyFont="1" applyFill="1" applyBorder="1" applyAlignment="1">
      <alignment horizontal="center" vertical="center" wrapText="1"/>
    </xf>
    <xf numFmtId="0" fontId="45" fillId="6" borderId="18" xfId="0" applyFont="1" applyFill="1" applyBorder="1" applyAlignment="1">
      <alignment horizontal="center" vertical="center" wrapText="1"/>
    </xf>
    <xf numFmtId="0" fontId="45" fillId="6" borderId="83" xfId="0" applyFont="1" applyFill="1" applyBorder="1" applyAlignment="1">
      <alignment horizontal="center" vertical="center" wrapText="1"/>
    </xf>
    <xf numFmtId="0" fontId="45" fillId="7" borderId="57" xfId="0" applyFont="1" applyFill="1" applyBorder="1" applyAlignment="1">
      <alignment horizontal="center"/>
    </xf>
    <xf numFmtId="0" fontId="45" fillId="7" borderId="97" xfId="0" applyFont="1" applyFill="1" applyBorder="1" applyAlignment="1">
      <alignment horizontal="center"/>
    </xf>
    <xf numFmtId="0" fontId="45" fillId="7" borderId="92" xfId="0" applyFont="1" applyFill="1" applyBorder="1" applyAlignment="1">
      <alignment horizontal="center"/>
    </xf>
    <xf numFmtId="0" fontId="45" fillId="8" borderId="57" xfId="0" applyFont="1" applyFill="1" applyBorder="1" applyAlignment="1">
      <alignment horizontal="center"/>
    </xf>
    <xf numFmtId="0" fontId="45" fillId="8" borderId="97" xfId="0" applyFont="1" applyFill="1" applyBorder="1" applyAlignment="1">
      <alignment horizontal="center"/>
    </xf>
    <xf numFmtId="0" fontId="45" fillId="8" borderId="92" xfId="0" applyFont="1" applyFill="1" applyBorder="1" applyAlignment="1">
      <alignment horizontal="center"/>
    </xf>
    <xf numFmtId="0" fontId="45" fillId="4" borderId="56" xfId="0" applyFont="1" applyFill="1" applyBorder="1" applyAlignment="1">
      <alignment horizontal="center"/>
    </xf>
    <xf numFmtId="0" fontId="67" fillId="13" borderId="111" xfId="0" applyFont="1" applyFill="1" applyBorder="1" applyAlignment="1">
      <alignment horizontal="center" vertical="center" wrapText="1"/>
    </xf>
    <xf numFmtId="0" fontId="67" fillId="13" borderId="104" xfId="0" applyFont="1" applyFill="1" applyBorder="1" applyAlignment="1">
      <alignment horizontal="center" vertical="center" wrapText="1"/>
    </xf>
    <xf numFmtId="0" fontId="45" fillId="13" borderId="57" xfId="0" applyFont="1" applyFill="1" applyBorder="1" applyAlignment="1">
      <alignment horizontal="center"/>
    </xf>
    <xf numFmtId="0" fontId="45" fillId="8" borderId="56" xfId="0" applyFont="1" applyFill="1" applyBorder="1" applyAlignment="1">
      <alignment horizontal="center"/>
    </xf>
    <xf numFmtId="0" fontId="45" fillId="7" borderId="56" xfId="0" applyFont="1" applyFill="1" applyBorder="1" applyAlignment="1">
      <alignment horizontal="center"/>
    </xf>
    <xf numFmtId="0" fontId="49" fillId="18" borderId="56" xfId="0" applyFont="1" applyFill="1" applyBorder="1" applyAlignment="1">
      <alignment horizontal="center" vertical="center"/>
    </xf>
    <xf numFmtId="0" fontId="49" fillId="2" borderId="56" xfId="0" applyFont="1" applyFill="1" applyBorder="1" applyAlignment="1">
      <alignment horizontal="center" vertical="center"/>
    </xf>
    <xf numFmtId="0" fontId="49" fillId="17" borderId="56" xfId="0" applyFont="1" applyFill="1" applyBorder="1" applyAlignment="1">
      <alignment horizontal="center" vertical="center"/>
    </xf>
    <xf numFmtId="0" fontId="49" fillId="4" borderId="56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6" fillId="4" borderId="89" xfId="0" applyFont="1" applyFill="1" applyBorder="1" applyAlignment="1">
      <alignment horizontal="center" vertical="center" wrapText="1"/>
    </xf>
    <xf numFmtId="0" fontId="46" fillId="4" borderId="49" xfId="0" applyFont="1" applyFill="1" applyBorder="1" applyAlignment="1">
      <alignment horizontal="center" vertical="center" wrapText="1"/>
    </xf>
    <xf numFmtId="0" fontId="46" fillId="4" borderId="17" xfId="0" applyFont="1" applyFill="1" applyBorder="1" applyAlignment="1">
      <alignment horizontal="center" wrapText="1"/>
    </xf>
    <xf numFmtId="0" fontId="46" fillId="4" borderId="93" xfId="0" applyFont="1" applyFill="1" applyBorder="1" applyAlignment="1">
      <alignment horizontal="center" wrapText="1"/>
    </xf>
    <xf numFmtId="0" fontId="46" fillId="4" borderId="98" xfId="0" applyFont="1" applyFill="1" applyBorder="1" applyAlignment="1">
      <alignment horizontal="center" vertical="center" wrapText="1"/>
    </xf>
    <xf numFmtId="0" fontId="46" fillId="4" borderId="119" xfId="0" applyFont="1" applyFill="1" applyBorder="1" applyAlignment="1">
      <alignment horizontal="center" vertical="center" wrapText="1"/>
    </xf>
    <xf numFmtId="0" fontId="46" fillId="4" borderId="15" xfId="0" applyFont="1" applyFill="1" applyBorder="1" applyAlignment="1">
      <alignment horizontal="center" vertical="center" wrapText="1"/>
    </xf>
    <xf numFmtId="0" fontId="46" fillId="4" borderId="93" xfId="0" applyFont="1" applyFill="1" applyBorder="1" applyAlignment="1">
      <alignment horizontal="center" vertical="center" wrapText="1"/>
    </xf>
    <xf numFmtId="0" fontId="46" fillId="4" borderId="98" xfId="0" applyFont="1" applyFill="1" applyBorder="1" applyAlignment="1">
      <alignment horizontal="center" vertical="center"/>
    </xf>
    <xf numFmtId="0" fontId="46" fillId="4" borderId="119" xfId="0" applyFont="1" applyFill="1" applyBorder="1" applyAlignment="1">
      <alignment horizontal="center" vertical="center"/>
    </xf>
    <xf numFmtId="0" fontId="46" fillId="4" borderId="18" xfId="0" applyFont="1" applyFill="1" applyBorder="1" applyAlignment="1">
      <alignment horizontal="center" vertical="center" wrapText="1"/>
    </xf>
    <xf numFmtId="0" fontId="46" fillId="4" borderId="56" xfId="0" applyFont="1" applyFill="1" applyBorder="1" applyAlignment="1">
      <alignment horizontal="center" vertical="center"/>
    </xf>
    <xf numFmtId="0" fontId="47" fillId="9" borderId="29" xfId="0" applyFont="1" applyFill="1" applyBorder="1" applyAlignment="1">
      <alignment horizontal="center"/>
    </xf>
    <xf numFmtId="0" fontId="47" fillId="9" borderId="30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6" fillId="0" borderId="89" xfId="0" applyFont="1" applyBorder="1" applyAlignment="1">
      <alignment horizontal="center" vertical="center"/>
    </xf>
    <xf numFmtId="0" fontId="26" fillId="0" borderId="83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1</xdr:row>
      <xdr:rowOff>127001</xdr:rowOff>
    </xdr:from>
    <xdr:to>
      <xdr:col>13</xdr:col>
      <xdr:colOff>2264834</xdr:colOff>
      <xdr:row>2</xdr:row>
      <xdr:rowOff>346364</xdr:rowOff>
    </xdr:to>
    <xdr:sp macro="" textlink="">
      <xdr:nvSpPr>
        <xdr:cNvPr id="3" name="TextBox 2"/>
        <xdr:cNvSpPr txBox="1"/>
      </xdr:nvSpPr>
      <xdr:spPr>
        <a:xfrm>
          <a:off x="397357" y="490683"/>
          <a:ext cx="9496136" cy="712931"/>
        </a:xfrm>
        <a:prstGeom prst="rect">
          <a:avLst/>
        </a:prstGeom>
        <a:solidFill>
          <a:srgbClr val="00B0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2100" b="1">
              <a:latin typeface="Arial Rounded MT Bold" pitchFamily="34" charset="0"/>
            </a:rPr>
            <a:t>PERUSAHAAN DAERAH AIR MINUM KOTA PADANG</a:t>
          </a:r>
        </a:p>
        <a:p>
          <a:pPr algn="ctr"/>
          <a:endParaRPr lang="id-ID" sz="600" b="1">
            <a:latin typeface="Arial Rounded MT Bold" pitchFamily="34" charset="0"/>
          </a:endParaRPr>
        </a:p>
        <a:p>
          <a:pPr algn="ctr"/>
          <a:r>
            <a:rPr lang="id-ID" sz="1200">
              <a:latin typeface="Arial Rounded MT Bold" pitchFamily="34" charset="0"/>
            </a:rPr>
            <a:t>JL.H.Agus Salim No.10 Telp. (0751)22789 Fax.</a:t>
          </a:r>
          <a:r>
            <a:rPr lang="id-ID" sz="1200" baseline="0">
              <a:latin typeface="Arial Rounded MT Bold" pitchFamily="34" charset="0"/>
            </a:rPr>
            <a:t> (07451)30460 www.pdampadang.com</a:t>
          </a:r>
          <a:endParaRPr lang="id-ID" sz="1200">
            <a:latin typeface="Arial Rounded MT Bold" pitchFamily="34" charset="0"/>
          </a:endParaRPr>
        </a:p>
      </xdr:txBody>
    </xdr:sp>
    <xdr:clientData/>
  </xdr:twoCellAnchor>
  <xdr:twoCellAnchor editAs="oneCell">
    <xdr:from>
      <xdr:col>1</xdr:col>
      <xdr:colOff>4231</xdr:colOff>
      <xdr:row>4</xdr:row>
      <xdr:rowOff>15872</xdr:rowOff>
    </xdr:from>
    <xdr:to>
      <xdr:col>13</xdr:col>
      <xdr:colOff>2266950</xdr:colOff>
      <xdr:row>7</xdr:row>
      <xdr:rowOff>805295</xdr:rowOff>
    </xdr:to>
    <xdr:pic>
      <xdr:nvPicPr>
        <xdr:cNvPr id="4" name="Picture 3" descr="Ai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254" y="1479258"/>
          <a:ext cx="9536355" cy="4582105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1104900</xdr:colOff>
      <xdr:row>1</xdr:row>
      <xdr:rowOff>47625</xdr:rowOff>
    </xdr:from>
    <xdr:to>
      <xdr:col>13</xdr:col>
      <xdr:colOff>1781175</xdr:colOff>
      <xdr:row>2</xdr:row>
      <xdr:rowOff>428625</xdr:rowOff>
    </xdr:to>
    <xdr:pic>
      <xdr:nvPicPr>
        <xdr:cNvPr id="21695" name="Picture 4" descr="Logo PDAM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19075"/>
          <a:ext cx="676275" cy="876300"/>
        </a:xfrm>
        <a:prstGeom prst="rect">
          <a:avLst/>
        </a:prstGeom>
        <a:solidFill>
          <a:srgbClr val="00B0F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542925</xdr:colOff>
      <xdr:row>1</xdr:row>
      <xdr:rowOff>47625</xdr:rowOff>
    </xdr:from>
    <xdr:to>
      <xdr:col>2</xdr:col>
      <xdr:colOff>590550</xdr:colOff>
      <xdr:row>2</xdr:row>
      <xdr:rowOff>428625</xdr:rowOff>
    </xdr:to>
    <xdr:pic>
      <xdr:nvPicPr>
        <xdr:cNvPr id="21696" name="Picture 5" descr="Padang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19075"/>
          <a:ext cx="657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38100</xdr:rowOff>
    </xdr:from>
    <xdr:to>
      <xdr:col>1</xdr:col>
      <xdr:colOff>209550</xdr:colOff>
      <xdr:row>3</xdr:row>
      <xdr:rowOff>28575</xdr:rowOff>
    </xdr:to>
    <xdr:pic>
      <xdr:nvPicPr>
        <xdr:cNvPr id="206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9550"/>
          <a:ext cx="4000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361943</xdr:colOff>
      <xdr:row>1</xdr:row>
      <xdr:rowOff>2118</xdr:rowOff>
    </xdr:from>
    <xdr:to>
      <xdr:col>1</xdr:col>
      <xdr:colOff>3164417</xdr:colOff>
      <xdr:row>3</xdr:row>
      <xdr:rowOff>68792</xdr:rowOff>
    </xdr:to>
    <xdr:sp macro="" textlink="">
      <xdr:nvSpPr>
        <xdr:cNvPr id="9" name="TextBox 8"/>
        <xdr:cNvSpPr txBox="1"/>
      </xdr:nvSpPr>
      <xdr:spPr>
        <a:xfrm>
          <a:off x="742943" y="171451"/>
          <a:ext cx="2802474" cy="4476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3</xdr:col>
      <xdr:colOff>482595</xdr:colOff>
      <xdr:row>1</xdr:row>
      <xdr:rowOff>31749</xdr:rowOff>
    </xdr:from>
    <xdr:to>
      <xdr:col>13</xdr:col>
      <xdr:colOff>603251</xdr:colOff>
      <xdr:row>3</xdr:row>
      <xdr:rowOff>59267</xdr:rowOff>
    </xdr:to>
    <xdr:sp macro="" textlink="">
      <xdr:nvSpPr>
        <xdr:cNvPr id="10" name="TextBox 9"/>
        <xdr:cNvSpPr txBox="1"/>
      </xdr:nvSpPr>
      <xdr:spPr>
        <a:xfrm>
          <a:off x="4800595" y="201082"/>
          <a:ext cx="6629406" cy="4085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 b="1" baseline="0">
              <a:latin typeface="Arial Rounded MT Bold" pitchFamily="34" charset="0"/>
            </a:rPr>
            <a:t>REKAPITULASI LAPORAN KINERJA BIDANG TEKNIK </a:t>
          </a:r>
          <a:r>
            <a:rPr lang="en-US" sz="1100" b="1" baseline="0">
              <a:latin typeface="Arial Rounded MT Bold" pitchFamily="34" charset="0"/>
            </a:rPr>
            <a:t>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 </a:t>
          </a:r>
          <a:r>
            <a:rPr lang="id-ID" sz="1100" b="1" baseline="0">
              <a:latin typeface="Arial Rounded MT Bold" pitchFamily="34" charset="0"/>
            </a:rPr>
            <a:t>MEI</a:t>
          </a:r>
          <a:r>
            <a:rPr lang="en-US" sz="1100" b="1" baseline="0">
              <a:latin typeface="Arial Rounded MT Bold" pitchFamily="34" charset="0"/>
            </a:rPr>
            <a:t> 2015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47625</xdr:rowOff>
    </xdr:from>
    <xdr:to>
      <xdr:col>1</xdr:col>
      <xdr:colOff>19050</xdr:colOff>
      <xdr:row>1</xdr:row>
      <xdr:rowOff>47625</xdr:rowOff>
    </xdr:to>
    <xdr:pic>
      <xdr:nvPicPr>
        <xdr:cNvPr id="257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1907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</xdr:row>
      <xdr:rowOff>28575</xdr:rowOff>
    </xdr:from>
    <xdr:to>
      <xdr:col>0</xdr:col>
      <xdr:colOff>571500</xdr:colOff>
      <xdr:row>3</xdr:row>
      <xdr:rowOff>76200</xdr:rowOff>
    </xdr:to>
    <xdr:pic>
      <xdr:nvPicPr>
        <xdr:cNvPr id="257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4572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552449</xdr:colOff>
      <xdr:row>1</xdr:row>
      <xdr:rowOff>38102</xdr:rowOff>
    </xdr:from>
    <xdr:to>
      <xdr:col>5</xdr:col>
      <xdr:colOff>530455</xdr:colOff>
      <xdr:row>3</xdr:row>
      <xdr:rowOff>114302</xdr:rowOff>
    </xdr:to>
    <xdr:sp macro="" textlink="">
      <xdr:nvSpPr>
        <xdr:cNvPr id="8" name="TextBox 7"/>
        <xdr:cNvSpPr txBox="1"/>
      </xdr:nvSpPr>
      <xdr:spPr>
        <a:xfrm>
          <a:off x="552449" y="209552"/>
          <a:ext cx="3911831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4</xdr:col>
      <xdr:colOff>95250</xdr:colOff>
      <xdr:row>1</xdr:row>
      <xdr:rowOff>38101</xdr:rowOff>
    </xdr:from>
    <xdr:to>
      <xdr:col>8</xdr:col>
      <xdr:colOff>1390650</xdr:colOff>
      <xdr:row>3</xdr:row>
      <xdr:rowOff>114301</xdr:rowOff>
    </xdr:to>
    <xdr:sp macro="" textlink="">
      <xdr:nvSpPr>
        <xdr:cNvPr id="9" name="TextBox 8"/>
        <xdr:cNvSpPr txBox="1"/>
      </xdr:nvSpPr>
      <xdr:spPr>
        <a:xfrm>
          <a:off x="3267075" y="209551"/>
          <a:ext cx="558165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000" b="1" baseline="0">
              <a:latin typeface="Arial Rounded MT Bold" pitchFamily="34" charset="0"/>
            </a:rPr>
            <a:t>LAPORAN </a:t>
          </a:r>
          <a:r>
            <a:rPr lang="id-ID" sz="1000" b="1" baseline="0">
              <a:latin typeface="Arial Rounded MT Bold" pitchFamily="34" charset="0"/>
            </a:rPr>
            <a:t>JUMLAH PELANGGAN, REKENING &amp; PEMAKAIAN RATA-RATA</a:t>
          </a:r>
          <a:r>
            <a:rPr lang="en-US" sz="1000" b="1" baseline="0">
              <a:latin typeface="Arial Rounded MT Bold" pitchFamily="34" charset="0"/>
            </a:rPr>
            <a:t>TAHUN 2015</a:t>
          </a:r>
        </a:p>
        <a:p>
          <a:pPr algn="ctr"/>
          <a:r>
            <a:rPr lang="en-US" sz="1000" b="1" baseline="0">
              <a:latin typeface="Arial Rounded MT Bold" pitchFamily="34" charset="0"/>
            </a:rPr>
            <a:t>BULAN</a:t>
          </a:r>
          <a:r>
            <a:rPr lang="id-ID" sz="1000" b="1" baseline="0">
              <a:latin typeface="Arial Rounded MT Bold" pitchFamily="34" charset="0"/>
            </a:rPr>
            <a:t> MEI</a:t>
          </a:r>
          <a:r>
            <a:rPr lang="en-US" sz="1000" b="1" baseline="0">
              <a:latin typeface="Arial Rounded MT Bold" pitchFamily="34" charset="0"/>
            </a:rPr>
            <a:t> 2015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1</xdr:col>
      <xdr:colOff>266700</xdr:colOff>
      <xdr:row>3</xdr:row>
      <xdr:rowOff>28575</xdr:rowOff>
    </xdr:to>
    <xdr:pic>
      <xdr:nvPicPr>
        <xdr:cNvPr id="2676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28600"/>
          <a:ext cx="466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419100</xdr:colOff>
      <xdr:row>0</xdr:row>
      <xdr:rowOff>200025</xdr:rowOff>
    </xdr:from>
    <xdr:to>
      <xdr:col>13</xdr:col>
      <xdr:colOff>366183</xdr:colOff>
      <xdr:row>3</xdr:row>
      <xdr:rowOff>65617</xdr:rowOff>
    </xdr:to>
    <xdr:sp macro="" textlink="">
      <xdr:nvSpPr>
        <xdr:cNvPr id="7" name="TextBox 6"/>
        <xdr:cNvSpPr txBox="1"/>
      </xdr:nvSpPr>
      <xdr:spPr>
        <a:xfrm>
          <a:off x="4282017" y="200025"/>
          <a:ext cx="6233583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latin typeface="Arial Rounded MT Bold" pitchFamily="34" charset="0"/>
            </a:rPr>
            <a:t>REKAPITULASI  JUMLAH KARYAWAN &amp; RASIO</a:t>
          </a:r>
          <a:r>
            <a:rPr lang="en-US" sz="1100" b="1" baseline="0">
              <a:latin typeface="Arial Rounded MT Bold" pitchFamily="34" charset="0"/>
            </a:rPr>
            <a:t> TERHADAP PELANGGAN </a:t>
          </a:r>
          <a:r>
            <a:rPr lang="en-US" sz="1100" b="1">
              <a:latin typeface="Arial Rounded MT Bold" pitchFamily="34" charset="0"/>
            </a:rPr>
            <a:t>TAHUN</a:t>
          </a:r>
          <a:r>
            <a:rPr lang="en-US" sz="1100" b="1" baseline="0">
              <a:latin typeface="Arial Rounded MT Bold" pitchFamily="34" charset="0"/>
            </a:rPr>
            <a:t> 2015</a:t>
          </a:r>
        </a:p>
        <a:p>
          <a:pPr algn="ctr"/>
          <a:r>
            <a:rPr lang="id-ID" sz="1100" b="1" baseline="0">
              <a:latin typeface="Arial Rounded MT Bold" pitchFamily="34" charset="0"/>
            </a:rPr>
            <a:t>BULAN MEI</a:t>
          </a:r>
          <a:r>
            <a:rPr lang="en-US" sz="1100" b="1" baseline="0">
              <a:latin typeface="Arial Rounded MT Bold" pitchFamily="34" charset="0"/>
            </a:rPr>
            <a:t> 2015</a:t>
          </a:r>
          <a:endParaRPr lang="en-US" sz="11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345274</xdr:colOff>
      <xdr:row>0</xdr:row>
      <xdr:rowOff>200025</xdr:rowOff>
    </xdr:from>
    <xdr:to>
      <xdr:col>2</xdr:col>
      <xdr:colOff>297656</xdr:colOff>
      <xdr:row>3</xdr:row>
      <xdr:rowOff>37042</xdr:rowOff>
    </xdr:to>
    <xdr:sp macro="" textlink="">
      <xdr:nvSpPr>
        <xdr:cNvPr id="5" name="TextBox 4"/>
        <xdr:cNvSpPr txBox="1"/>
      </xdr:nvSpPr>
      <xdr:spPr>
        <a:xfrm>
          <a:off x="726274" y="200025"/>
          <a:ext cx="3434299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38100</xdr:rowOff>
    </xdr:from>
    <xdr:to>
      <xdr:col>1</xdr:col>
      <xdr:colOff>438150</xdr:colOff>
      <xdr:row>2</xdr:row>
      <xdr:rowOff>57150</xdr:rowOff>
    </xdr:to>
    <xdr:pic>
      <xdr:nvPicPr>
        <xdr:cNvPr id="277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0"/>
          <a:ext cx="4286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180975</xdr:colOff>
      <xdr:row>0</xdr:row>
      <xdr:rowOff>85725</xdr:rowOff>
    </xdr:from>
    <xdr:to>
      <xdr:col>15</xdr:col>
      <xdr:colOff>571500</xdr:colOff>
      <xdr:row>2</xdr:row>
      <xdr:rowOff>114300</xdr:rowOff>
    </xdr:to>
    <xdr:sp macro="" textlink="">
      <xdr:nvSpPr>
        <xdr:cNvPr id="3" name="TextBox 2"/>
        <xdr:cNvSpPr txBox="1"/>
      </xdr:nvSpPr>
      <xdr:spPr>
        <a:xfrm>
          <a:off x="4800600" y="85725"/>
          <a:ext cx="596265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050" b="1">
              <a:latin typeface="Arial Rounded MT Bold" pitchFamily="34" charset="0"/>
            </a:rPr>
            <a:t>REKAPITULASI  HASIL</a:t>
          </a:r>
          <a:r>
            <a:rPr lang="en-US" sz="1050" b="1" baseline="0">
              <a:latin typeface="Arial Rounded MT Bold" pitchFamily="34" charset="0"/>
            </a:rPr>
            <a:t> BACA </a:t>
          </a:r>
          <a:r>
            <a:rPr lang="en-US" sz="1050" b="1">
              <a:latin typeface="Arial Rounded MT Bold" pitchFamily="34" charset="0"/>
            </a:rPr>
            <a:t> METER BERMASALAH</a:t>
          </a:r>
          <a:r>
            <a:rPr lang="en-US" sz="1050" b="1" baseline="0">
              <a:latin typeface="Arial Rounded MT Bold" pitchFamily="34" charset="0"/>
            </a:rPr>
            <a:t> </a:t>
          </a:r>
          <a:r>
            <a:rPr lang="en-US" sz="1050" b="1">
              <a:latin typeface="Arial Rounded MT Bold" pitchFamily="34" charset="0"/>
            </a:rPr>
            <a:t>TAHUN</a:t>
          </a:r>
          <a:r>
            <a:rPr lang="en-US" sz="1050" b="1" baseline="0">
              <a:latin typeface="Arial Rounded MT Bold" pitchFamily="34" charset="0"/>
            </a:rPr>
            <a:t> 2015</a:t>
          </a:r>
        </a:p>
        <a:p>
          <a:pPr algn="ctr"/>
          <a:r>
            <a:rPr lang="id-ID" sz="1050" b="1" baseline="0">
              <a:latin typeface="Arial Rounded MT Bold" pitchFamily="34" charset="0"/>
            </a:rPr>
            <a:t>BULAN MEI</a:t>
          </a:r>
          <a:r>
            <a:rPr lang="en-US" sz="1050" b="1" baseline="0">
              <a:latin typeface="Arial Rounded MT Bold" pitchFamily="34" charset="0"/>
            </a:rPr>
            <a:t> 2015</a:t>
          </a:r>
          <a:endParaRPr lang="en-US" sz="105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561975</xdr:colOff>
      <xdr:row>0</xdr:row>
      <xdr:rowOff>57150</xdr:rowOff>
    </xdr:from>
    <xdr:to>
      <xdr:col>6</xdr:col>
      <xdr:colOff>82781</xdr:colOff>
      <xdr:row>2</xdr:row>
      <xdr:rowOff>133350</xdr:rowOff>
    </xdr:to>
    <xdr:sp macro="" textlink="">
      <xdr:nvSpPr>
        <xdr:cNvPr id="5" name="TextBox 4"/>
        <xdr:cNvSpPr txBox="1"/>
      </xdr:nvSpPr>
      <xdr:spPr>
        <a:xfrm>
          <a:off x="790575" y="57150"/>
          <a:ext cx="3911831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1</xdr:col>
      <xdr:colOff>247650</xdr:colOff>
      <xdr:row>2</xdr:row>
      <xdr:rowOff>142875</xdr:rowOff>
    </xdr:to>
    <xdr:pic>
      <xdr:nvPicPr>
        <xdr:cNvPr id="288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4762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357187</xdr:colOff>
      <xdr:row>0</xdr:row>
      <xdr:rowOff>63500</xdr:rowOff>
    </xdr:from>
    <xdr:to>
      <xdr:col>15</xdr:col>
      <xdr:colOff>1333498</xdr:colOff>
      <xdr:row>2</xdr:row>
      <xdr:rowOff>142875</xdr:rowOff>
    </xdr:to>
    <xdr:sp macro="" textlink="">
      <xdr:nvSpPr>
        <xdr:cNvPr id="8" name="TextBox 7"/>
        <xdr:cNvSpPr txBox="1"/>
      </xdr:nvSpPr>
      <xdr:spPr>
        <a:xfrm>
          <a:off x="4917281" y="63500"/>
          <a:ext cx="7393780" cy="5318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latin typeface="Arial Rounded MT Bold" pitchFamily="34" charset="0"/>
            </a:rPr>
            <a:t>REKAPITULASI  LAPORAN </a:t>
          </a:r>
          <a:r>
            <a:rPr lang="id-ID" sz="1400" b="1">
              <a:latin typeface="Arial Rounded MT Bold" pitchFamily="34" charset="0"/>
            </a:rPr>
            <a:t> KEGIATAN PELAYANAN</a:t>
          </a:r>
          <a:r>
            <a:rPr lang="en-US" sz="1400" b="1">
              <a:latin typeface="Arial Rounded MT Bold" pitchFamily="34" charset="0"/>
            </a:rPr>
            <a:t> TAHUN</a:t>
          </a:r>
          <a:r>
            <a:rPr lang="en-US" sz="1400" b="1" baseline="0">
              <a:latin typeface="Arial Rounded MT Bold" pitchFamily="34" charset="0"/>
            </a:rPr>
            <a:t> 2015</a:t>
          </a:r>
          <a:endParaRPr lang="id-ID" sz="1400" b="1" baseline="0">
            <a:latin typeface="Arial Rounded MT Bold" pitchFamily="34" charset="0"/>
          </a:endParaRPr>
        </a:p>
        <a:p>
          <a:pPr algn="ctr"/>
          <a:r>
            <a:rPr lang="id-ID" sz="1400" b="1" baseline="0">
              <a:latin typeface="Arial Rounded MT Bold" pitchFamily="34" charset="0"/>
            </a:rPr>
            <a:t>BULAN MEI</a:t>
          </a:r>
          <a:r>
            <a:rPr lang="en-US" sz="1400" b="1" baseline="0">
              <a:latin typeface="Arial Rounded MT Bold" pitchFamily="34" charset="0"/>
            </a:rPr>
            <a:t> 2015</a:t>
          </a:r>
          <a:endParaRPr lang="en-US" sz="14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303307</xdr:colOff>
      <xdr:row>0</xdr:row>
      <xdr:rowOff>95247</xdr:rowOff>
    </xdr:from>
    <xdr:to>
      <xdr:col>3</xdr:col>
      <xdr:colOff>578075</xdr:colOff>
      <xdr:row>2</xdr:row>
      <xdr:rowOff>142874</xdr:rowOff>
    </xdr:to>
    <xdr:sp macro="" textlink="">
      <xdr:nvSpPr>
        <xdr:cNvPr id="5" name="TextBox 4"/>
        <xdr:cNvSpPr txBox="1"/>
      </xdr:nvSpPr>
      <xdr:spPr>
        <a:xfrm>
          <a:off x="684307" y="95247"/>
          <a:ext cx="3870456" cy="5000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100" b="1">
              <a:latin typeface="Arial Rounded MT Bold" pitchFamily="34" charset="0"/>
            </a:rPr>
            <a:t>PDAM</a:t>
          </a:r>
          <a:r>
            <a:rPr lang="en-US" sz="11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1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1</xdr:col>
      <xdr:colOff>247650</xdr:colOff>
      <xdr:row>2</xdr:row>
      <xdr:rowOff>85725</xdr:rowOff>
    </xdr:to>
    <xdr:pic>
      <xdr:nvPicPr>
        <xdr:cNvPr id="2983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476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11643</xdr:colOff>
      <xdr:row>0</xdr:row>
      <xdr:rowOff>74081</xdr:rowOff>
    </xdr:from>
    <xdr:to>
      <xdr:col>14</xdr:col>
      <xdr:colOff>96308</xdr:colOff>
      <xdr:row>2</xdr:row>
      <xdr:rowOff>140227</xdr:rowOff>
    </xdr:to>
    <xdr:sp macro="" textlink="">
      <xdr:nvSpPr>
        <xdr:cNvPr id="7" name="TextBox 6"/>
        <xdr:cNvSpPr txBox="1"/>
      </xdr:nvSpPr>
      <xdr:spPr>
        <a:xfrm>
          <a:off x="4562476" y="74081"/>
          <a:ext cx="5905499" cy="5318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latin typeface="Arial Rounded MT Bold" pitchFamily="34" charset="0"/>
            </a:rPr>
            <a:t>REKAPITULASI  LAPORAN </a:t>
          </a:r>
          <a:r>
            <a:rPr lang="id-ID" sz="1400" b="1">
              <a:latin typeface="Arial Rounded MT Bold" pitchFamily="34" charset="0"/>
            </a:rPr>
            <a:t> KEGIATAN PELAYANAN</a:t>
          </a:r>
          <a:r>
            <a:rPr lang="en-US" sz="1400" b="1">
              <a:latin typeface="Arial Rounded MT Bold" pitchFamily="34" charset="0"/>
            </a:rPr>
            <a:t> TAHUN</a:t>
          </a:r>
          <a:r>
            <a:rPr lang="en-US" sz="1400" b="1" baseline="0">
              <a:latin typeface="Arial Rounded MT Bold" pitchFamily="34" charset="0"/>
            </a:rPr>
            <a:t> 2015</a:t>
          </a:r>
          <a:endParaRPr lang="id-ID" sz="1400" b="1" baseline="0">
            <a:latin typeface="Arial Rounded MT Bold" pitchFamily="34" charset="0"/>
          </a:endParaRPr>
        </a:p>
        <a:p>
          <a:pPr algn="ctr"/>
          <a:r>
            <a:rPr lang="id-ID" sz="1400" b="1" baseline="0">
              <a:latin typeface="Arial Rounded MT Bold" pitchFamily="34" charset="0"/>
            </a:rPr>
            <a:t>BULAN MEI</a:t>
          </a:r>
          <a:r>
            <a:rPr lang="en-US" sz="1400" b="1" baseline="0">
              <a:latin typeface="Arial Rounded MT Bold" pitchFamily="34" charset="0"/>
            </a:rPr>
            <a:t> 2015</a:t>
          </a:r>
          <a:endParaRPr lang="en-US" sz="14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222243</xdr:colOff>
      <xdr:row>0</xdr:row>
      <xdr:rowOff>105828</xdr:rowOff>
    </xdr:from>
    <xdr:to>
      <xdr:col>3</xdr:col>
      <xdr:colOff>504949</xdr:colOff>
      <xdr:row>2</xdr:row>
      <xdr:rowOff>140226</xdr:rowOff>
    </xdr:to>
    <xdr:sp macro="" textlink="">
      <xdr:nvSpPr>
        <xdr:cNvPr id="8" name="TextBox 7"/>
        <xdr:cNvSpPr txBox="1"/>
      </xdr:nvSpPr>
      <xdr:spPr>
        <a:xfrm>
          <a:off x="603243" y="105828"/>
          <a:ext cx="3870456" cy="5000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100" b="1">
              <a:latin typeface="Arial Rounded MT Bold" pitchFamily="34" charset="0"/>
            </a:rPr>
            <a:t>PDAM</a:t>
          </a:r>
          <a:r>
            <a:rPr lang="en-US" sz="11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1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</xdr:rowOff>
    </xdr:from>
    <xdr:to>
      <xdr:col>0</xdr:col>
      <xdr:colOff>581025</xdr:colOff>
      <xdr:row>3</xdr:row>
      <xdr:rowOff>57150</xdr:rowOff>
    </xdr:to>
    <xdr:pic>
      <xdr:nvPicPr>
        <xdr:cNvPr id="308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09550"/>
          <a:ext cx="514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201086</xdr:colOff>
      <xdr:row>1</xdr:row>
      <xdr:rowOff>37042</xdr:rowOff>
    </xdr:from>
    <xdr:to>
      <xdr:col>13</xdr:col>
      <xdr:colOff>347134</xdr:colOff>
      <xdr:row>3</xdr:row>
      <xdr:rowOff>46567</xdr:rowOff>
    </xdr:to>
    <xdr:sp macro="" textlink="">
      <xdr:nvSpPr>
        <xdr:cNvPr id="6" name="TextBox 5"/>
        <xdr:cNvSpPr txBox="1"/>
      </xdr:nvSpPr>
      <xdr:spPr>
        <a:xfrm>
          <a:off x="3937003" y="238125"/>
          <a:ext cx="4940298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lnSpc>
              <a:spcPts val="1300"/>
            </a:lnSpc>
          </a:pPr>
          <a:r>
            <a:rPr lang="en-US" sz="1200" b="1">
              <a:latin typeface="Arial Rounded MT Bold" pitchFamily="34" charset="0"/>
            </a:rPr>
            <a:t>REKAPITULASI  JUMLAH </a:t>
          </a:r>
          <a:r>
            <a:rPr lang="en-US" sz="1200" b="1" baseline="0">
              <a:latin typeface="Arial Rounded MT Bold" pitchFamily="34" charset="0"/>
            </a:rPr>
            <a:t>PELANGGAN BERDASARKAN GOL. TARIF</a:t>
          </a:r>
          <a:r>
            <a:rPr lang="id-ID" sz="1200" b="1" baseline="0">
              <a:latin typeface="Arial Rounded MT Bold" pitchFamily="34" charset="0"/>
            </a:rPr>
            <a:t> TAHUN 2015</a:t>
          </a:r>
          <a:endParaRPr lang="en-US" sz="1200" b="1" baseline="0">
            <a:latin typeface="Arial Rounded MT Bold" pitchFamily="34" charset="0"/>
          </a:endParaRPr>
        </a:p>
        <a:p>
          <a:pPr algn="ctr">
            <a:lnSpc>
              <a:spcPts val="1200"/>
            </a:lnSpc>
          </a:pPr>
          <a:r>
            <a:rPr lang="en-US" sz="1200" b="1" baseline="0">
              <a:latin typeface="Arial Rounded MT Bold" pitchFamily="34" charset="0"/>
            </a:rPr>
            <a:t>KANTOR WILAYAH PELAYANAN UTARA</a:t>
          </a:r>
          <a:endParaRPr lang="en-US" sz="12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95250</xdr:colOff>
      <xdr:row>0</xdr:row>
      <xdr:rowOff>200025</xdr:rowOff>
    </xdr:from>
    <xdr:to>
      <xdr:col>4</xdr:col>
      <xdr:colOff>95250</xdr:colOff>
      <xdr:row>3</xdr:row>
      <xdr:rowOff>84667</xdr:rowOff>
    </xdr:to>
    <xdr:sp macro="" textlink="">
      <xdr:nvSpPr>
        <xdr:cNvPr id="7" name="TextBox 6"/>
        <xdr:cNvSpPr txBox="1"/>
      </xdr:nvSpPr>
      <xdr:spPr>
        <a:xfrm>
          <a:off x="709083" y="200025"/>
          <a:ext cx="2529417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100" b="1">
              <a:latin typeface="Arial Rounded MT Bold" pitchFamily="34" charset="0"/>
            </a:rPr>
            <a:t>PDAM</a:t>
          </a:r>
          <a:r>
            <a:rPr lang="en-US" sz="11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id-ID" sz="1100" b="1" baseline="0">
              <a:latin typeface="Arial Rounded MT Bold" pitchFamily="34" charset="0"/>
            </a:rPr>
            <a:t>WILAYAH PELAYANAN </a:t>
          </a:r>
          <a:r>
            <a:rPr lang="en-US" sz="1100" b="1" baseline="0">
              <a:latin typeface="Arial Rounded MT Bold" pitchFamily="34" charset="0"/>
            </a:rPr>
            <a:t>UTARA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542925</xdr:colOff>
      <xdr:row>2</xdr:row>
      <xdr:rowOff>152400</xdr:rowOff>
    </xdr:to>
    <xdr:pic>
      <xdr:nvPicPr>
        <xdr:cNvPr id="318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5"/>
          <a:ext cx="45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342900</xdr:colOff>
      <xdr:row>0</xdr:row>
      <xdr:rowOff>61912</xdr:rowOff>
    </xdr:from>
    <xdr:to>
      <xdr:col>5</xdr:col>
      <xdr:colOff>1323974</xdr:colOff>
      <xdr:row>2</xdr:row>
      <xdr:rowOff>152400</xdr:rowOff>
    </xdr:to>
    <xdr:sp macro="" textlink="">
      <xdr:nvSpPr>
        <xdr:cNvPr id="3" name="TextBox 2"/>
        <xdr:cNvSpPr txBox="1"/>
      </xdr:nvSpPr>
      <xdr:spPr>
        <a:xfrm>
          <a:off x="3667125" y="61912"/>
          <a:ext cx="3838574" cy="4714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lnSpc>
              <a:spcPts val="1200"/>
            </a:lnSpc>
          </a:pPr>
          <a:r>
            <a:rPr lang="en-US" sz="1200" b="1">
              <a:latin typeface="Arial Rounded MT Bold" pitchFamily="34" charset="0"/>
            </a:rPr>
            <a:t>REKAPITULASI  PEMAKAIAN WATER METER BARU TAHUN 2015</a:t>
          </a:r>
          <a:endParaRPr lang="en-US" sz="1200" b="1" baseline="0">
            <a:latin typeface="Arial Rounded MT Bold" pitchFamily="34" charset="0"/>
          </a:endParaRPr>
        </a:p>
        <a:p>
          <a:pPr algn="ctr">
            <a:lnSpc>
              <a:spcPts val="1300"/>
            </a:lnSpc>
          </a:pPr>
          <a:r>
            <a:rPr lang="id-ID" sz="1200" b="1" baseline="0">
              <a:latin typeface="Arial Rounded MT Bold" pitchFamily="34" charset="0"/>
            </a:rPr>
            <a:t>BULAN  MEI</a:t>
          </a:r>
          <a:endParaRPr lang="en-US" sz="12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0</xdr:colOff>
      <xdr:row>0</xdr:row>
      <xdr:rowOff>66675</xdr:rowOff>
    </xdr:from>
    <xdr:to>
      <xdr:col>3</xdr:col>
      <xdr:colOff>58209</xdr:colOff>
      <xdr:row>2</xdr:row>
      <xdr:rowOff>126907</xdr:rowOff>
    </xdr:to>
    <xdr:sp macro="" textlink="">
      <xdr:nvSpPr>
        <xdr:cNvPr id="5" name="TextBox 4"/>
        <xdr:cNvSpPr txBox="1"/>
      </xdr:nvSpPr>
      <xdr:spPr>
        <a:xfrm>
          <a:off x="1219200" y="266700"/>
          <a:ext cx="2772834" cy="4412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50" b="1">
              <a:latin typeface="Arial Rounded MT Bold" pitchFamily="34" charset="0"/>
            </a:rPr>
            <a:t>PDAM</a:t>
          </a:r>
          <a:r>
            <a:rPr lang="en-US" sz="105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id-ID" sz="1050" b="1" baseline="0">
              <a:latin typeface="Arial Rounded MT Bold" pitchFamily="34" charset="0"/>
            </a:rPr>
            <a:t>WILAYAH PELAYANAN </a:t>
          </a:r>
          <a:r>
            <a:rPr lang="en-US" sz="1050" b="1" baseline="0">
              <a:latin typeface="Arial Rounded MT Bold" pitchFamily="34" charset="0"/>
            </a:rPr>
            <a:t> UTARA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28575</xdr:rowOff>
    </xdr:from>
    <xdr:to>
      <xdr:col>1</xdr:col>
      <xdr:colOff>238125</xdr:colOff>
      <xdr:row>1</xdr:row>
      <xdr:rowOff>28575</xdr:rowOff>
    </xdr:to>
    <xdr:pic>
      <xdr:nvPicPr>
        <xdr:cNvPr id="3291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328084</xdr:colOff>
      <xdr:row>0</xdr:row>
      <xdr:rowOff>209550</xdr:rowOff>
    </xdr:from>
    <xdr:to>
      <xdr:col>13</xdr:col>
      <xdr:colOff>317501</xdr:colOff>
      <xdr:row>3</xdr:row>
      <xdr:rowOff>75640</xdr:rowOff>
    </xdr:to>
    <xdr:sp macro="" textlink="">
      <xdr:nvSpPr>
        <xdr:cNvPr id="16" name="TextBox 15"/>
        <xdr:cNvSpPr txBox="1"/>
      </xdr:nvSpPr>
      <xdr:spPr>
        <a:xfrm>
          <a:off x="3958167" y="209550"/>
          <a:ext cx="4804834" cy="511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>
              <a:latin typeface="Arial Rounded MT Bold" pitchFamily="34" charset="0"/>
            </a:rPr>
            <a:t>REKAPITULASI  GANTI METER BERDASARKAN UKURAN WATER METER</a:t>
          </a:r>
          <a:r>
            <a:rPr lang="en-US" sz="1200" b="1" baseline="0">
              <a:latin typeface="Arial Rounded MT Bold" pitchFamily="34" charset="0"/>
            </a:rPr>
            <a:t> </a:t>
          </a:r>
          <a:r>
            <a:rPr lang="en-US" sz="1200" b="1">
              <a:latin typeface="Arial Rounded MT Bold" pitchFamily="34" charset="0"/>
            </a:rPr>
            <a:t>TAHUN</a:t>
          </a:r>
          <a:r>
            <a:rPr lang="en-US" sz="1200" b="1" baseline="0">
              <a:latin typeface="Arial Rounded MT Bold" pitchFamily="34" charset="0"/>
            </a:rPr>
            <a:t> 2015</a:t>
          </a:r>
        </a:p>
        <a:p>
          <a:pPr algn="ctr"/>
          <a:r>
            <a:rPr lang="id-ID" sz="1200" b="1" baseline="0">
              <a:latin typeface="Arial Rounded MT Bold" pitchFamily="34" charset="0"/>
            </a:rPr>
            <a:t>BULAN MEI</a:t>
          </a:r>
          <a:r>
            <a:rPr lang="en-US" sz="1200" b="1" baseline="0">
              <a:latin typeface="Arial Rounded MT Bold" pitchFamily="34" charset="0"/>
            </a:rPr>
            <a:t> </a:t>
          </a:r>
          <a:endParaRPr lang="en-US" sz="12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221194</xdr:colOff>
      <xdr:row>1</xdr:row>
      <xdr:rowOff>85725</xdr:rowOff>
    </xdr:from>
    <xdr:to>
      <xdr:col>4</xdr:col>
      <xdr:colOff>306919</xdr:colOff>
      <xdr:row>3</xdr:row>
      <xdr:rowOff>87842</xdr:rowOff>
    </xdr:to>
    <xdr:sp macro="" textlink="">
      <xdr:nvSpPr>
        <xdr:cNvPr id="18" name="TextBox 17"/>
        <xdr:cNvSpPr txBox="1"/>
      </xdr:nvSpPr>
      <xdr:spPr>
        <a:xfrm>
          <a:off x="602194" y="297392"/>
          <a:ext cx="2784475" cy="43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100" b="1">
              <a:latin typeface="Arial Rounded MT Bold" pitchFamily="34" charset="0"/>
            </a:rPr>
            <a:t>PDAM</a:t>
          </a:r>
          <a:r>
            <a:rPr lang="en-US" sz="11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id-ID" sz="1100" b="1" baseline="0">
              <a:latin typeface="Arial Rounded MT Bold" pitchFamily="34" charset="0"/>
            </a:rPr>
            <a:t>WILAYAH PELAYANAN </a:t>
          </a:r>
          <a:r>
            <a:rPr lang="en-US" sz="1100" b="1" baseline="0">
              <a:latin typeface="Arial Rounded MT Bold" pitchFamily="34" charset="0"/>
            </a:rPr>
            <a:t>UTARA</a:t>
          </a:r>
        </a:p>
      </xdr:txBody>
    </xdr:sp>
    <xdr:clientData/>
  </xdr:twoCellAnchor>
  <xdr:twoCellAnchor editAs="oneCell">
    <xdr:from>
      <xdr:col>0</xdr:col>
      <xdr:colOff>57150</xdr:colOff>
      <xdr:row>0</xdr:row>
      <xdr:rowOff>209550</xdr:rowOff>
    </xdr:from>
    <xdr:to>
      <xdr:col>1</xdr:col>
      <xdr:colOff>190500</xdr:colOff>
      <xdr:row>3</xdr:row>
      <xdr:rowOff>9525</xdr:rowOff>
    </xdr:to>
    <xdr:pic>
      <xdr:nvPicPr>
        <xdr:cNvPr id="329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5143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57150</xdr:rowOff>
    </xdr:from>
    <xdr:to>
      <xdr:col>1</xdr:col>
      <xdr:colOff>228600</xdr:colOff>
      <xdr:row>3</xdr:row>
      <xdr:rowOff>133350</xdr:rowOff>
    </xdr:to>
    <xdr:pic>
      <xdr:nvPicPr>
        <xdr:cNvPr id="340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7175"/>
          <a:ext cx="447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1042988</xdr:colOff>
      <xdr:row>1</xdr:row>
      <xdr:rowOff>68263</xdr:rowOff>
    </xdr:from>
    <xdr:to>
      <xdr:col>10</xdr:col>
      <xdr:colOff>928687</xdr:colOff>
      <xdr:row>3</xdr:row>
      <xdr:rowOff>147638</xdr:rowOff>
    </xdr:to>
    <xdr:sp macro="" textlink="">
      <xdr:nvSpPr>
        <xdr:cNvPr id="7" name="TextBox 6"/>
        <xdr:cNvSpPr txBox="1"/>
      </xdr:nvSpPr>
      <xdr:spPr>
        <a:xfrm>
          <a:off x="5317332" y="270669"/>
          <a:ext cx="5124449" cy="5318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 b="1">
              <a:latin typeface="Arial Rounded MT Bold" pitchFamily="34" charset="0"/>
            </a:rPr>
            <a:t>LAPORAN </a:t>
          </a:r>
          <a:r>
            <a:rPr lang="id-ID" sz="1400" b="1">
              <a:latin typeface="Arial Rounded MT Bold" pitchFamily="34" charset="0"/>
            </a:rPr>
            <a:t>PENERIMAAN</a:t>
          </a:r>
          <a:r>
            <a:rPr lang="id-ID" sz="1400" b="1" baseline="0">
              <a:latin typeface="Arial Rounded MT Bold" pitchFamily="34" charset="0"/>
            </a:rPr>
            <a:t> KAS TAHUN 2015</a:t>
          </a:r>
          <a:endParaRPr lang="en-US" sz="1400" b="1">
            <a:latin typeface="Arial Rounded MT Bold" pitchFamily="34" charset="0"/>
          </a:endParaRPr>
        </a:p>
        <a:p>
          <a:pPr algn="ctr"/>
          <a:r>
            <a:rPr lang="en-US" sz="1400" b="1">
              <a:latin typeface="Arial Rounded MT Bold" pitchFamily="34" charset="0"/>
            </a:rPr>
            <a:t>BULAN JANUARI</a:t>
          </a:r>
          <a:endParaRPr lang="id-ID" sz="1400" b="1">
            <a:latin typeface="Arial Rounded MT Bold" pitchFamily="34" charset="0"/>
          </a:endParaRPr>
        </a:p>
      </xdr:txBody>
    </xdr:sp>
    <xdr:clientData/>
  </xdr:twoCellAnchor>
  <xdr:twoCellAnchor>
    <xdr:from>
      <xdr:col>1</xdr:col>
      <xdr:colOff>345282</xdr:colOff>
      <xdr:row>1</xdr:row>
      <xdr:rowOff>99219</xdr:rowOff>
    </xdr:from>
    <xdr:to>
      <xdr:col>3</xdr:col>
      <xdr:colOff>857251</xdr:colOff>
      <xdr:row>3</xdr:row>
      <xdr:rowOff>119062</xdr:rowOff>
    </xdr:to>
    <xdr:sp macro="" textlink="">
      <xdr:nvSpPr>
        <xdr:cNvPr id="8" name="TextBox 7"/>
        <xdr:cNvSpPr txBox="1"/>
      </xdr:nvSpPr>
      <xdr:spPr>
        <a:xfrm>
          <a:off x="726282" y="301625"/>
          <a:ext cx="2881313" cy="472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1200" b="1">
              <a:latin typeface="Arial Rounded MT Bold" pitchFamily="34" charset="0"/>
            </a:rPr>
            <a:t>PDAM</a:t>
          </a:r>
          <a:r>
            <a:rPr lang="en-US" sz="12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200" b="1" baseline="0">
              <a:latin typeface="Arial Rounded MT Bold" pitchFamily="34" charset="0"/>
            </a:rPr>
            <a:t>KANTOR WILAYAH UTARA</a:t>
          </a:r>
        </a:p>
      </xdr:txBody>
    </xdr:sp>
    <xdr:clientData/>
  </xdr:twoCellAnchor>
  <xdr:twoCellAnchor>
    <xdr:from>
      <xdr:col>1</xdr:col>
      <xdr:colOff>0</xdr:colOff>
      <xdr:row>35</xdr:row>
      <xdr:rowOff>107157</xdr:rowOff>
    </xdr:from>
    <xdr:to>
      <xdr:col>4</xdr:col>
      <xdr:colOff>254000</xdr:colOff>
      <xdr:row>41</xdr:row>
      <xdr:rowOff>238125</xdr:rowOff>
    </xdr:to>
    <xdr:sp macro="" textlink="">
      <xdr:nvSpPr>
        <xdr:cNvPr id="9" name="TextBox 8"/>
        <xdr:cNvSpPr txBox="1"/>
      </xdr:nvSpPr>
      <xdr:spPr>
        <a:xfrm>
          <a:off x="381000" y="8310563"/>
          <a:ext cx="3802063" cy="12739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1100"/>
        </a:p>
        <a:p>
          <a:pPr algn="ctr"/>
          <a:r>
            <a:rPr lang="en-US" sz="1100"/>
            <a:t>Diperiksa Oleh,</a:t>
          </a:r>
        </a:p>
        <a:p>
          <a:pPr algn="ctr"/>
          <a:r>
            <a:rPr lang="en-US" sz="1100"/>
            <a:t>Kepala Wilayah Utara</a:t>
          </a:r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( Hendra Pebrizal,S.sos. MM )</a:t>
          </a:r>
          <a:endParaRPr lang="id-ID" sz="1100"/>
        </a:p>
      </xdr:txBody>
    </xdr:sp>
    <xdr:clientData/>
  </xdr:twoCellAnchor>
  <xdr:twoCellAnchor>
    <xdr:from>
      <xdr:col>9</xdr:col>
      <xdr:colOff>71437</xdr:colOff>
      <xdr:row>35</xdr:row>
      <xdr:rowOff>15877</xdr:rowOff>
    </xdr:from>
    <xdr:to>
      <xdr:col>11</xdr:col>
      <xdr:colOff>988219</xdr:colOff>
      <xdr:row>41</xdr:row>
      <xdr:rowOff>226219</xdr:rowOff>
    </xdr:to>
    <xdr:sp macro="" textlink="">
      <xdr:nvSpPr>
        <xdr:cNvPr id="10" name="TextBox 9"/>
        <xdr:cNvSpPr txBox="1"/>
      </xdr:nvSpPr>
      <xdr:spPr>
        <a:xfrm>
          <a:off x="9894093" y="8266908"/>
          <a:ext cx="3274220" cy="13533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/>
            <a:t>Padang,</a:t>
          </a:r>
          <a:r>
            <a:rPr lang="en-US" sz="1100" b="1" baseline="0"/>
            <a:t> 05 Februari 2015</a:t>
          </a:r>
          <a:endParaRPr lang="en-US" sz="1100" b="1"/>
        </a:p>
        <a:p>
          <a:pPr algn="ctr"/>
          <a:r>
            <a:rPr lang="en-US" sz="1100"/>
            <a:t>Dibuat</a:t>
          </a:r>
          <a:r>
            <a:rPr lang="en-US" sz="1100" baseline="0"/>
            <a:t> </a:t>
          </a:r>
          <a:r>
            <a:rPr lang="en-US" sz="1100"/>
            <a:t>Oleh,</a:t>
          </a:r>
        </a:p>
        <a:p>
          <a:pPr algn="ctr"/>
          <a:r>
            <a:rPr lang="en-US" sz="1100"/>
            <a:t>Kasubag.</a:t>
          </a:r>
          <a:r>
            <a:rPr lang="en-US" sz="1100" baseline="0"/>
            <a:t> Penagihan, Pelayanan &amp; Evaluasi Meter</a:t>
          </a:r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(Jonni, SE)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4057650</xdr:colOff>
      <xdr:row>0</xdr:row>
      <xdr:rowOff>200025</xdr:rowOff>
    </xdr:from>
    <xdr:to>
      <xdr:col>1</xdr:col>
      <xdr:colOff>4581525</xdr:colOff>
      <xdr:row>3</xdr:row>
      <xdr:rowOff>0</xdr:rowOff>
    </xdr:to>
    <xdr:pic>
      <xdr:nvPicPr>
        <xdr:cNvPr id="226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200025"/>
          <a:ext cx="523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4048125</xdr:colOff>
      <xdr:row>11</xdr:row>
      <xdr:rowOff>164305</xdr:rowOff>
    </xdr:from>
    <xdr:to>
      <xdr:col>2</xdr:col>
      <xdr:colOff>3357562</xdr:colOff>
      <xdr:row>17</xdr:row>
      <xdr:rowOff>178593</xdr:rowOff>
    </xdr:to>
    <xdr:sp macro="" textlink="">
      <xdr:nvSpPr>
        <xdr:cNvPr id="3" name="TextBox 2"/>
        <xdr:cNvSpPr txBox="1"/>
      </xdr:nvSpPr>
      <xdr:spPr>
        <a:xfrm>
          <a:off x="4286250" y="2581274"/>
          <a:ext cx="4333875" cy="1228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200"/>
            <a:t>Dengan hormat,</a:t>
          </a:r>
          <a:endParaRPr lang="en-US" sz="1200"/>
        </a:p>
        <a:p>
          <a:r>
            <a:rPr lang="en-US" sz="1200"/>
            <a:t>Bersama surat ini kami sampaikan Kepada Bapak Laporan Kegiatan Wilayah Pelayanan Utara Bulan </a:t>
          </a:r>
          <a:r>
            <a:rPr lang="id-ID" sz="1200"/>
            <a:t>April</a:t>
          </a:r>
          <a:r>
            <a:rPr lang="en-US" sz="1200"/>
            <a:t> 201</a:t>
          </a:r>
          <a:r>
            <a:rPr lang="id-ID" sz="1200"/>
            <a:t>5</a:t>
          </a:r>
          <a:r>
            <a:rPr lang="en-US" sz="1200"/>
            <a:t> sesuai dengan daftar isi disamping surat pengantar ini. Semoga laporan ini bermanfaat dan mohon koreksi serta pengarahan lebih lanjut.</a:t>
          </a:r>
        </a:p>
        <a:p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57150</xdr:rowOff>
    </xdr:from>
    <xdr:to>
      <xdr:col>2</xdr:col>
      <xdr:colOff>523875</xdr:colOff>
      <xdr:row>3</xdr:row>
      <xdr:rowOff>76200</xdr:rowOff>
    </xdr:to>
    <xdr:pic>
      <xdr:nvPicPr>
        <xdr:cNvPr id="11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57175"/>
          <a:ext cx="5238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552449</xdr:colOff>
      <xdr:row>1</xdr:row>
      <xdr:rowOff>57151</xdr:rowOff>
    </xdr:from>
    <xdr:to>
      <xdr:col>4</xdr:col>
      <xdr:colOff>773906</xdr:colOff>
      <xdr:row>3</xdr:row>
      <xdr:rowOff>133351</xdr:rowOff>
    </xdr:to>
    <xdr:sp macro="" textlink="">
      <xdr:nvSpPr>
        <xdr:cNvPr id="8" name="TextBox 7"/>
        <xdr:cNvSpPr txBox="1"/>
      </xdr:nvSpPr>
      <xdr:spPr>
        <a:xfrm>
          <a:off x="1028699" y="259557"/>
          <a:ext cx="3495676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5</xdr:col>
      <xdr:colOff>347662</xdr:colOff>
      <xdr:row>1</xdr:row>
      <xdr:rowOff>57150</xdr:rowOff>
    </xdr:from>
    <xdr:to>
      <xdr:col>23</xdr:col>
      <xdr:colOff>107155</xdr:colOff>
      <xdr:row>3</xdr:row>
      <xdr:rowOff>133350</xdr:rowOff>
    </xdr:to>
    <xdr:sp macro="" textlink="">
      <xdr:nvSpPr>
        <xdr:cNvPr id="9" name="TextBox 8"/>
        <xdr:cNvSpPr txBox="1"/>
      </xdr:nvSpPr>
      <xdr:spPr>
        <a:xfrm>
          <a:off x="5086350" y="259556"/>
          <a:ext cx="10463211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 b="1" baseline="0">
              <a:latin typeface="Arial Rounded MT Bold" pitchFamily="34" charset="0"/>
            </a:rPr>
            <a:t>REKAPITULASI LAPORAN KINERJA KEUANGAN</a:t>
          </a:r>
          <a:r>
            <a:rPr lang="en-US" sz="1100" b="1" baseline="0">
              <a:latin typeface="Arial Rounded MT Bold" pitchFamily="34" charset="0"/>
            </a:rPr>
            <a:t> 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 </a:t>
          </a:r>
          <a:r>
            <a:rPr lang="id-ID" sz="1100" b="1" baseline="0">
              <a:latin typeface="Arial Rounded MT Bold" pitchFamily="34" charset="0"/>
            </a:rPr>
            <a:t>MEI</a:t>
          </a:r>
          <a:r>
            <a:rPr lang="en-US" sz="1100" b="1" baseline="0">
              <a:latin typeface="Arial Rounded MT Bold" pitchFamily="34" charset="0"/>
            </a:rPr>
            <a:t> 2015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47625</xdr:rowOff>
    </xdr:from>
    <xdr:to>
      <xdr:col>2</xdr:col>
      <xdr:colOff>419100</xdr:colOff>
      <xdr:row>3</xdr:row>
      <xdr:rowOff>104775</xdr:rowOff>
    </xdr:to>
    <xdr:pic>
      <xdr:nvPicPr>
        <xdr:cNvPr id="134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66700"/>
          <a:ext cx="4000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576257</xdr:colOff>
      <xdr:row>1</xdr:row>
      <xdr:rowOff>47625</xdr:rowOff>
    </xdr:from>
    <xdr:to>
      <xdr:col>5</xdr:col>
      <xdr:colOff>35714</xdr:colOff>
      <xdr:row>3</xdr:row>
      <xdr:rowOff>123825</xdr:rowOff>
    </xdr:to>
    <xdr:sp macro="" textlink="">
      <xdr:nvSpPr>
        <xdr:cNvPr id="6" name="TextBox 5"/>
        <xdr:cNvSpPr txBox="1"/>
      </xdr:nvSpPr>
      <xdr:spPr>
        <a:xfrm>
          <a:off x="1052507" y="261938"/>
          <a:ext cx="3495676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7</xdr:col>
      <xdr:colOff>728634</xdr:colOff>
      <xdr:row>1</xdr:row>
      <xdr:rowOff>47624</xdr:rowOff>
    </xdr:from>
    <xdr:to>
      <xdr:col>23</xdr:col>
      <xdr:colOff>500033</xdr:colOff>
      <xdr:row>3</xdr:row>
      <xdr:rowOff>123824</xdr:rowOff>
    </xdr:to>
    <xdr:sp macro="" textlink="">
      <xdr:nvSpPr>
        <xdr:cNvPr id="7" name="TextBox 6"/>
        <xdr:cNvSpPr txBox="1"/>
      </xdr:nvSpPr>
      <xdr:spPr>
        <a:xfrm>
          <a:off x="6241228" y="261937"/>
          <a:ext cx="10463211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 b="1" baseline="0">
              <a:latin typeface="Arial Rounded MT Bold" pitchFamily="34" charset="0"/>
            </a:rPr>
            <a:t>REKAPITULASI LAPORAN KINERJA KEUANGAN</a:t>
          </a:r>
          <a:r>
            <a:rPr lang="en-US" sz="1100" b="1" baseline="0">
              <a:latin typeface="Arial Rounded MT Bold" pitchFamily="34" charset="0"/>
            </a:rPr>
            <a:t> 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 .........................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38100</xdr:rowOff>
    </xdr:from>
    <xdr:to>
      <xdr:col>1</xdr:col>
      <xdr:colOff>161925</xdr:colOff>
      <xdr:row>3</xdr:row>
      <xdr:rowOff>95250</xdr:rowOff>
    </xdr:to>
    <xdr:pic>
      <xdr:nvPicPr>
        <xdr:cNvPr id="144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9550"/>
          <a:ext cx="4000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314324</xdr:colOff>
      <xdr:row>1</xdr:row>
      <xdr:rowOff>47626</xdr:rowOff>
    </xdr:from>
    <xdr:to>
      <xdr:col>6</xdr:col>
      <xdr:colOff>19050</xdr:colOff>
      <xdr:row>3</xdr:row>
      <xdr:rowOff>123826</xdr:rowOff>
    </xdr:to>
    <xdr:sp macro="" textlink="">
      <xdr:nvSpPr>
        <xdr:cNvPr id="4" name="TextBox 3"/>
        <xdr:cNvSpPr txBox="1"/>
      </xdr:nvSpPr>
      <xdr:spPr>
        <a:xfrm>
          <a:off x="1343024" y="219076"/>
          <a:ext cx="3495676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6</xdr:col>
      <xdr:colOff>581026</xdr:colOff>
      <xdr:row>1</xdr:row>
      <xdr:rowOff>47625</xdr:rowOff>
    </xdr:from>
    <xdr:to>
      <xdr:col>14</xdr:col>
      <xdr:colOff>390525</xdr:colOff>
      <xdr:row>3</xdr:row>
      <xdr:rowOff>123825</xdr:rowOff>
    </xdr:to>
    <xdr:sp macro="" textlink="">
      <xdr:nvSpPr>
        <xdr:cNvPr id="5" name="TextBox 4"/>
        <xdr:cNvSpPr txBox="1"/>
      </xdr:nvSpPr>
      <xdr:spPr>
        <a:xfrm>
          <a:off x="4476751" y="219075"/>
          <a:ext cx="5267324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 baseline="0">
              <a:latin typeface="Arial Rounded MT Bold" pitchFamily="34" charset="0"/>
            </a:rPr>
            <a:t>LAPORAN PENDAPATAN AIR DAN EFISIENSI PENAGIHAN 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 </a:t>
          </a:r>
          <a:r>
            <a:rPr lang="id-ID" sz="1100" b="1" baseline="0">
              <a:latin typeface="Arial Rounded MT Bold" pitchFamily="34" charset="0"/>
            </a:rPr>
            <a:t>MEI</a:t>
          </a:r>
          <a:r>
            <a:rPr lang="en-US" sz="1100" b="1" baseline="0">
              <a:latin typeface="Arial Rounded MT Bold" pitchFamily="34" charset="0"/>
            </a:rPr>
            <a:t>  2015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85725</xdr:rowOff>
    </xdr:from>
    <xdr:to>
      <xdr:col>1</xdr:col>
      <xdr:colOff>276225</xdr:colOff>
      <xdr:row>1</xdr:row>
      <xdr:rowOff>85725</xdr:rowOff>
    </xdr:to>
    <xdr:pic>
      <xdr:nvPicPr>
        <xdr:cNvPr id="237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048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</xdr:row>
      <xdr:rowOff>0</xdr:rowOff>
    </xdr:from>
    <xdr:to>
      <xdr:col>1</xdr:col>
      <xdr:colOff>19050</xdr:colOff>
      <xdr:row>3</xdr:row>
      <xdr:rowOff>0</xdr:rowOff>
    </xdr:to>
    <xdr:pic>
      <xdr:nvPicPr>
        <xdr:cNvPr id="2374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19075"/>
          <a:ext cx="4191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688181</xdr:colOff>
      <xdr:row>0</xdr:row>
      <xdr:rowOff>180975</xdr:rowOff>
    </xdr:from>
    <xdr:to>
      <xdr:col>13</xdr:col>
      <xdr:colOff>647700</xdr:colOff>
      <xdr:row>3</xdr:row>
      <xdr:rowOff>4762</xdr:rowOff>
    </xdr:to>
    <xdr:sp macro="" textlink="">
      <xdr:nvSpPr>
        <xdr:cNvPr id="6" name="TextBox 5"/>
        <xdr:cNvSpPr txBox="1"/>
      </xdr:nvSpPr>
      <xdr:spPr>
        <a:xfrm>
          <a:off x="3676650" y="180975"/>
          <a:ext cx="5019675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 baseline="0">
              <a:latin typeface="Arial Rounded MT Bold" pitchFamily="34" charset="0"/>
            </a:rPr>
            <a:t>LAPORAN PENDAPATAN NON AIR</a:t>
          </a:r>
          <a:r>
            <a:rPr lang="id-ID" sz="1100" b="1" baseline="0">
              <a:latin typeface="Arial Rounded MT Bold" pitchFamily="34" charset="0"/>
            </a:rPr>
            <a:t>  TAHUN 2015</a:t>
          </a:r>
          <a:endParaRPr lang="en-US" sz="1100" b="1" baseline="0">
            <a:latin typeface="Arial Rounded MT Bold" pitchFamily="34" charset="0"/>
          </a:endParaRPr>
        </a:p>
        <a:p>
          <a:pPr algn="ctr"/>
          <a:r>
            <a:rPr lang="en-US" sz="1100" b="1" baseline="0">
              <a:latin typeface="Arial Rounded MT Bold" pitchFamily="34" charset="0"/>
            </a:rPr>
            <a:t>BULAN </a:t>
          </a:r>
          <a:r>
            <a:rPr lang="id-ID" sz="1100" b="1" baseline="0">
              <a:latin typeface="Arial Rounded MT Bold" pitchFamily="34" charset="0"/>
            </a:rPr>
            <a:t>MEI</a:t>
          </a:r>
          <a:r>
            <a:rPr lang="en-US" sz="1100" b="1" baseline="0">
              <a:latin typeface="Arial Rounded MT Bold" pitchFamily="34" charset="0"/>
            </a:rPr>
            <a:t> 2015</a:t>
          </a:r>
        </a:p>
      </xdr:txBody>
    </xdr:sp>
    <xdr:clientData/>
  </xdr:twoCellAnchor>
  <xdr:twoCellAnchor>
    <xdr:from>
      <xdr:col>1</xdr:col>
      <xdr:colOff>95250</xdr:colOff>
      <xdr:row>0</xdr:row>
      <xdr:rowOff>190500</xdr:rowOff>
    </xdr:from>
    <xdr:to>
      <xdr:col>7</xdr:col>
      <xdr:colOff>161926</xdr:colOff>
      <xdr:row>2</xdr:row>
      <xdr:rowOff>185737</xdr:rowOff>
    </xdr:to>
    <xdr:sp macro="" textlink="">
      <xdr:nvSpPr>
        <xdr:cNvPr id="7" name="TextBox 6"/>
        <xdr:cNvSpPr txBox="1"/>
      </xdr:nvSpPr>
      <xdr:spPr>
        <a:xfrm>
          <a:off x="702469" y="190500"/>
          <a:ext cx="3650457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85725</xdr:rowOff>
    </xdr:from>
    <xdr:to>
      <xdr:col>1</xdr:col>
      <xdr:colOff>0</xdr:colOff>
      <xdr:row>3</xdr:row>
      <xdr:rowOff>9525</xdr:rowOff>
    </xdr:to>
    <xdr:pic>
      <xdr:nvPicPr>
        <xdr:cNvPr id="248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04800"/>
          <a:ext cx="333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638175</xdr:colOff>
      <xdr:row>1</xdr:row>
      <xdr:rowOff>28576</xdr:rowOff>
    </xdr:from>
    <xdr:to>
      <xdr:col>4</xdr:col>
      <xdr:colOff>4733924</xdr:colOff>
      <xdr:row>3</xdr:row>
      <xdr:rowOff>63500</xdr:rowOff>
    </xdr:to>
    <xdr:sp macro="" textlink="">
      <xdr:nvSpPr>
        <xdr:cNvPr id="6" name="TextBox 5"/>
        <xdr:cNvSpPr txBox="1"/>
      </xdr:nvSpPr>
      <xdr:spPr>
        <a:xfrm>
          <a:off x="4289425" y="250826"/>
          <a:ext cx="4095749" cy="415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200" b="1" baseline="0">
              <a:latin typeface="Arial Rounded MT Bold" pitchFamily="34" charset="0"/>
            </a:rPr>
            <a:t>LAPORAN PENDAPATAN LAIN</a:t>
          </a:r>
          <a:r>
            <a:rPr lang="id-ID" sz="1200" b="1" baseline="0">
              <a:latin typeface="Arial Rounded MT Bold" pitchFamily="34" charset="0"/>
            </a:rPr>
            <a:t> </a:t>
          </a:r>
          <a:r>
            <a:rPr lang="en-US" sz="1200" b="1" baseline="0">
              <a:latin typeface="Arial Rounded MT Bold" pitchFamily="34" charset="0"/>
            </a:rPr>
            <a:t>-</a:t>
          </a:r>
          <a:r>
            <a:rPr lang="id-ID" sz="1200" b="1" baseline="0">
              <a:latin typeface="Arial Rounded MT Bold" pitchFamily="34" charset="0"/>
            </a:rPr>
            <a:t> </a:t>
          </a:r>
          <a:r>
            <a:rPr lang="en-US" sz="1200" b="1" baseline="0">
              <a:latin typeface="Arial Rounded MT Bold" pitchFamily="34" charset="0"/>
            </a:rPr>
            <a:t>LAIN</a:t>
          </a:r>
          <a:r>
            <a:rPr lang="id-ID" sz="1200" b="1" baseline="0">
              <a:latin typeface="Arial Rounded MT Bold" pitchFamily="34" charset="0"/>
            </a:rPr>
            <a:t> TAHUN 2015</a:t>
          </a:r>
          <a:endParaRPr lang="en-US" sz="1200" b="1" baseline="0">
            <a:latin typeface="Arial Rounded MT Bold" pitchFamily="34" charset="0"/>
          </a:endParaRPr>
        </a:p>
        <a:p>
          <a:pPr algn="ctr"/>
          <a:r>
            <a:rPr lang="en-US" sz="1200" b="1" baseline="0">
              <a:latin typeface="Arial Rounded MT Bold" pitchFamily="34" charset="0"/>
            </a:rPr>
            <a:t>BULAN </a:t>
          </a:r>
          <a:r>
            <a:rPr lang="id-ID" sz="1200" b="1" baseline="0">
              <a:latin typeface="Arial Rounded MT Bold" pitchFamily="34" charset="0"/>
            </a:rPr>
            <a:t>MEI</a:t>
          </a:r>
          <a:r>
            <a:rPr lang="en-US" sz="1200" b="1" baseline="0">
              <a:latin typeface="Arial Rounded MT Bold" pitchFamily="34" charset="0"/>
            </a:rPr>
            <a:t> 2015</a:t>
          </a:r>
        </a:p>
      </xdr:txBody>
    </xdr:sp>
    <xdr:clientData/>
  </xdr:twoCellAnchor>
  <xdr:twoCellAnchor>
    <xdr:from>
      <xdr:col>4</xdr:col>
      <xdr:colOff>1577975</xdr:colOff>
      <xdr:row>19</xdr:row>
      <xdr:rowOff>7409</xdr:rowOff>
    </xdr:from>
    <xdr:to>
      <xdr:col>4</xdr:col>
      <xdr:colOff>4721226</xdr:colOff>
      <xdr:row>28</xdr:row>
      <xdr:rowOff>168276</xdr:rowOff>
    </xdr:to>
    <xdr:sp macro="" textlink="">
      <xdr:nvSpPr>
        <xdr:cNvPr id="7" name="Rectangle 6"/>
        <xdr:cNvSpPr/>
      </xdr:nvSpPr>
      <xdr:spPr>
        <a:xfrm>
          <a:off x="5229225" y="3838576"/>
          <a:ext cx="3143251" cy="20764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Padang, 05 </a:t>
          </a:r>
          <a:r>
            <a:rPr lang="id-ID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Juni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2015</a:t>
          </a:r>
          <a:endParaRPr lang="en-US">
            <a:solidFill>
              <a:schemeClr val="tx1"/>
            </a:solidFill>
          </a:endParaRPr>
        </a:p>
        <a:p>
          <a:pPr algn="ctr"/>
          <a:endParaRPr lang="en-US" sz="1100" b="0" i="0" u="none" strike="noStrike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Dibuat oleh,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Kasubag Penagihan, Pelayanan &amp; Evaluasi Meter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ctr"/>
          <a:endParaRPr lang="en-US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(Jonni, SE)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NIK : 197301326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19</xdr:row>
      <xdr:rowOff>64558</xdr:rowOff>
    </xdr:from>
    <xdr:to>
      <xdr:col>3</xdr:col>
      <xdr:colOff>475192</xdr:colOff>
      <xdr:row>28</xdr:row>
      <xdr:rowOff>187325</xdr:rowOff>
    </xdr:to>
    <xdr:sp macro="" textlink="">
      <xdr:nvSpPr>
        <xdr:cNvPr id="8" name="Rectangle 7"/>
        <xdr:cNvSpPr/>
      </xdr:nvSpPr>
      <xdr:spPr>
        <a:xfrm>
          <a:off x="38100" y="3895725"/>
          <a:ext cx="2828925" cy="2038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endParaRPr lang="en-US">
            <a:solidFill>
              <a:schemeClr val="tx1"/>
            </a:solidFill>
          </a:endParaRPr>
        </a:p>
        <a:p>
          <a:pPr algn="ctr"/>
          <a:endParaRPr lang="en-US" sz="1100" b="0" i="0" u="none" strike="noStrike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Diperiksa dan Disetujui oleh,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Kepala</a:t>
          </a:r>
          <a:r>
            <a:rPr lang="en-US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Wilayah Pelayanan Utara</a:t>
          </a:r>
          <a:r>
            <a:rPr lang="en-US">
              <a:solidFill>
                <a:schemeClr val="tx1"/>
              </a:solidFill>
            </a:rPr>
            <a:t> </a:t>
          </a:r>
        </a:p>
        <a:p>
          <a:pPr algn="ctr"/>
          <a:endParaRPr lang="id-ID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( Hendra Pebrizal,S.sos. MM )</a:t>
          </a:r>
          <a:endParaRPr lang="en-US">
            <a:solidFill>
              <a:schemeClr val="tx1"/>
            </a:solidFill>
          </a:endParaRP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NIK :19</a:t>
          </a:r>
          <a:r>
            <a:rPr lang="id-ID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76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02276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152400</xdr:colOff>
      <xdr:row>0</xdr:row>
      <xdr:rowOff>219075</xdr:rowOff>
    </xdr:from>
    <xdr:to>
      <xdr:col>4</xdr:col>
      <xdr:colOff>511970</xdr:colOff>
      <xdr:row>3</xdr:row>
      <xdr:rowOff>44450</xdr:rowOff>
    </xdr:to>
    <xdr:sp macro="" textlink="">
      <xdr:nvSpPr>
        <xdr:cNvPr id="9" name="TextBox 8"/>
        <xdr:cNvSpPr txBox="1"/>
      </xdr:nvSpPr>
      <xdr:spPr>
        <a:xfrm>
          <a:off x="586317" y="219075"/>
          <a:ext cx="3576903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47625</xdr:rowOff>
    </xdr:from>
    <xdr:to>
      <xdr:col>1</xdr:col>
      <xdr:colOff>238125</xdr:colOff>
      <xdr:row>3</xdr:row>
      <xdr:rowOff>104775</xdr:rowOff>
    </xdr:to>
    <xdr:pic>
      <xdr:nvPicPr>
        <xdr:cNvPr id="1858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19075"/>
          <a:ext cx="4095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384362</xdr:colOff>
      <xdr:row>1</xdr:row>
      <xdr:rowOff>44825</xdr:rowOff>
    </xdr:from>
    <xdr:to>
      <xdr:col>1</xdr:col>
      <xdr:colOff>3219449</xdr:colOff>
      <xdr:row>3</xdr:row>
      <xdr:rowOff>121025</xdr:rowOff>
    </xdr:to>
    <xdr:sp macro="" textlink="">
      <xdr:nvSpPr>
        <xdr:cNvPr id="6" name="TextBox 5"/>
        <xdr:cNvSpPr txBox="1"/>
      </xdr:nvSpPr>
      <xdr:spPr>
        <a:xfrm>
          <a:off x="765362" y="216275"/>
          <a:ext cx="2835087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3</xdr:col>
      <xdr:colOff>508749</xdr:colOff>
      <xdr:row>1</xdr:row>
      <xdr:rowOff>44824</xdr:rowOff>
    </xdr:from>
    <xdr:to>
      <xdr:col>14</xdr:col>
      <xdr:colOff>425823</xdr:colOff>
      <xdr:row>3</xdr:row>
      <xdr:rowOff>121024</xdr:rowOff>
    </xdr:to>
    <xdr:sp macro="" textlink="">
      <xdr:nvSpPr>
        <xdr:cNvPr id="8" name="TextBox 7"/>
        <xdr:cNvSpPr txBox="1"/>
      </xdr:nvSpPr>
      <xdr:spPr>
        <a:xfrm>
          <a:off x="4823014" y="212912"/>
          <a:ext cx="7806015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 b="1" baseline="0">
              <a:latin typeface="Arial Rounded MT Bold" pitchFamily="34" charset="0"/>
            </a:rPr>
            <a:t>REKAPITULASI LAPORAN KINERJA BIDANG TEKNIK </a:t>
          </a:r>
          <a:r>
            <a:rPr lang="en-US" sz="1100" b="1" baseline="0">
              <a:latin typeface="Arial Rounded MT Bold" pitchFamily="34" charset="0"/>
            </a:rPr>
            <a:t>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 </a:t>
          </a:r>
          <a:r>
            <a:rPr lang="id-ID" sz="1100" b="1" baseline="0">
              <a:latin typeface="Arial Rounded MT Bold" pitchFamily="34" charset="0"/>
            </a:rPr>
            <a:t>MEI</a:t>
          </a:r>
          <a:r>
            <a:rPr lang="en-US" sz="1100" b="1" baseline="0">
              <a:latin typeface="Arial Rounded MT Bold" pitchFamily="34" charset="0"/>
            </a:rPr>
            <a:t> 2015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9525</xdr:rowOff>
    </xdr:from>
    <xdr:to>
      <xdr:col>1</xdr:col>
      <xdr:colOff>238125</xdr:colOff>
      <xdr:row>3</xdr:row>
      <xdr:rowOff>19050</xdr:rowOff>
    </xdr:to>
    <xdr:pic>
      <xdr:nvPicPr>
        <xdr:cNvPr id="196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0975"/>
          <a:ext cx="4667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361942</xdr:colOff>
      <xdr:row>1</xdr:row>
      <xdr:rowOff>21166</xdr:rowOff>
    </xdr:from>
    <xdr:to>
      <xdr:col>1</xdr:col>
      <xdr:colOff>3174999</xdr:colOff>
      <xdr:row>3</xdr:row>
      <xdr:rowOff>59267</xdr:rowOff>
    </xdr:to>
    <xdr:sp macro="" textlink="">
      <xdr:nvSpPr>
        <xdr:cNvPr id="6" name="TextBox 5"/>
        <xdr:cNvSpPr txBox="1"/>
      </xdr:nvSpPr>
      <xdr:spPr>
        <a:xfrm>
          <a:off x="742942" y="190499"/>
          <a:ext cx="2813057" cy="4191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000" b="1">
              <a:latin typeface="Arial Rounded MT Bold" pitchFamily="34" charset="0"/>
            </a:rPr>
            <a:t>PDAM</a:t>
          </a:r>
          <a:r>
            <a:rPr lang="en-US" sz="1000" b="1" baseline="0">
              <a:latin typeface="Arial Rounded MT Bold" pitchFamily="34" charset="0"/>
            </a:rPr>
            <a:t> KOTA PADANG</a:t>
          </a:r>
        </a:p>
        <a:p>
          <a:pPr algn="l"/>
          <a:r>
            <a:rPr lang="en-US" sz="1000" b="1" baseline="0">
              <a:latin typeface="Arial Rounded MT Bold" pitchFamily="34" charset="0"/>
            </a:rPr>
            <a:t>KANTOR WILAYAH PELAYANAN UTARA</a:t>
          </a:r>
        </a:p>
      </xdr:txBody>
    </xdr:sp>
    <xdr:clientData/>
  </xdr:twoCellAnchor>
  <xdr:twoCellAnchor>
    <xdr:from>
      <xdr:col>3</xdr:col>
      <xdr:colOff>482595</xdr:colOff>
      <xdr:row>1</xdr:row>
      <xdr:rowOff>10583</xdr:rowOff>
    </xdr:from>
    <xdr:to>
      <xdr:col>14</xdr:col>
      <xdr:colOff>116418</xdr:colOff>
      <xdr:row>3</xdr:row>
      <xdr:rowOff>68792</xdr:rowOff>
    </xdr:to>
    <xdr:sp macro="" textlink="">
      <xdr:nvSpPr>
        <xdr:cNvPr id="7" name="TextBox 6"/>
        <xdr:cNvSpPr txBox="1"/>
      </xdr:nvSpPr>
      <xdr:spPr>
        <a:xfrm>
          <a:off x="4800595" y="179916"/>
          <a:ext cx="6248406" cy="4392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id-ID" sz="1100" b="1" baseline="0">
              <a:latin typeface="Arial Rounded MT Bold" pitchFamily="34" charset="0"/>
            </a:rPr>
            <a:t>REKAPITULASI LAPORAN KINERJA BIDANG TEKNIK </a:t>
          </a:r>
          <a:r>
            <a:rPr lang="en-US" sz="1100" b="1" baseline="0">
              <a:latin typeface="Arial Rounded MT Bold" pitchFamily="34" charset="0"/>
            </a:rPr>
            <a:t>TAHUN 2015</a:t>
          </a:r>
        </a:p>
        <a:p>
          <a:pPr algn="ctr"/>
          <a:r>
            <a:rPr lang="en-US" sz="1100" b="1" baseline="0">
              <a:latin typeface="Arial Rounded MT Bold" pitchFamily="34" charset="0"/>
            </a:rPr>
            <a:t>BULAN</a:t>
          </a:r>
          <a:r>
            <a:rPr lang="id-ID" sz="1100" b="1" baseline="0">
              <a:latin typeface="Arial Rounded MT Bold" pitchFamily="34" charset="0"/>
            </a:rPr>
            <a:t> MEI</a:t>
          </a:r>
          <a:r>
            <a:rPr lang="en-US" sz="1100" b="1" baseline="0">
              <a:latin typeface="Arial Rounded MT Bold" pitchFamily="34" charset="0"/>
            </a:rPr>
            <a:t> 2015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/Analisa%20Perubahan%20Model%20Lap%20Wilayah%202015-fini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Rumus"/>
      <sheetName val="Target SR"/>
      <sheetName val="Target Pendp"/>
      <sheetName val="Target Piut"/>
      <sheetName val="Target Utara"/>
      <sheetName val="keu-1"/>
      <sheetName val="keu-2"/>
      <sheetName val="pendapatan air"/>
      <sheetName val="pendapatan non air"/>
      <sheetName val="pendapatan lain2"/>
      <sheetName val="pelanggan"/>
      <sheetName val="Teknik 1"/>
      <sheetName val="Teknik 2"/>
      <sheetName val="Teknik 3"/>
      <sheetName val="SR &amp; Karyawan"/>
      <sheetName val="Gol. Tarif"/>
      <sheetName val="pakai meter baru"/>
      <sheetName val="ganti meter"/>
      <sheetName val="meter b'masalah"/>
      <sheetName val="Pelayanan 1"/>
      <sheetName val="Pelayanan 2"/>
      <sheetName val="Sheet6"/>
    </sheetNames>
    <sheetDataSet>
      <sheetData sheetId="0"/>
      <sheetData sheetId="1"/>
      <sheetData sheetId="2">
        <row r="14">
          <cell r="Q14">
            <v>126.50602409638553</v>
          </cell>
          <cell r="U14">
            <v>67.771084337349393</v>
          </cell>
          <cell r="Y14">
            <v>81.325301204819269</v>
          </cell>
          <cell r="AC14">
            <v>30137.070240963854</v>
          </cell>
          <cell r="AG14">
            <v>4427.6247231325315</v>
          </cell>
        </row>
        <row r="15">
          <cell r="Q15">
            <v>124.24698795180721</v>
          </cell>
          <cell r="U15">
            <v>81.325301204819269</v>
          </cell>
          <cell r="Y15">
            <v>81.325301204819269</v>
          </cell>
        </row>
        <row r="16">
          <cell r="E16">
            <v>30213.46</v>
          </cell>
          <cell r="I16">
            <v>4431.2789400000001</v>
          </cell>
          <cell r="Q16">
            <v>124.24698795180721</v>
          </cell>
          <cell r="U16">
            <v>67.771084337349393</v>
          </cell>
          <cell r="Y16">
            <v>79.066265060240951</v>
          </cell>
        </row>
        <row r="17">
          <cell r="E17">
            <v>30324.46</v>
          </cell>
          <cell r="I17">
            <v>4423.0289400000001</v>
          </cell>
          <cell r="Q17">
            <v>126.50602409638553</v>
          </cell>
          <cell r="U17">
            <v>67.771084337349393</v>
          </cell>
          <cell r="Y17">
            <v>81.325301204819269</v>
          </cell>
        </row>
        <row r="18">
          <cell r="E18">
            <v>30439.16</v>
          </cell>
          <cell r="I18">
            <v>4413.1289400000005</v>
          </cell>
          <cell r="Q18">
            <v>124.24698795180721</v>
          </cell>
          <cell r="U18">
            <v>67.771084337349393</v>
          </cell>
          <cell r="Y18">
            <v>79.066265060240951</v>
          </cell>
        </row>
        <row r="19">
          <cell r="E19">
            <v>30550.16</v>
          </cell>
          <cell r="I19">
            <v>4404.8789400000005</v>
          </cell>
          <cell r="Q19">
            <v>124.24698795180721</v>
          </cell>
          <cell r="U19">
            <v>67.771084337349393</v>
          </cell>
          <cell r="Y19">
            <v>79.066265060240951</v>
          </cell>
        </row>
        <row r="20">
          <cell r="E20">
            <v>30661.16</v>
          </cell>
          <cell r="I20">
            <v>4396.6289400000005</v>
          </cell>
          <cell r="Q20">
            <v>126.50602409638553</v>
          </cell>
          <cell r="U20">
            <v>67.771084337349393</v>
          </cell>
          <cell r="Y20">
            <v>79.066265060240951</v>
          </cell>
        </row>
        <row r="21">
          <cell r="E21">
            <v>30774.01</v>
          </cell>
          <cell r="I21">
            <v>4388.3789400000005</v>
          </cell>
          <cell r="Q21">
            <v>124.24698795180721</v>
          </cell>
          <cell r="U21">
            <v>67.771084337349393</v>
          </cell>
          <cell r="Y21">
            <v>79.066265060240951</v>
          </cell>
        </row>
        <row r="22">
          <cell r="E22">
            <v>30885.01</v>
          </cell>
          <cell r="I22">
            <v>4380.1289400000005</v>
          </cell>
          <cell r="Q22">
            <v>124.24698795180721</v>
          </cell>
          <cell r="U22">
            <v>67.771084337349393</v>
          </cell>
          <cell r="Y22">
            <v>81.325301204819269</v>
          </cell>
        </row>
        <row r="23">
          <cell r="E23">
            <v>30997.86</v>
          </cell>
          <cell r="I23">
            <v>4370.22894</v>
          </cell>
          <cell r="Q23">
            <v>126.50602409638553</v>
          </cell>
          <cell r="U23">
            <v>67.771084337349393</v>
          </cell>
          <cell r="Y23">
            <v>79.066265060240951</v>
          </cell>
        </row>
        <row r="24">
          <cell r="E24">
            <v>31110.71</v>
          </cell>
          <cell r="I24">
            <v>4361.97894</v>
          </cell>
          <cell r="Q24">
            <v>124.24698795180721</v>
          </cell>
          <cell r="U24">
            <v>81.325301204819269</v>
          </cell>
          <cell r="Y24">
            <v>81.325301204819269</v>
          </cell>
        </row>
        <row r="25">
          <cell r="E25">
            <v>31212.46</v>
          </cell>
          <cell r="I25">
            <v>4361.97894</v>
          </cell>
          <cell r="Q25">
            <v>124.24698795180721</v>
          </cell>
          <cell r="U25">
            <v>67.771084337349393</v>
          </cell>
          <cell r="Y25">
            <v>81.325301204819269</v>
          </cell>
        </row>
        <row r="43">
          <cell r="E43">
            <v>13243.118</v>
          </cell>
          <cell r="I43">
            <v>86.024096385542165</v>
          </cell>
          <cell r="Q43">
            <v>53.765060240963855</v>
          </cell>
          <cell r="U43">
            <v>21875.98481927711</v>
          </cell>
          <cell r="Y43">
            <v>2243.6493371084339</v>
          </cell>
          <cell r="AC43">
            <v>24119.634156385542</v>
          </cell>
          <cell r="AG43">
            <v>21875.98481927711</v>
          </cell>
        </row>
        <row r="44">
          <cell r="Q44">
            <v>55.301204819277103</v>
          </cell>
          <cell r="U44">
            <v>21946.067951807232</v>
          </cell>
          <cell r="Y44">
            <v>2247.0800600000002</v>
          </cell>
        </row>
        <row r="45">
          <cell r="E45">
            <v>13218.118</v>
          </cell>
          <cell r="I45">
            <v>84.48795180722891</v>
          </cell>
          <cell r="Q45">
            <v>55.301204819277103</v>
          </cell>
          <cell r="U45">
            <v>22026.784819277109</v>
          </cell>
          <cell r="Y45">
            <v>2237.8631925301206</v>
          </cell>
        </row>
        <row r="46">
          <cell r="I46">
            <v>1020</v>
          </cell>
          <cell r="Q46">
            <v>654.39759036144585</v>
          </cell>
          <cell r="U46">
            <v>259189.61180722894</v>
          </cell>
        </row>
        <row r="51">
          <cell r="E51" t="str">
            <v>Efisiensi Penagihan</v>
          </cell>
        </row>
        <row r="52">
          <cell r="I52" t="str">
            <v>DRD Yang Akan Ditagih (Target Maksimal)</v>
          </cell>
          <cell r="Q52" t="str">
            <v>DRD Yang Akan Ditagih (Target Maksimal)</v>
          </cell>
          <cell r="U52" t="str">
            <v>DRD Yang Akan Ditagih (Target Maksimal)</v>
          </cell>
        </row>
        <row r="54">
          <cell r="E54" t="str">
            <v>(%)</v>
          </cell>
          <cell r="I54" t="str">
            <v>(Rp.)</v>
          </cell>
          <cell r="Q54" t="str">
            <v>(Rp.)</v>
          </cell>
          <cell r="U54" t="str">
            <v>(Rp.)</v>
          </cell>
        </row>
        <row r="55">
          <cell r="I55">
            <v>3333399189.9999995</v>
          </cell>
          <cell r="K55">
            <v>2682908109.9999995</v>
          </cell>
        </row>
        <row r="56">
          <cell r="I56">
            <v>3391712234.1806798</v>
          </cell>
          <cell r="K56">
            <v>2729626911.6587448</v>
          </cell>
        </row>
        <row r="57">
          <cell r="I57">
            <v>3402744853.7728686</v>
          </cell>
          <cell r="K57">
            <v>2738510962.2120438</v>
          </cell>
        </row>
        <row r="58">
          <cell r="I58">
            <v>3415220708.6481791</v>
          </cell>
          <cell r="K58">
            <v>2748554319.0295882</v>
          </cell>
        </row>
        <row r="59">
          <cell r="I59">
            <v>3427888791.7733111</v>
          </cell>
          <cell r="K59">
            <v>2758749165.3691578</v>
          </cell>
        </row>
        <row r="60">
          <cell r="I60">
            <v>3459235311.8070183</v>
          </cell>
          <cell r="K60">
            <v>2783885731.8966708</v>
          </cell>
        </row>
        <row r="61">
          <cell r="I61">
            <v>3390493108.1110387</v>
          </cell>
          <cell r="K61">
            <v>2728952353.3326402</v>
          </cell>
        </row>
        <row r="62">
          <cell r="I62">
            <v>3402573681.6985903</v>
          </cell>
          <cell r="K62">
            <v>2738676527.7837868</v>
          </cell>
        </row>
        <row r="63">
          <cell r="I63">
            <v>3414480355.6628494</v>
          </cell>
          <cell r="K63">
            <v>2748262549.0638227</v>
          </cell>
        </row>
        <row r="64">
          <cell r="I64">
            <v>3426954920.991425</v>
          </cell>
          <cell r="K64">
            <v>2758303324.0436845</v>
          </cell>
        </row>
        <row r="65">
          <cell r="I65">
            <v>3439295430.388236</v>
          </cell>
          <cell r="K65">
            <v>2768230338.5245194</v>
          </cell>
        </row>
        <row r="66">
          <cell r="I66">
            <v>3450103498.1691394</v>
          </cell>
          <cell r="K66">
            <v>2776936079.1161432</v>
          </cell>
        </row>
        <row r="72">
          <cell r="E72" t="str">
            <v>Efisiensi Penagihan</v>
          </cell>
        </row>
        <row r="73">
          <cell r="Q73" t="str">
            <v>Harga Air Yang Akan Ditagih (Target Maksimal)</v>
          </cell>
          <cell r="U73" t="str">
            <v>Harga Air Yang Akan Ditagih (Target Maksimal)</v>
          </cell>
        </row>
        <row r="75">
          <cell r="E75" t="str">
            <v>(%)</v>
          </cell>
          <cell r="I75" t="str">
            <v>(Rp.)</v>
          </cell>
          <cell r="Q75" t="str">
            <v>(Rp.)</v>
          </cell>
          <cell r="U75" t="str">
            <v>(Rp.)</v>
          </cell>
        </row>
        <row r="76">
          <cell r="E76">
            <v>0.8</v>
          </cell>
          <cell r="I76">
            <v>3020087999.9999995</v>
          </cell>
          <cell r="Q76">
            <v>3020087999.9999995</v>
          </cell>
          <cell r="U76">
            <v>8162399999.9999981</v>
          </cell>
        </row>
        <row r="77">
          <cell r="E77">
            <v>0.8</v>
          </cell>
          <cell r="I77">
            <v>3077474684.3631978</v>
          </cell>
          <cell r="Q77">
            <v>3070800240.1281524</v>
          </cell>
          <cell r="U77">
            <v>8310500000</v>
          </cell>
          <cell r="Y77">
            <v>81383</v>
          </cell>
        </row>
        <row r="78">
          <cell r="E78">
            <v>0.8</v>
          </cell>
          <cell r="I78">
            <v>3087449709.2114568</v>
          </cell>
          <cell r="Q78">
            <v>3081529066.913887</v>
          </cell>
          <cell r="U78">
            <v>8338250000</v>
          </cell>
          <cell r="Y78">
            <v>81658</v>
          </cell>
        </row>
        <row r="79">
          <cell r="E79">
            <v>0.8</v>
          </cell>
          <cell r="I79">
            <v>3098739841.7226338</v>
          </cell>
          <cell r="Q79">
            <v>3092281486.7673922</v>
          </cell>
          <cell r="U79">
            <v>8368200000</v>
          </cell>
          <cell r="Y79">
            <v>81958</v>
          </cell>
        </row>
        <row r="80">
          <cell r="E80">
            <v>0.8</v>
          </cell>
          <cell r="I80">
            <v>3110215404.0289421</v>
          </cell>
          <cell r="Q80">
            <v>3103542455.5007415</v>
          </cell>
          <cell r="U80">
            <v>8398990000.0000019</v>
          </cell>
          <cell r="Y80">
            <v>82268</v>
          </cell>
        </row>
        <row r="81">
          <cell r="E81">
            <v>0.8</v>
          </cell>
          <cell r="I81">
            <v>3140416797.695189</v>
          </cell>
          <cell r="Q81">
            <v>3133919896.4189281</v>
          </cell>
          <cell r="U81">
            <v>8480800000</v>
          </cell>
          <cell r="Y81">
            <v>82568</v>
          </cell>
        </row>
        <row r="82">
          <cell r="E82">
            <v>0.8</v>
          </cell>
          <cell r="I82">
            <v>3070510568.744719</v>
          </cell>
          <cell r="Q82">
            <v>3064181267.8562684</v>
          </cell>
          <cell r="U82">
            <v>8292040000</v>
          </cell>
          <cell r="Y82">
            <v>82868</v>
          </cell>
        </row>
        <row r="83">
          <cell r="E83">
            <v>0.8</v>
          </cell>
          <cell r="I83">
            <v>3081418053.4475751</v>
          </cell>
          <cell r="Q83">
            <v>3074984152.8094945</v>
          </cell>
          <cell r="U83">
            <v>8321410000</v>
          </cell>
          <cell r="Y83">
            <v>83173</v>
          </cell>
        </row>
        <row r="84">
          <cell r="I84">
            <v>3092173484.1710882</v>
          </cell>
          <cell r="K84">
            <v>2473738787.3368707</v>
          </cell>
        </row>
        <row r="85">
          <cell r="I85">
            <v>3103469776.501019</v>
          </cell>
          <cell r="K85">
            <v>2482775821.2008152</v>
          </cell>
        </row>
        <row r="86">
          <cell r="I86">
            <v>3114662198.8469515</v>
          </cell>
          <cell r="K86">
            <v>2491729759.0775614</v>
          </cell>
        </row>
        <row r="87">
          <cell r="I87">
            <v>3124406554.8395433</v>
          </cell>
          <cell r="K87">
            <v>2499525243.871635</v>
          </cell>
        </row>
        <row r="88">
          <cell r="I88">
            <v>37121025073.572319</v>
          </cell>
          <cell r="K88">
            <v>29696820058.857857</v>
          </cell>
        </row>
        <row r="95">
          <cell r="I95" t="str">
            <v>Jasa Adm Yang Akan Ditagih (Target Maksimal)</v>
          </cell>
          <cell r="K95" t="str">
            <v>Jumlah (Target Minimal)</v>
          </cell>
        </row>
        <row r="116">
          <cell r="I116" t="str">
            <v>Meterai Yang Akan Ditagih (Target Maksimal)</v>
          </cell>
          <cell r="K116" t="str">
            <v>Jumlah (Target Minimal)</v>
          </cell>
        </row>
        <row r="118">
          <cell r="I118" t="str">
            <v>(Rp.)</v>
          </cell>
          <cell r="K118" t="str">
            <v>(Rp.)</v>
          </cell>
        </row>
        <row r="119">
          <cell r="I119">
            <v>5334660</v>
          </cell>
          <cell r="K119">
            <v>4267950</v>
          </cell>
        </row>
        <row r="120">
          <cell r="I120">
            <v>5361371.5757427802</v>
          </cell>
          <cell r="K120">
            <v>4289319.4475637944</v>
          </cell>
        </row>
        <row r="121">
          <cell r="I121">
            <v>5378621.9501700746</v>
          </cell>
          <cell r="K121">
            <v>4302971.6152365711</v>
          </cell>
        </row>
        <row r="122">
          <cell r="I122">
            <v>5398965.9535283567</v>
          </cell>
          <cell r="K122">
            <v>4319172.7628226858</v>
          </cell>
        </row>
        <row r="123">
          <cell r="I123">
            <v>5420202.0562914852</v>
          </cell>
          <cell r="K123">
            <v>4336309.7683386831</v>
          </cell>
        </row>
        <row r="124">
          <cell r="I124">
            <v>5438925.799989027</v>
          </cell>
          <cell r="K124">
            <v>4351362.8183327243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"/>
  <sheetViews>
    <sheetView view="pageBreakPreview" topLeftCell="A7" zoomScale="110" zoomScaleNormal="70" zoomScaleSheetLayoutView="110" workbookViewId="0">
      <selection activeCell="F20" sqref="F20"/>
    </sheetView>
  </sheetViews>
  <sheetFormatPr defaultRowHeight="15" x14ac:dyDescent="0.25"/>
  <cols>
    <col min="1" max="1" width="5.28515625" customWidth="1"/>
    <col min="14" max="14" width="34.5703125" customWidth="1"/>
  </cols>
  <sheetData>
    <row r="1" spans="1:15" ht="13.5" customHeight="1" thickBot="1" x14ac:dyDescent="0.5">
      <c r="A1" s="681"/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</row>
    <row r="2" spans="1:15" ht="39" customHeight="1" x14ac:dyDescent="0.45">
      <c r="A2" s="545"/>
      <c r="B2" s="547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9"/>
      <c r="O2" s="545"/>
    </row>
    <row r="3" spans="1:15" ht="39.75" customHeight="1" thickBot="1" x14ac:dyDescent="0.6">
      <c r="A3" s="546"/>
      <c r="B3" s="550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2"/>
    </row>
    <row r="4" spans="1:15" ht="8.25" customHeight="1" x14ac:dyDescent="0.8">
      <c r="A4" s="6"/>
      <c r="B4" s="5"/>
    </row>
    <row r="5" spans="1:15" ht="99.95" customHeight="1" x14ac:dyDescent="0.8">
      <c r="A5" s="6"/>
      <c r="B5" s="5"/>
    </row>
    <row r="6" spans="1:15" ht="99.95" customHeight="1" x14ac:dyDescent="0.8">
      <c r="A6" s="6"/>
      <c r="B6" s="5"/>
    </row>
    <row r="7" spans="1:15" s="313" customFormat="1" ht="99.95" customHeight="1" x14ac:dyDescent="0.8">
      <c r="A7" s="6"/>
      <c r="B7" s="5"/>
    </row>
    <row r="8" spans="1:15" s="485" customFormat="1" ht="78" customHeight="1" thickBot="1" x14ac:dyDescent="0.85">
      <c r="A8" s="6"/>
      <c r="B8" s="5"/>
    </row>
    <row r="9" spans="1:15" ht="24.95" customHeight="1" x14ac:dyDescent="0.25">
      <c r="B9" s="682" t="s">
        <v>27</v>
      </c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683"/>
      <c r="N9" s="684"/>
      <c r="O9" s="553"/>
    </row>
    <row r="10" spans="1:15" ht="24.95" customHeight="1" x14ac:dyDescent="0.25">
      <c r="B10" s="685" t="s">
        <v>484</v>
      </c>
      <c r="C10" s="686"/>
      <c r="D10" s="686"/>
      <c r="E10" s="686"/>
      <c r="F10" s="686"/>
      <c r="G10" s="686"/>
      <c r="H10" s="686"/>
      <c r="I10" s="686"/>
      <c r="J10" s="686"/>
      <c r="K10" s="686"/>
      <c r="L10" s="686"/>
      <c r="M10" s="686"/>
      <c r="N10" s="687"/>
      <c r="O10" s="553"/>
    </row>
    <row r="11" spans="1:15" ht="24.95" customHeight="1" thickBot="1" x14ac:dyDescent="0.45">
      <c r="B11" s="688" t="s">
        <v>518</v>
      </c>
      <c r="C11" s="689"/>
      <c r="D11" s="689"/>
      <c r="E11" s="689"/>
      <c r="F11" s="689"/>
      <c r="G11" s="689"/>
      <c r="H11" s="689"/>
      <c r="I11" s="689"/>
      <c r="J11" s="689"/>
      <c r="K11" s="689"/>
      <c r="L11" s="689"/>
      <c r="M11" s="689"/>
      <c r="N11" s="690"/>
      <c r="O11" s="554"/>
    </row>
  </sheetData>
  <mergeCells count="4">
    <mergeCell ref="A1:O1"/>
    <mergeCell ref="B9:N9"/>
    <mergeCell ref="B10:N10"/>
    <mergeCell ref="B11:N11"/>
  </mergeCells>
  <pageMargins left="0.9055118110236221" right="0.31496062992125984" top="0.51181102362204722" bottom="0.47244094488188981" header="0.31496062992125984" footer="0.31496062992125984"/>
  <pageSetup paperSize="5" scale="99" orientation="landscape" horizontalDpi="4294967293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FFFF"/>
  </sheetPr>
  <dimension ref="A1:R41"/>
  <sheetViews>
    <sheetView view="pageBreakPreview" zoomScale="90" zoomScaleSheetLayoutView="90" workbookViewId="0">
      <selection activeCell="I26" sqref="I26"/>
    </sheetView>
  </sheetViews>
  <sheetFormatPr defaultRowHeight="12.75" x14ac:dyDescent="0.2"/>
  <cols>
    <col min="1" max="1" width="5.7109375" style="138" customWidth="1"/>
    <col min="2" max="2" width="48.28515625" style="137" bestFit="1" customWidth="1"/>
    <col min="3" max="6" width="10.7109375" style="137" customWidth="1"/>
    <col min="7" max="7" width="9" style="137" customWidth="1"/>
    <col min="8" max="15" width="9.28515625" style="137" customWidth="1"/>
    <col min="16" max="16" width="10.7109375" style="137" customWidth="1"/>
    <col min="17" max="16384" width="9.140625" style="137"/>
  </cols>
  <sheetData>
    <row r="1" spans="1:17" ht="13.5" thickBot="1" x14ac:dyDescent="0.25"/>
    <row r="2" spans="1:17" ht="15" customHeight="1" x14ac:dyDescent="0.2">
      <c r="A2" s="773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5"/>
    </row>
    <row r="3" spans="1:17" ht="15" customHeight="1" x14ac:dyDescent="0.2">
      <c r="A3" s="776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8"/>
    </row>
    <row r="4" spans="1:17" ht="15" customHeight="1" thickBot="1" x14ac:dyDescent="0.25">
      <c r="A4" s="779"/>
      <c r="B4" s="780"/>
      <c r="C4" s="780"/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1"/>
    </row>
    <row r="5" spans="1:17" ht="6.75" customHeight="1" thickBot="1" x14ac:dyDescent="0.25"/>
    <row r="6" spans="1:17" s="217" customFormat="1" ht="16.5" thickBot="1" x14ac:dyDescent="0.3">
      <c r="A6" s="224" t="s">
        <v>1</v>
      </c>
      <c r="B6" s="224" t="s">
        <v>50</v>
      </c>
      <c r="C6" s="559" t="s">
        <v>147</v>
      </c>
      <c r="D6" s="224" t="s">
        <v>40</v>
      </c>
      <c r="E6" s="224" t="s">
        <v>41</v>
      </c>
      <c r="F6" s="224" t="s">
        <v>42</v>
      </c>
      <c r="G6" s="224" t="s">
        <v>43</v>
      </c>
      <c r="H6" s="224" t="s">
        <v>17</v>
      </c>
      <c r="I6" s="224" t="s">
        <v>44</v>
      </c>
      <c r="J6" s="224" t="s">
        <v>45</v>
      </c>
      <c r="K6" s="224" t="s">
        <v>46</v>
      </c>
      <c r="L6" s="224" t="s">
        <v>47</v>
      </c>
      <c r="M6" s="225" t="s">
        <v>48</v>
      </c>
      <c r="N6" s="224" t="s">
        <v>156</v>
      </c>
      <c r="O6" s="224" t="s">
        <v>49</v>
      </c>
      <c r="P6" s="558" t="s">
        <v>2</v>
      </c>
    </row>
    <row r="7" spans="1:17" ht="20.100000000000001" customHeight="1" x14ac:dyDescent="0.3">
      <c r="A7" s="235" t="s">
        <v>13</v>
      </c>
      <c r="B7" s="221" t="s">
        <v>61</v>
      </c>
      <c r="C7" s="229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227"/>
    </row>
    <row r="8" spans="1:17" ht="20.100000000000001" customHeight="1" x14ac:dyDescent="0.3">
      <c r="A8" s="236"/>
      <c r="B8" s="218" t="s">
        <v>148</v>
      </c>
      <c r="C8" s="226"/>
      <c r="D8" s="158"/>
      <c r="E8" s="158">
        <v>1</v>
      </c>
      <c r="F8" s="158">
        <v>0</v>
      </c>
      <c r="G8" s="158">
        <v>0</v>
      </c>
      <c r="H8" s="158">
        <v>0</v>
      </c>
      <c r="I8" s="158"/>
      <c r="J8" s="158"/>
      <c r="K8" s="158"/>
      <c r="L8" s="158"/>
      <c r="M8" s="158"/>
      <c r="N8" s="158"/>
      <c r="O8" s="158"/>
      <c r="P8" s="227">
        <f>SUM(D8:O8)</f>
        <v>1</v>
      </c>
      <c r="Q8" s="144"/>
    </row>
    <row r="9" spans="1:17" ht="20.100000000000001" customHeight="1" x14ac:dyDescent="0.3">
      <c r="A9" s="236"/>
      <c r="B9" s="319" t="s">
        <v>149</v>
      </c>
      <c r="C9" s="320"/>
      <c r="D9" s="318">
        <f t="shared" ref="D9:O9" si="0">C12+D8</f>
        <v>0</v>
      </c>
      <c r="E9" s="318">
        <f t="shared" si="0"/>
        <v>1</v>
      </c>
      <c r="F9" s="318">
        <f t="shared" si="0"/>
        <v>0</v>
      </c>
      <c r="G9" s="318">
        <f t="shared" si="0"/>
        <v>0</v>
      </c>
      <c r="H9" s="318">
        <f t="shared" si="0"/>
        <v>0</v>
      </c>
      <c r="I9" s="318">
        <f t="shared" si="0"/>
        <v>0</v>
      </c>
      <c r="J9" s="318">
        <f t="shared" si="0"/>
        <v>0</v>
      </c>
      <c r="K9" s="318">
        <f t="shared" si="0"/>
        <v>0</v>
      </c>
      <c r="L9" s="318">
        <f t="shared" si="0"/>
        <v>0</v>
      </c>
      <c r="M9" s="318">
        <f t="shared" si="0"/>
        <v>0</v>
      </c>
      <c r="N9" s="318">
        <f t="shared" si="0"/>
        <v>0</v>
      </c>
      <c r="O9" s="318">
        <f t="shared" si="0"/>
        <v>0</v>
      </c>
      <c r="P9" s="230">
        <v>0</v>
      </c>
    </row>
    <row r="10" spans="1:17" ht="20.100000000000001" customHeight="1" x14ac:dyDescent="0.3">
      <c r="A10" s="133"/>
      <c r="B10" s="218" t="s">
        <v>150</v>
      </c>
      <c r="C10" s="228"/>
      <c r="D10" s="157">
        <v>0</v>
      </c>
      <c r="E10" s="157">
        <v>1</v>
      </c>
      <c r="F10" s="157">
        <v>0</v>
      </c>
      <c r="G10" s="157">
        <v>0</v>
      </c>
      <c r="H10" s="157">
        <v>0</v>
      </c>
      <c r="I10" s="157"/>
      <c r="J10" s="157"/>
      <c r="K10" s="157"/>
      <c r="L10" s="157"/>
      <c r="M10" s="157"/>
      <c r="N10" s="157"/>
      <c r="O10" s="157"/>
      <c r="P10" s="227">
        <f>SUM(D10:O10)</f>
        <v>1</v>
      </c>
      <c r="Q10" s="144"/>
    </row>
    <row r="11" spans="1:17" ht="20.100000000000001" customHeight="1" x14ac:dyDescent="0.3">
      <c r="A11" s="133"/>
      <c r="B11" s="218" t="s">
        <v>151</v>
      </c>
      <c r="C11" s="228"/>
      <c r="D11" s="157">
        <v>0</v>
      </c>
      <c r="E11" s="157">
        <v>0</v>
      </c>
      <c r="F11" s="157">
        <v>0</v>
      </c>
      <c r="G11" s="157">
        <v>0</v>
      </c>
      <c r="H11" s="157">
        <v>0</v>
      </c>
      <c r="I11" s="157"/>
      <c r="J11" s="157"/>
      <c r="K11" s="157"/>
      <c r="L11" s="157"/>
      <c r="M11" s="157"/>
      <c r="N11" s="157"/>
      <c r="O11" s="157"/>
      <c r="P11" s="227">
        <f>SUM(D11:O11)</f>
        <v>0</v>
      </c>
      <c r="Q11" s="144"/>
    </row>
    <row r="12" spans="1:17" ht="20.100000000000001" customHeight="1" thickBot="1" x14ac:dyDescent="0.35">
      <c r="A12" s="135"/>
      <c r="B12" s="321" t="s">
        <v>152</v>
      </c>
      <c r="C12" s="322">
        <v>0</v>
      </c>
      <c r="D12" s="323">
        <v>0</v>
      </c>
      <c r="E12" s="323">
        <f t="shared" ref="E12:O12" si="1">E9-(E10+E11)</f>
        <v>0</v>
      </c>
      <c r="F12" s="323">
        <f t="shared" si="1"/>
        <v>0</v>
      </c>
      <c r="G12" s="323">
        <f t="shared" si="1"/>
        <v>0</v>
      </c>
      <c r="H12" s="323">
        <f t="shared" si="1"/>
        <v>0</v>
      </c>
      <c r="I12" s="323">
        <f t="shared" si="1"/>
        <v>0</v>
      </c>
      <c r="J12" s="323">
        <f t="shared" si="1"/>
        <v>0</v>
      </c>
      <c r="K12" s="323">
        <f t="shared" si="1"/>
        <v>0</v>
      </c>
      <c r="L12" s="323">
        <f t="shared" si="1"/>
        <v>0</v>
      </c>
      <c r="M12" s="323">
        <f t="shared" si="1"/>
        <v>0</v>
      </c>
      <c r="N12" s="323">
        <f t="shared" si="1"/>
        <v>0</v>
      </c>
      <c r="O12" s="323">
        <f t="shared" si="1"/>
        <v>0</v>
      </c>
      <c r="P12" s="324">
        <f>(C12+P8)-(P10+P11)</f>
        <v>0</v>
      </c>
      <c r="Q12" s="144"/>
    </row>
    <row r="13" spans="1:17" ht="20.100000000000001" customHeight="1" x14ac:dyDescent="0.3">
      <c r="A13" s="235" t="s">
        <v>14</v>
      </c>
      <c r="B13" s="221" t="s">
        <v>154</v>
      </c>
      <c r="C13" s="229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227"/>
    </row>
    <row r="14" spans="1:17" ht="20.100000000000001" customHeight="1" x14ac:dyDescent="0.3">
      <c r="A14" s="133"/>
      <c r="B14" s="218" t="s">
        <v>148</v>
      </c>
      <c r="C14" s="226"/>
      <c r="D14" s="158">
        <v>0</v>
      </c>
      <c r="E14" s="158">
        <v>0</v>
      </c>
      <c r="F14" s="158">
        <v>0</v>
      </c>
      <c r="G14" s="158">
        <v>3</v>
      </c>
      <c r="H14" s="158">
        <v>0</v>
      </c>
      <c r="I14" s="158"/>
      <c r="J14" s="158"/>
      <c r="K14" s="158"/>
      <c r="L14" s="158"/>
      <c r="M14" s="158"/>
      <c r="N14" s="158"/>
      <c r="O14" s="158"/>
      <c r="P14" s="227">
        <f>SUM(D14:O14)</f>
        <v>3</v>
      </c>
    </row>
    <row r="15" spans="1:17" ht="20.100000000000001" customHeight="1" x14ac:dyDescent="0.3">
      <c r="A15" s="133"/>
      <c r="B15" s="319" t="s">
        <v>149</v>
      </c>
      <c r="C15" s="320"/>
      <c r="D15" s="318">
        <f t="shared" ref="D15:O15" si="2">C18+D14</f>
        <v>0</v>
      </c>
      <c r="E15" s="318">
        <f t="shared" si="2"/>
        <v>0</v>
      </c>
      <c r="F15" s="318">
        <f t="shared" si="2"/>
        <v>0</v>
      </c>
      <c r="G15" s="318">
        <f t="shared" si="2"/>
        <v>3</v>
      </c>
      <c r="H15" s="318">
        <f t="shared" si="2"/>
        <v>1</v>
      </c>
      <c r="I15" s="318">
        <f t="shared" si="2"/>
        <v>0</v>
      </c>
      <c r="J15" s="318">
        <f t="shared" si="2"/>
        <v>0</v>
      </c>
      <c r="K15" s="318">
        <f t="shared" si="2"/>
        <v>0</v>
      </c>
      <c r="L15" s="318">
        <f t="shared" si="2"/>
        <v>0</v>
      </c>
      <c r="M15" s="318">
        <f t="shared" si="2"/>
        <v>0</v>
      </c>
      <c r="N15" s="318">
        <f t="shared" si="2"/>
        <v>0</v>
      </c>
      <c r="O15" s="318">
        <f t="shared" si="2"/>
        <v>0</v>
      </c>
      <c r="P15" s="230">
        <v>0</v>
      </c>
    </row>
    <row r="16" spans="1:17" ht="20.100000000000001" customHeight="1" x14ac:dyDescent="0.3">
      <c r="A16" s="133"/>
      <c r="B16" s="218" t="s">
        <v>150</v>
      </c>
      <c r="C16" s="228"/>
      <c r="D16" s="157">
        <v>0</v>
      </c>
      <c r="E16" s="157">
        <v>0</v>
      </c>
      <c r="F16" s="157">
        <v>0</v>
      </c>
      <c r="G16" s="157">
        <v>2</v>
      </c>
      <c r="H16" s="157">
        <v>0</v>
      </c>
      <c r="I16" s="157"/>
      <c r="J16" s="157"/>
      <c r="K16" s="157"/>
      <c r="L16" s="157"/>
      <c r="M16" s="157"/>
      <c r="N16" s="157"/>
      <c r="O16" s="157"/>
      <c r="P16" s="227">
        <f>SUM(D16:O16)</f>
        <v>2</v>
      </c>
    </row>
    <row r="17" spans="1:18" ht="20.100000000000001" customHeight="1" x14ac:dyDescent="0.3">
      <c r="A17" s="133"/>
      <c r="B17" s="218" t="s">
        <v>151</v>
      </c>
      <c r="C17" s="228"/>
      <c r="D17" s="157">
        <v>0</v>
      </c>
      <c r="E17" s="157">
        <v>0</v>
      </c>
      <c r="F17" s="157">
        <v>0</v>
      </c>
      <c r="G17" s="157"/>
      <c r="H17" s="157">
        <v>1</v>
      </c>
      <c r="I17" s="157"/>
      <c r="J17" s="157"/>
      <c r="K17" s="157"/>
      <c r="L17" s="157"/>
      <c r="M17" s="157"/>
      <c r="N17" s="157"/>
      <c r="O17" s="157"/>
      <c r="P17" s="227">
        <f>SUM(D17:O17)</f>
        <v>1</v>
      </c>
    </row>
    <row r="18" spans="1:18" ht="20.100000000000001" customHeight="1" thickBot="1" x14ac:dyDescent="0.35">
      <c r="A18" s="135"/>
      <c r="B18" s="321" t="s">
        <v>152</v>
      </c>
      <c r="C18" s="322">
        <v>0</v>
      </c>
      <c r="D18" s="323">
        <f>D15-(D16+D17)</f>
        <v>0</v>
      </c>
      <c r="E18" s="323">
        <f t="shared" ref="E18:O18" si="3">E15-(E16+E17)</f>
        <v>0</v>
      </c>
      <c r="F18" s="323">
        <f t="shared" si="3"/>
        <v>0</v>
      </c>
      <c r="G18" s="323">
        <f t="shared" si="3"/>
        <v>1</v>
      </c>
      <c r="H18" s="323">
        <f t="shared" si="3"/>
        <v>0</v>
      </c>
      <c r="I18" s="323">
        <f t="shared" si="3"/>
        <v>0</v>
      </c>
      <c r="J18" s="323">
        <f t="shared" si="3"/>
        <v>0</v>
      </c>
      <c r="K18" s="323">
        <f t="shared" si="3"/>
        <v>0</v>
      </c>
      <c r="L18" s="323">
        <f t="shared" si="3"/>
        <v>0</v>
      </c>
      <c r="M18" s="323">
        <f t="shared" si="3"/>
        <v>0</v>
      </c>
      <c r="N18" s="323">
        <f t="shared" si="3"/>
        <v>0</v>
      </c>
      <c r="O18" s="323">
        <f t="shared" si="3"/>
        <v>0</v>
      </c>
      <c r="P18" s="324">
        <f>(C18+P14)-(P16+P17)</f>
        <v>0</v>
      </c>
    </row>
    <row r="19" spans="1:18" ht="20.100000000000001" customHeight="1" x14ac:dyDescent="0.3">
      <c r="A19" s="235" t="s">
        <v>15</v>
      </c>
      <c r="B19" s="221" t="s">
        <v>155</v>
      </c>
      <c r="C19" s="229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227"/>
      <c r="R19" s="220"/>
    </row>
    <row r="20" spans="1:18" ht="20.100000000000001" customHeight="1" x14ac:dyDescent="0.3">
      <c r="A20" s="133"/>
      <c r="B20" s="218" t="s">
        <v>148</v>
      </c>
      <c r="C20" s="226"/>
      <c r="D20" s="158">
        <v>0</v>
      </c>
      <c r="E20" s="158">
        <v>0</v>
      </c>
      <c r="F20" s="158">
        <v>0</v>
      </c>
      <c r="G20" s="158">
        <v>0</v>
      </c>
      <c r="H20" s="158">
        <v>0</v>
      </c>
      <c r="I20" s="158"/>
      <c r="J20" s="158"/>
      <c r="K20" s="158"/>
      <c r="L20" s="158"/>
      <c r="M20" s="158"/>
      <c r="N20" s="158"/>
      <c r="O20" s="158"/>
      <c r="P20" s="227">
        <f>SUM(D20:O20)</f>
        <v>0</v>
      </c>
    </row>
    <row r="21" spans="1:18" ht="20.100000000000001" customHeight="1" x14ac:dyDescent="0.3">
      <c r="A21" s="133"/>
      <c r="B21" s="319" t="s">
        <v>149</v>
      </c>
      <c r="C21" s="320"/>
      <c r="D21" s="318">
        <f t="shared" ref="D21:O21" si="4">C24+D20</f>
        <v>0</v>
      </c>
      <c r="E21" s="318">
        <f t="shared" si="4"/>
        <v>0</v>
      </c>
      <c r="F21" s="318">
        <f t="shared" si="4"/>
        <v>0</v>
      </c>
      <c r="G21" s="318">
        <f t="shared" si="4"/>
        <v>0</v>
      </c>
      <c r="H21" s="318">
        <f t="shared" si="4"/>
        <v>0</v>
      </c>
      <c r="I21" s="318">
        <f t="shared" si="4"/>
        <v>0</v>
      </c>
      <c r="J21" s="318">
        <f t="shared" si="4"/>
        <v>0</v>
      </c>
      <c r="K21" s="318">
        <f t="shared" si="4"/>
        <v>0</v>
      </c>
      <c r="L21" s="318">
        <f t="shared" si="4"/>
        <v>0</v>
      </c>
      <c r="M21" s="318">
        <f t="shared" si="4"/>
        <v>0</v>
      </c>
      <c r="N21" s="318">
        <f t="shared" si="4"/>
        <v>0</v>
      </c>
      <c r="O21" s="318">
        <f t="shared" si="4"/>
        <v>0</v>
      </c>
      <c r="P21" s="230">
        <v>0</v>
      </c>
    </row>
    <row r="22" spans="1:18" ht="20.100000000000001" customHeight="1" x14ac:dyDescent="0.3">
      <c r="A22" s="133"/>
      <c r="B22" s="218" t="s">
        <v>150</v>
      </c>
      <c r="C22" s="228"/>
      <c r="D22" s="157">
        <v>0</v>
      </c>
      <c r="E22" s="157">
        <v>0</v>
      </c>
      <c r="F22" s="157">
        <v>0</v>
      </c>
      <c r="G22" s="157">
        <v>0</v>
      </c>
      <c r="H22" s="157">
        <v>0</v>
      </c>
      <c r="I22" s="157"/>
      <c r="J22" s="157"/>
      <c r="K22" s="157"/>
      <c r="L22" s="157"/>
      <c r="M22" s="157"/>
      <c r="N22" s="157"/>
      <c r="O22" s="157"/>
      <c r="P22" s="227">
        <f>SUM(D22:O22)</f>
        <v>0</v>
      </c>
    </row>
    <row r="23" spans="1:18" ht="20.100000000000001" customHeight="1" x14ac:dyDescent="0.3">
      <c r="A23" s="133"/>
      <c r="B23" s="218" t="s">
        <v>151</v>
      </c>
      <c r="C23" s="228"/>
      <c r="D23" s="157">
        <v>0</v>
      </c>
      <c r="E23" s="157">
        <v>0</v>
      </c>
      <c r="F23" s="157">
        <v>0</v>
      </c>
      <c r="G23" s="157">
        <v>0</v>
      </c>
      <c r="H23" s="157">
        <v>0</v>
      </c>
      <c r="I23" s="157"/>
      <c r="J23" s="157"/>
      <c r="K23" s="157"/>
      <c r="L23" s="157"/>
      <c r="M23" s="157"/>
      <c r="N23" s="157"/>
      <c r="O23" s="157"/>
      <c r="P23" s="227">
        <f>SUM(D23:O23)</f>
        <v>0</v>
      </c>
    </row>
    <row r="24" spans="1:18" ht="20.100000000000001" customHeight="1" thickBot="1" x14ac:dyDescent="0.35">
      <c r="A24" s="135"/>
      <c r="B24" s="321" t="s">
        <v>152</v>
      </c>
      <c r="C24" s="322">
        <v>0</v>
      </c>
      <c r="D24" s="323">
        <f>D21-(D22+D23)</f>
        <v>0</v>
      </c>
      <c r="E24" s="323">
        <f t="shared" ref="E24:O24" si="5">E21-(E22+E23)</f>
        <v>0</v>
      </c>
      <c r="F24" s="323">
        <f t="shared" si="5"/>
        <v>0</v>
      </c>
      <c r="G24" s="323">
        <f t="shared" si="5"/>
        <v>0</v>
      </c>
      <c r="H24" s="323">
        <f t="shared" si="5"/>
        <v>0</v>
      </c>
      <c r="I24" s="323">
        <f t="shared" si="5"/>
        <v>0</v>
      </c>
      <c r="J24" s="323">
        <f t="shared" si="5"/>
        <v>0</v>
      </c>
      <c r="K24" s="323">
        <f t="shared" si="5"/>
        <v>0</v>
      </c>
      <c r="L24" s="323">
        <f t="shared" si="5"/>
        <v>0</v>
      </c>
      <c r="M24" s="323">
        <f t="shared" si="5"/>
        <v>0</v>
      </c>
      <c r="N24" s="323">
        <f t="shared" si="5"/>
        <v>0</v>
      </c>
      <c r="O24" s="323">
        <f t="shared" si="5"/>
        <v>0</v>
      </c>
      <c r="P24" s="324">
        <f>(C24+P20)-(P22+P23)</f>
        <v>0</v>
      </c>
    </row>
    <row r="25" spans="1:18" ht="20.100000000000001" customHeight="1" x14ac:dyDescent="0.3">
      <c r="A25" s="235" t="s">
        <v>16</v>
      </c>
      <c r="B25" s="221" t="s">
        <v>24</v>
      </c>
      <c r="C25" s="229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227"/>
    </row>
    <row r="26" spans="1:18" ht="20.100000000000001" customHeight="1" x14ac:dyDescent="0.3">
      <c r="A26" s="133"/>
      <c r="B26" s="218" t="s">
        <v>148</v>
      </c>
      <c r="C26" s="226"/>
      <c r="D26" s="158">
        <v>0</v>
      </c>
      <c r="E26" s="158">
        <v>0</v>
      </c>
      <c r="F26" s="158">
        <v>0</v>
      </c>
      <c r="G26" s="158">
        <v>0</v>
      </c>
      <c r="H26" s="158">
        <v>0</v>
      </c>
      <c r="I26" s="158"/>
      <c r="J26" s="158"/>
      <c r="K26" s="158"/>
      <c r="L26" s="158"/>
      <c r="M26" s="158"/>
      <c r="N26" s="158"/>
      <c r="O26" s="158"/>
      <c r="P26" s="227">
        <f>SUM(D26:O26)</f>
        <v>0</v>
      </c>
    </row>
    <row r="27" spans="1:18" ht="20.100000000000001" customHeight="1" x14ac:dyDescent="0.3">
      <c r="A27" s="133"/>
      <c r="B27" s="319" t="s">
        <v>149</v>
      </c>
      <c r="C27" s="320"/>
      <c r="D27" s="318">
        <f t="shared" ref="D27:O27" si="6">C30+D26</f>
        <v>0</v>
      </c>
      <c r="E27" s="318">
        <f t="shared" si="6"/>
        <v>0</v>
      </c>
      <c r="F27" s="318">
        <f t="shared" si="6"/>
        <v>0</v>
      </c>
      <c r="G27" s="318">
        <f t="shared" si="6"/>
        <v>0</v>
      </c>
      <c r="H27" s="318">
        <f t="shared" si="6"/>
        <v>0</v>
      </c>
      <c r="I27" s="318">
        <f t="shared" si="6"/>
        <v>0</v>
      </c>
      <c r="J27" s="318">
        <f t="shared" si="6"/>
        <v>0</v>
      </c>
      <c r="K27" s="318">
        <f t="shared" si="6"/>
        <v>0</v>
      </c>
      <c r="L27" s="318">
        <f t="shared" si="6"/>
        <v>0</v>
      </c>
      <c r="M27" s="318">
        <f t="shared" si="6"/>
        <v>0</v>
      </c>
      <c r="N27" s="318">
        <f t="shared" si="6"/>
        <v>0</v>
      </c>
      <c r="O27" s="318">
        <f t="shared" si="6"/>
        <v>0</v>
      </c>
      <c r="P27" s="230">
        <v>0</v>
      </c>
    </row>
    <row r="28" spans="1:18" ht="20.100000000000001" customHeight="1" x14ac:dyDescent="0.3">
      <c r="A28" s="133"/>
      <c r="B28" s="218" t="s">
        <v>150</v>
      </c>
      <c r="C28" s="228"/>
      <c r="D28" s="157">
        <v>0</v>
      </c>
      <c r="E28" s="157">
        <v>0</v>
      </c>
      <c r="F28" s="157">
        <v>0</v>
      </c>
      <c r="G28" s="157">
        <v>0</v>
      </c>
      <c r="H28" s="157">
        <v>0</v>
      </c>
      <c r="I28" s="157"/>
      <c r="J28" s="157"/>
      <c r="K28" s="157"/>
      <c r="L28" s="157"/>
      <c r="M28" s="157"/>
      <c r="N28" s="157"/>
      <c r="O28" s="157"/>
      <c r="P28" s="227">
        <f>SUM(D28:O28)</f>
        <v>0</v>
      </c>
    </row>
    <row r="29" spans="1:18" ht="20.100000000000001" customHeight="1" x14ac:dyDescent="0.3">
      <c r="A29" s="133"/>
      <c r="B29" s="218" t="s">
        <v>151</v>
      </c>
      <c r="C29" s="228"/>
      <c r="D29" s="157">
        <v>0</v>
      </c>
      <c r="E29" s="157">
        <v>0</v>
      </c>
      <c r="F29" s="157">
        <v>0</v>
      </c>
      <c r="G29" s="157">
        <v>0</v>
      </c>
      <c r="H29" s="157">
        <v>0</v>
      </c>
      <c r="I29" s="157"/>
      <c r="J29" s="157"/>
      <c r="K29" s="157"/>
      <c r="L29" s="157"/>
      <c r="M29" s="157"/>
      <c r="N29" s="157"/>
      <c r="O29" s="157"/>
      <c r="P29" s="227">
        <f>SUM(D29:O29)</f>
        <v>0</v>
      </c>
    </row>
    <row r="30" spans="1:18" ht="20.100000000000001" customHeight="1" thickBot="1" x14ac:dyDescent="0.35">
      <c r="A30" s="135"/>
      <c r="B30" s="321" t="s">
        <v>152</v>
      </c>
      <c r="C30" s="322">
        <v>0</v>
      </c>
      <c r="D30" s="323">
        <f>D27-(D28+D29)</f>
        <v>0</v>
      </c>
      <c r="E30" s="323">
        <f t="shared" ref="E30:O30" si="7">E27-(E28+E29)</f>
        <v>0</v>
      </c>
      <c r="F30" s="323">
        <f t="shared" si="7"/>
        <v>0</v>
      </c>
      <c r="G30" s="323">
        <f t="shared" si="7"/>
        <v>0</v>
      </c>
      <c r="H30" s="323">
        <f t="shared" si="7"/>
        <v>0</v>
      </c>
      <c r="I30" s="323">
        <f t="shared" si="7"/>
        <v>0</v>
      </c>
      <c r="J30" s="323">
        <f t="shared" si="7"/>
        <v>0</v>
      </c>
      <c r="K30" s="323">
        <f t="shared" si="7"/>
        <v>0</v>
      </c>
      <c r="L30" s="323">
        <f t="shared" si="7"/>
        <v>0</v>
      </c>
      <c r="M30" s="323">
        <f t="shared" si="7"/>
        <v>0</v>
      </c>
      <c r="N30" s="323">
        <f t="shared" si="7"/>
        <v>0</v>
      </c>
      <c r="O30" s="323">
        <f t="shared" si="7"/>
        <v>0</v>
      </c>
      <c r="P30" s="324">
        <f>(C30+P26)-(P28+P29)</f>
        <v>0</v>
      </c>
    </row>
    <row r="33" spans="1:16" ht="16.5" x14ac:dyDescent="0.3">
      <c r="A33" s="152"/>
      <c r="B33" s="162"/>
      <c r="C33" s="162"/>
      <c r="D33" s="162"/>
      <c r="E33" s="123"/>
      <c r="F33" s="123"/>
      <c r="L33" s="772" t="s">
        <v>520</v>
      </c>
      <c r="M33" s="772"/>
      <c r="N33" s="772"/>
      <c r="O33" s="772"/>
      <c r="P33" s="772"/>
    </row>
    <row r="34" spans="1:16" ht="16.5" x14ac:dyDescent="0.3">
      <c r="A34" s="772" t="s">
        <v>122</v>
      </c>
      <c r="B34" s="772"/>
      <c r="C34" s="772"/>
      <c r="D34" s="172"/>
      <c r="E34" s="172"/>
      <c r="F34" s="123"/>
      <c r="L34" s="772" t="s">
        <v>121</v>
      </c>
      <c r="M34" s="772"/>
      <c r="N34" s="772"/>
      <c r="O34" s="772"/>
      <c r="P34" s="772"/>
    </row>
    <row r="35" spans="1:16" ht="16.5" x14ac:dyDescent="0.3">
      <c r="A35" s="771" t="s">
        <v>464</v>
      </c>
      <c r="B35" s="771"/>
      <c r="C35" s="771"/>
      <c r="D35" s="164"/>
      <c r="E35" s="164"/>
      <c r="F35" s="123"/>
      <c r="L35" s="771" t="s">
        <v>123</v>
      </c>
      <c r="M35" s="771"/>
      <c r="N35" s="771"/>
      <c r="O35" s="771"/>
      <c r="P35" s="771"/>
    </row>
    <row r="36" spans="1:16" ht="16.5" x14ac:dyDescent="0.3">
      <c r="A36" s="152"/>
      <c r="B36" s="115"/>
      <c r="C36" s="115"/>
      <c r="D36" s="115"/>
      <c r="E36" s="115"/>
      <c r="F36" s="123"/>
      <c r="M36" s="115"/>
      <c r="N36" s="123"/>
      <c r="O36" s="115"/>
    </row>
    <row r="37" spans="1:16" ht="16.5" x14ac:dyDescent="0.3">
      <c r="A37" s="152"/>
      <c r="B37" s="115"/>
      <c r="C37" s="115"/>
      <c r="D37" s="115"/>
      <c r="E37" s="115"/>
      <c r="F37" s="115"/>
      <c r="M37" s="115"/>
      <c r="N37" s="115"/>
      <c r="O37" s="115"/>
    </row>
    <row r="38" spans="1:16" ht="16.5" x14ac:dyDescent="0.3">
      <c r="A38" s="152"/>
      <c r="B38" s="115"/>
      <c r="C38" s="115"/>
      <c r="D38" s="115"/>
      <c r="E38" s="115"/>
      <c r="F38" s="123"/>
      <c r="M38" s="115"/>
      <c r="N38" s="123"/>
      <c r="O38" s="115"/>
    </row>
    <row r="39" spans="1:16" ht="16.5" x14ac:dyDescent="0.3">
      <c r="A39" s="152"/>
      <c r="B39" s="115"/>
      <c r="C39" s="115"/>
      <c r="D39" s="115"/>
      <c r="E39" s="115"/>
      <c r="F39" s="123"/>
      <c r="M39" s="115"/>
      <c r="N39" s="123"/>
      <c r="O39" s="164"/>
    </row>
    <row r="40" spans="1:16" ht="16.5" x14ac:dyDescent="0.3">
      <c r="A40" s="771" t="s">
        <v>465</v>
      </c>
      <c r="B40" s="771"/>
      <c r="C40" s="771"/>
      <c r="D40" s="164"/>
      <c r="E40" s="164"/>
      <c r="F40" s="123"/>
      <c r="L40" s="771" t="s">
        <v>466</v>
      </c>
      <c r="M40" s="771"/>
      <c r="N40" s="771"/>
      <c r="O40" s="771"/>
      <c r="P40" s="771"/>
    </row>
    <row r="41" spans="1:16" ht="16.5" x14ac:dyDescent="0.3">
      <c r="A41" s="771" t="s">
        <v>514</v>
      </c>
      <c r="B41" s="771"/>
      <c r="C41" s="771"/>
      <c r="D41" s="164"/>
      <c r="E41" s="164"/>
      <c r="F41" s="115"/>
      <c r="L41" s="771" t="s">
        <v>469</v>
      </c>
      <c r="M41" s="771"/>
      <c r="N41" s="771"/>
      <c r="O41" s="771"/>
      <c r="P41" s="771"/>
    </row>
  </sheetData>
  <mergeCells count="10">
    <mergeCell ref="A2:P4"/>
    <mergeCell ref="A40:C40"/>
    <mergeCell ref="L40:P40"/>
    <mergeCell ref="A41:C41"/>
    <mergeCell ref="L41:P41"/>
    <mergeCell ref="L33:P33"/>
    <mergeCell ref="A34:C34"/>
    <mergeCell ref="L34:P34"/>
    <mergeCell ref="A35:C35"/>
    <mergeCell ref="L35:P35"/>
  </mergeCells>
  <pageMargins left="1.42" right="0.27559055118110237" top="0.55118110236220474" bottom="0.43307086614173229" header="0.31496062992125984" footer="0.31496062992125984"/>
  <pageSetup paperSize="5" scale="75" orientation="landscape" horizontalDpi="180" verticalDpi="18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Q36"/>
  <sheetViews>
    <sheetView view="pageBreakPreview" zoomScaleSheetLayoutView="100" workbookViewId="0">
      <selection activeCell="H12" sqref="H12"/>
    </sheetView>
  </sheetViews>
  <sheetFormatPr defaultRowHeight="12.75" x14ac:dyDescent="0.2"/>
  <cols>
    <col min="1" max="1" width="9.140625" style="138"/>
    <col min="2" max="2" width="21.28515625" style="137" customWidth="1"/>
    <col min="3" max="3" width="7.5703125" style="137" bestFit="1" customWidth="1"/>
    <col min="4" max="4" width="9.5703125" style="137" bestFit="1" customWidth="1"/>
    <col min="5" max="5" width="7.5703125" style="137" bestFit="1" customWidth="1"/>
    <col min="6" max="6" width="13.28515625" style="137" customWidth="1"/>
    <col min="7" max="9" width="21.7109375" style="137" customWidth="1"/>
    <col min="10" max="16384" width="9.140625" style="137"/>
  </cols>
  <sheetData>
    <row r="1" spans="1:10" ht="13.5" thickBot="1" x14ac:dyDescent="0.25"/>
    <row r="2" spans="1:10" ht="15" customHeight="1" x14ac:dyDescent="0.2">
      <c r="A2" s="783"/>
      <c r="B2" s="784"/>
      <c r="C2" s="784"/>
      <c r="D2" s="784"/>
      <c r="E2" s="784"/>
      <c r="F2" s="784"/>
      <c r="G2" s="784"/>
      <c r="H2" s="784"/>
      <c r="I2" s="787"/>
    </row>
    <row r="3" spans="1:10" ht="15" customHeight="1" x14ac:dyDescent="0.2">
      <c r="A3" s="785"/>
      <c r="B3" s="786"/>
      <c r="C3" s="786"/>
      <c r="D3" s="786"/>
      <c r="E3" s="786"/>
      <c r="F3" s="786"/>
      <c r="G3" s="786"/>
      <c r="H3" s="786"/>
      <c r="I3" s="788"/>
    </row>
    <row r="4" spans="1:10" ht="15" customHeight="1" thickBot="1" x14ac:dyDescent="0.25">
      <c r="A4" s="789"/>
      <c r="B4" s="790"/>
      <c r="C4" s="790"/>
      <c r="D4" s="791"/>
      <c r="E4" s="792"/>
      <c r="F4" s="792"/>
      <c r="G4" s="792"/>
      <c r="H4" s="792"/>
      <c r="I4" s="793"/>
    </row>
    <row r="5" spans="1:10" ht="5.0999999999999996" customHeight="1" thickBot="1" x14ac:dyDescent="0.25">
      <c r="A5" s="174"/>
      <c r="B5" s="174"/>
      <c r="C5" s="174"/>
      <c r="D5" s="175"/>
      <c r="E5" s="175"/>
      <c r="F5" s="175"/>
      <c r="G5" s="175"/>
      <c r="H5" s="175"/>
      <c r="I5" s="175"/>
    </row>
    <row r="6" spans="1:10" x14ac:dyDescent="0.2">
      <c r="A6" s="794" t="s">
        <v>135</v>
      </c>
      <c r="B6" s="796" t="s">
        <v>127</v>
      </c>
      <c r="C6" s="798" t="s">
        <v>136</v>
      </c>
      <c r="D6" s="799"/>
      <c r="E6" s="800"/>
      <c r="F6" s="176" t="s">
        <v>139</v>
      </c>
      <c r="G6" s="177" t="s">
        <v>140</v>
      </c>
      <c r="H6" s="177" t="s">
        <v>143</v>
      </c>
      <c r="I6" s="178" t="s">
        <v>142</v>
      </c>
      <c r="J6" s="179"/>
    </row>
    <row r="7" spans="1:10" ht="15.75" thickBot="1" x14ac:dyDescent="0.25">
      <c r="A7" s="795"/>
      <c r="B7" s="797"/>
      <c r="C7" s="180" t="s">
        <v>137</v>
      </c>
      <c r="D7" s="180" t="s">
        <v>138</v>
      </c>
      <c r="E7" s="180" t="s">
        <v>39</v>
      </c>
      <c r="F7" s="181" t="s">
        <v>146</v>
      </c>
      <c r="G7" s="182" t="s">
        <v>141</v>
      </c>
      <c r="H7" s="182" t="s">
        <v>144</v>
      </c>
      <c r="I7" s="183" t="s">
        <v>145</v>
      </c>
    </row>
    <row r="8" spans="1:10" ht="17.100000000000001" customHeight="1" thickTop="1" x14ac:dyDescent="0.2">
      <c r="A8" s="50">
        <v>1</v>
      </c>
      <c r="B8" s="45" t="s">
        <v>89</v>
      </c>
      <c r="C8" s="184">
        <v>29867</v>
      </c>
      <c r="D8" s="185">
        <v>4421</v>
      </c>
      <c r="E8" s="184">
        <f>C8+D8</f>
        <v>34288</v>
      </c>
      <c r="F8" s="184">
        <v>580264</v>
      </c>
      <c r="G8" s="186">
        <v>2549794500</v>
      </c>
      <c r="H8" s="187">
        <f>F8/C8</f>
        <v>19.428265309538958</v>
      </c>
      <c r="I8" s="188">
        <f>G8/C8</f>
        <v>85371.630896976596</v>
      </c>
    </row>
    <row r="9" spans="1:10" ht="17.100000000000001" customHeight="1" x14ac:dyDescent="0.2">
      <c r="A9" s="51">
        <v>2</v>
      </c>
      <c r="B9" s="46" t="s">
        <v>90</v>
      </c>
      <c r="C9" s="189">
        <v>29928</v>
      </c>
      <c r="D9" s="190">
        <v>4461</v>
      </c>
      <c r="E9" s="184">
        <f t="shared" ref="E9:E19" si="0">C9+D9</f>
        <v>34389</v>
      </c>
      <c r="F9" s="189">
        <v>613794</v>
      </c>
      <c r="G9" s="191">
        <v>2721843700</v>
      </c>
      <c r="H9" s="192">
        <f>F9/C9</f>
        <v>20.509021651964716</v>
      </c>
      <c r="I9" s="193">
        <f>G9/C9</f>
        <v>90946.394680566693</v>
      </c>
    </row>
    <row r="10" spans="1:10" ht="17.100000000000001" customHeight="1" x14ac:dyDescent="0.2">
      <c r="A10" s="51">
        <v>3</v>
      </c>
      <c r="B10" s="46" t="s">
        <v>91</v>
      </c>
      <c r="C10" s="189">
        <v>29998</v>
      </c>
      <c r="D10" s="190">
        <v>4471</v>
      </c>
      <c r="E10" s="184">
        <f t="shared" si="0"/>
        <v>34469</v>
      </c>
      <c r="F10" s="189">
        <v>591699</v>
      </c>
      <c r="G10" s="186">
        <v>2603090300</v>
      </c>
      <c r="H10" s="192">
        <f t="shared" ref="H10:H19" si="1">F10/C10</f>
        <v>19.724614974331622</v>
      </c>
      <c r="I10" s="193">
        <f t="shared" ref="I10:I19" si="2">G10/C10</f>
        <v>86775.461697446503</v>
      </c>
    </row>
    <row r="11" spans="1:10" ht="17.100000000000001" customHeight="1" x14ac:dyDescent="0.2">
      <c r="A11" s="51">
        <v>4</v>
      </c>
      <c r="B11" s="46" t="s">
        <v>92</v>
      </c>
      <c r="C11" s="189">
        <v>30067</v>
      </c>
      <c r="D11" s="190">
        <v>4487</v>
      </c>
      <c r="E11" s="184">
        <f t="shared" si="0"/>
        <v>34554</v>
      </c>
      <c r="F11" s="189">
        <v>559872</v>
      </c>
      <c r="G11" s="186">
        <v>2445468400</v>
      </c>
      <c r="H11" s="192">
        <f t="shared" si="1"/>
        <v>18.620813516479863</v>
      </c>
      <c r="I11" s="193">
        <f t="shared" si="2"/>
        <v>81333.967472644421</v>
      </c>
    </row>
    <row r="12" spans="1:10" ht="17.100000000000001" customHeight="1" x14ac:dyDescent="0.2">
      <c r="A12" s="51">
        <v>5</v>
      </c>
      <c r="B12" s="46" t="s">
        <v>17</v>
      </c>
      <c r="C12" s="189">
        <v>30126</v>
      </c>
      <c r="D12" s="190">
        <v>4515</v>
      </c>
      <c r="E12" s="184">
        <f t="shared" si="0"/>
        <v>34641</v>
      </c>
      <c r="F12" s="189">
        <v>623531</v>
      </c>
      <c r="G12" s="191">
        <v>2864473200</v>
      </c>
      <c r="H12" s="192">
        <f t="shared" si="1"/>
        <v>20.697437429462923</v>
      </c>
      <c r="I12" s="193">
        <f t="shared" si="2"/>
        <v>95083.091017725557</v>
      </c>
    </row>
    <row r="13" spans="1:10" ht="17.100000000000001" customHeight="1" x14ac:dyDescent="0.2">
      <c r="A13" s="51">
        <v>6</v>
      </c>
      <c r="B13" s="46" t="s">
        <v>93</v>
      </c>
      <c r="C13" s="189"/>
      <c r="D13" s="190"/>
      <c r="E13" s="184">
        <f t="shared" si="0"/>
        <v>0</v>
      </c>
      <c r="F13" s="189"/>
      <c r="G13" s="191"/>
      <c r="H13" s="192" t="e">
        <f t="shared" si="1"/>
        <v>#DIV/0!</v>
      </c>
      <c r="I13" s="193" t="e">
        <f t="shared" si="2"/>
        <v>#DIV/0!</v>
      </c>
    </row>
    <row r="14" spans="1:10" ht="17.100000000000001" customHeight="1" x14ac:dyDescent="0.2">
      <c r="A14" s="51">
        <v>7</v>
      </c>
      <c r="B14" s="46" t="s">
        <v>94</v>
      </c>
      <c r="C14" s="189"/>
      <c r="D14" s="190"/>
      <c r="E14" s="184">
        <f t="shared" si="0"/>
        <v>0</v>
      </c>
      <c r="F14" s="189"/>
      <c r="G14" s="191"/>
      <c r="H14" s="192" t="e">
        <f t="shared" si="1"/>
        <v>#DIV/0!</v>
      </c>
      <c r="I14" s="193" t="e">
        <f t="shared" si="2"/>
        <v>#DIV/0!</v>
      </c>
    </row>
    <row r="15" spans="1:10" ht="17.100000000000001" customHeight="1" x14ac:dyDescent="0.2">
      <c r="A15" s="51">
        <v>8</v>
      </c>
      <c r="B15" s="46" t="s">
        <v>95</v>
      </c>
      <c r="C15" s="61"/>
      <c r="D15" s="61"/>
      <c r="E15" s="184">
        <f t="shared" si="0"/>
        <v>0</v>
      </c>
      <c r="F15" s="61"/>
      <c r="G15" s="194"/>
      <c r="H15" s="192" t="e">
        <f t="shared" si="1"/>
        <v>#DIV/0!</v>
      </c>
      <c r="I15" s="193" t="e">
        <f t="shared" si="2"/>
        <v>#DIV/0!</v>
      </c>
    </row>
    <row r="16" spans="1:10" ht="17.100000000000001" customHeight="1" x14ac:dyDescent="0.2">
      <c r="A16" s="51">
        <v>9</v>
      </c>
      <c r="B16" s="46" t="s">
        <v>96</v>
      </c>
      <c r="C16" s="61"/>
      <c r="D16" s="61"/>
      <c r="E16" s="184">
        <f t="shared" si="0"/>
        <v>0</v>
      </c>
      <c r="F16" s="61"/>
      <c r="G16" s="194"/>
      <c r="H16" s="192" t="e">
        <f t="shared" si="1"/>
        <v>#DIV/0!</v>
      </c>
      <c r="I16" s="193" t="e">
        <f t="shared" si="2"/>
        <v>#DIV/0!</v>
      </c>
    </row>
    <row r="17" spans="1:17" ht="17.100000000000001" customHeight="1" x14ac:dyDescent="0.2">
      <c r="A17" s="51">
        <v>10</v>
      </c>
      <c r="B17" s="46" t="s">
        <v>97</v>
      </c>
      <c r="C17" s="61"/>
      <c r="D17" s="61"/>
      <c r="E17" s="184">
        <f t="shared" si="0"/>
        <v>0</v>
      </c>
      <c r="F17" s="61"/>
      <c r="G17" s="194"/>
      <c r="H17" s="192" t="e">
        <f t="shared" si="1"/>
        <v>#DIV/0!</v>
      </c>
      <c r="I17" s="193" t="e">
        <f t="shared" si="2"/>
        <v>#DIV/0!</v>
      </c>
    </row>
    <row r="18" spans="1:17" ht="17.100000000000001" customHeight="1" x14ac:dyDescent="0.2">
      <c r="A18" s="51">
        <v>11</v>
      </c>
      <c r="B18" s="46" t="s">
        <v>98</v>
      </c>
      <c r="C18" s="61"/>
      <c r="D18" s="61"/>
      <c r="E18" s="184">
        <f t="shared" si="0"/>
        <v>0</v>
      </c>
      <c r="F18" s="61"/>
      <c r="G18" s="194"/>
      <c r="H18" s="192" t="e">
        <f t="shared" si="1"/>
        <v>#DIV/0!</v>
      </c>
      <c r="I18" s="193" t="e">
        <f t="shared" si="2"/>
        <v>#DIV/0!</v>
      </c>
    </row>
    <row r="19" spans="1:17" ht="17.100000000000001" customHeight="1" thickBot="1" x14ac:dyDescent="0.25">
      <c r="A19" s="150">
        <v>12</v>
      </c>
      <c r="B19" s="151" t="s">
        <v>99</v>
      </c>
      <c r="C19" s="195"/>
      <c r="D19" s="195"/>
      <c r="E19" s="317">
        <f t="shared" si="0"/>
        <v>0</v>
      </c>
      <c r="F19" s="195"/>
      <c r="G19" s="196"/>
      <c r="H19" s="197" t="e">
        <f t="shared" si="1"/>
        <v>#DIV/0!</v>
      </c>
      <c r="I19" s="198" t="e">
        <f t="shared" si="2"/>
        <v>#DIV/0!</v>
      </c>
    </row>
    <row r="20" spans="1:17" x14ac:dyDescent="0.2">
      <c r="A20" s="199"/>
      <c r="B20" s="143"/>
      <c r="C20" s="143"/>
      <c r="D20" s="143"/>
      <c r="E20" s="143"/>
      <c r="F20" s="782"/>
      <c r="G20" s="782"/>
      <c r="H20" s="782"/>
      <c r="I20" s="782"/>
    </row>
    <row r="21" spans="1:17" x14ac:dyDescent="0.2">
      <c r="A21" s="199"/>
      <c r="B21" s="143"/>
      <c r="C21" s="143"/>
      <c r="D21" s="143"/>
      <c r="E21" s="143"/>
      <c r="F21" s="242"/>
      <c r="G21" s="242"/>
      <c r="H21" s="242"/>
      <c r="I21" s="242"/>
    </row>
    <row r="22" spans="1:17" x14ac:dyDescent="0.2">
      <c r="A22" s="199"/>
      <c r="B22" s="143"/>
      <c r="C22" s="143"/>
      <c r="D22" s="143"/>
      <c r="E22" s="143"/>
      <c r="F22" s="242"/>
      <c r="G22" s="242"/>
      <c r="H22" s="242"/>
      <c r="I22" s="242"/>
    </row>
    <row r="23" spans="1:17" ht="16.5" x14ac:dyDescent="0.3">
      <c r="A23" s="152"/>
      <c r="B23" s="162"/>
      <c r="C23" s="162"/>
      <c r="D23" s="162"/>
      <c r="E23" s="123"/>
      <c r="F23" s="123"/>
      <c r="G23" s="770" t="s">
        <v>520</v>
      </c>
      <c r="H23" s="770"/>
      <c r="I23" s="770"/>
      <c r="J23" s="115"/>
      <c r="K23" s="115"/>
      <c r="M23" s="172"/>
      <c r="N23" s="172"/>
      <c r="O23" s="172"/>
      <c r="P23" s="172"/>
      <c r="Q23" s="172"/>
    </row>
    <row r="24" spans="1:17" ht="16.5" x14ac:dyDescent="0.3">
      <c r="A24" s="772" t="s">
        <v>122</v>
      </c>
      <c r="B24" s="772"/>
      <c r="C24" s="772"/>
      <c r="D24" s="172"/>
      <c r="E24" s="172"/>
      <c r="F24" s="123"/>
      <c r="G24" s="772" t="s">
        <v>121</v>
      </c>
      <c r="H24" s="772"/>
      <c r="I24" s="772"/>
      <c r="J24" s="115"/>
      <c r="K24" s="115"/>
      <c r="M24" s="172"/>
      <c r="N24" s="172"/>
      <c r="O24" s="172"/>
      <c r="P24" s="172"/>
      <c r="Q24" s="172"/>
    </row>
    <row r="25" spans="1:17" ht="16.5" x14ac:dyDescent="0.3">
      <c r="A25" s="771" t="s">
        <v>464</v>
      </c>
      <c r="B25" s="771"/>
      <c r="C25" s="771"/>
      <c r="D25" s="164"/>
      <c r="E25" s="164"/>
      <c r="F25" s="123"/>
      <c r="G25" s="771" t="s">
        <v>123</v>
      </c>
      <c r="H25" s="771"/>
      <c r="I25" s="771"/>
      <c r="J25" s="115" t="s">
        <v>126</v>
      </c>
      <c r="K25" s="115"/>
      <c r="M25" s="164"/>
      <c r="N25" s="164"/>
      <c r="O25" s="164"/>
      <c r="P25" s="164"/>
      <c r="Q25" s="164"/>
    </row>
    <row r="26" spans="1:17" ht="16.5" x14ac:dyDescent="0.3">
      <c r="A26" s="115"/>
      <c r="B26" s="115"/>
      <c r="C26" s="115"/>
      <c r="D26" s="115"/>
      <c r="E26" s="115"/>
      <c r="F26" s="123"/>
      <c r="G26" s="115"/>
      <c r="H26" s="123"/>
      <c r="I26" s="115"/>
      <c r="J26" s="115"/>
      <c r="K26" s="115"/>
      <c r="M26" s="115"/>
      <c r="N26" s="115"/>
      <c r="O26" s="115"/>
      <c r="P26" s="115"/>
      <c r="Q26" s="115"/>
    </row>
    <row r="27" spans="1:17" ht="16.5" x14ac:dyDescent="0.3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M27" s="115"/>
      <c r="N27" s="115"/>
      <c r="O27" s="115"/>
      <c r="P27" s="115"/>
      <c r="Q27" s="115"/>
    </row>
    <row r="28" spans="1:17" ht="16.5" x14ac:dyDescent="0.3">
      <c r="A28" s="115"/>
      <c r="B28" s="115"/>
      <c r="C28" s="115"/>
      <c r="D28" s="115"/>
      <c r="E28" s="115"/>
      <c r="F28" s="123"/>
      <c r="G28" s="115"/>
      <c r="H28" s="123"/>
      <c r="I28" s="115"/>
      <c r="J28" s="115"/>
      <c r="K28" s="115"/>
      <c r="M28" s="115"/>
      <c r="N28" s="115"/>
      <c r="O28" s="115"/>
      <c r="P28" s="115"/>
      <c r="Q28" s="164"/>
    </row>
    <row r="29" spans="1:17" ht="16.5" x14ac:dyDescent="0.3">
      <c r="A29" s="115"/>
      <c r="B29" s="115"/>
      <c r="C29" s="115"/>
      <c r="D29" s="115"/>
      <c r="E29" s="115"/>
      <c r="F29" s="123"/>
      <c r="G29" s="115"/>
      <c r="H29" s="123"/>
      <c r="I29" s="164"/>
      <c r="J29" s="115"/>
      <c r="K29" s="115"/>
      <c r="M29" s="115"/>
      <c r="N29" s="115"/>
      <c r="O29" s="115"/>
      <c r="P29" s="115"/>
      <c r="Q29" s="164"/>
    </row>
    <row r="30" spans="1:17" ht="16.5" x14ac:dyDescent="0.3">
      <c r="A30" s="771" t="s">
        <v>465</v>
      </c>
      <c r="B30" s="771"/>
      <c r="C30" s="771"/>
      <c r="D30" s="164"/>
      <c r="E30" s="164"/>
      <c r="F30" s="123"/>
      <c r="G30" s="771" t="s">
        <v>466</v>
      </c>
      <c r="H30" s="771"/>
      <c r="I30" s="771"/>
      <c r="J30" s="115"/>
      <c r="K30" s="115"/>
      <c r="M30" s="164"/>
      <c r="N30" s="164"/>
      <c r="O30" s="164"/>
      <c r="P30" s="164"/>
      <c r="Q30" s="164"/>
    </row>
    <row r="31" spans="1:17" ht="16.5" x14ac:dyDescent="0.3">
      <c r="A31" s="771" t="s">
        <v>514</v>
      </c>
      <c r="B31" s="771"/>
      <c r="C31" s="771"/>
      <c r="D31" s="164"/>
      <c r="E31" s="164"/>
      <c r="F31" s="115"/>
      <c r="G31" s="771" t="s">
        <v>467</v>
      </c>
      <c r="H31" s="771"/>
      <c r="I31" s="771"/>
      <c r="J31" s="115"/>
      <c r="K31" s="115"/>
      <c r="M31" s="164"/>
      <c r="N31" s="164"/>
      <c r="O31" s="164"/>
      <c r="P31" s="164"/>
      <c r="Q31" s="164"/>
    </row>
    <row r="33" spans="1:2" x14ac:dyDescent="0.2">
      <c r="A33" s="316" t="s">
        <v>253</v>
      </c>
    </row>
    <row r="34" spans="1:2" x14ac:dyDescent="0.2">
      <c r="B34" s="137" t="s">
        <v>256</v>
      </c>
    </row>
    <row r="35" spans="1:2" x14ac:dyDescent="0.2">
      <c r="B35" s="137" t="s">
        <v>257</v>
      </c>
    </row>
    <row r="36" spans="1:2" x14ac:dyDescent="0.2">
      <c r="B36" s="137" t="s">
        <v>258</v>
      </c>
    </row>
  </sheetData>
  <mergeCells count="17">
    <mergeCell ref="G23:I23"/>
    <mergeCell ref="F20:I20"/>
    <mergeCell ref="A2:C3"/>
    <mergeCell ref="D2:I3"/>
    <mergeCell ref="A4:C4"/>
    <mergeCell ref="D4:I4"/>
    <mergeCell ref="A6:A7"/>
    <mergeCell ref="B6:B7"/>
    <mergeCell ref="C6:E6"/>
    <mergeCell ref="A24:C24"/>
    <mergeCell ref="A25:C25"/>
    <mergeCell ref="A30:C30"/>
    <mergeCell ref="A31:C31"/>
    <mergeCell ref="G31:I31"/>
    <mergeCell ref="G30:I30"/>
    <mergeCell ref="G25:I25"/>
    <mergeCell ref="G24:I24"/>
  </mergeCells>
  <pageMargins left="1.69" right="0.43307086614173229" top="0.74803149606299213" bottom="0.74803149606299213" header="0.31496062992125984" footer="0.31496062992125984"/>
  <pageSetup paperSize="5" scale="103" orientation="landscape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FFFF"/>
  </sheetPr>
  <dimension ref="A1:Q29"/>
  <sheetViews>
    <sheetView tabSelected="1" view="pageBreakPreview" topLeftCell="A19" zoomScale="90" zoomScaleSheetLayoutView="90" workbookViewId="0">
      <selection activeCell="F22" sqref="F22"/>
    </sheetView>
  </sheetViews>
  <sheetFormatPr defaultRowHeight="15" x14ac:dyDescent="0.25"/>
  <cols>
    <col min="1" max="1" width="5.7109375" customWidth="1"/>
    <col min="2" max="2" width="52.28515625" bestFit="1" customWidth="1"/>
    <col min="3" max="3" width="9.140625" customWidth="1"/>
    <col min="4" max="4" width="8.7109375" customWidth="1"/>
    <col min="5" max="5" width="11.140625" customWidth="1"/>
    <col min="6" max="6" width="11.28515625" customWidth="1"/>
    <col min="7" max="7" width="9.85546875" customWidth="1"/>
    <col min="8" max="8" width="7" customWidth="1"/>
    <col min="9" max="10" width="7.140625" customWidth="1"/>
    <col min="11" max="12" width="7.28515625" customWidth="1"/>
    <col min="13" max="13" width="8.28515625" customWidth="1"/>
    <col min="14" max="14" width="8.7109375" customWidth="1"/>
    <col min="15" max="15" width="15" customWidth="1"/>
  </cols>
  <sheetData>
    <row r="1" spans="1:17" ht="15.75" thickBot="1" x14ac:dyDescent="0.3"/>
    <row r="2" spans="1:17" ht="15" customHeight="1" x14ac:dyDescent="0.5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1:17" ht="15" customHeight="1" x14ac:dyDescent="0.5">
      <c r="A3" s="27"/>
      <c r="B3" s="28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1:17" ht="15" customHeight="1" thickBot="1" x14ac:dyDescent="0.3">
      <c r="A4" s="31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7" ht="5.0999999999999996" customHeight="1" x14ac:dyDescent="0.25"/>
    <row r="6" spans="1:17" s="40" customFormat="1" ht="27" thickBot="1" x14ac:dyDescent="0.45">
      <c r="A6" s="238" t="s">
        <v>1</v>
      </c>
      <c r="B6" s="238" t="s">
        <v>50</v>
      </c>
      <c r="C6" s="238" t="s">
        <v>40</v>
      </c>
      <c r="D6" s="238" t="s">
        <v>41</v>
      </c>
      <c r="E6" s="238" t="s">
        <v>42</v>
      </c>
      <c r="F6" s="238" t="s">
        <v>43</v>
      </c>
      <c r="G6" s="238" t="s">
        <v>17</v>
      </c>
      <c r="H6" s="238" t="s">
        <v>44</v>
      </c>
      <c r="I6" s="238" t="s">
        <v>45</v>
      </c>
      <c r="J6" s="239" t="s">
        <v>46</v>
      </c>
      <c r="K6" s="239" t="s">
        <v>47</v>
      </c>
      <c r="L6" s="240" t="s">
        <v>48</v>
      </c>
      <c r="M6" s="239" t="s">
        <v>156</v>
      </c>
      <c r="N6" s="241" t="s">
        <v>49</v>
      </c>
      <c r="O6" s="557" t="s">
        <v>19</v>
      </c>
      <c r="Q6" s="237"/>
    </row>
    <row r="7" spans="1:17" ht="20.100000000000001" customHeight="1" thickTop="1" x14ac:dyDescent="0.3">
      <c r="A7" s="222" t="s">
        <v>62</v>
      </c>
      <c r="B7" s="200" t="s">
        <v>63</v>
      </c>
      <c r="C7" s="200"/>
      <c r="D7" s="200"/>
      <c r="E7" s="200"/>
      <c r="F7" s="200"/>
      <c r="G7" s="200"/>
      <c r="H7" s="200"/>
      <c r="I7" s="200"/>
      <c r="J7" s="132"/>
      <c r="K7" s="132"/>
      <c r="L7" s="132"/>
      <c r="M7" s="132"/>
      <c r="N7" s="201"/>
      <c r="O7" s="202"/>
    </row>
    <row r="8" spans="1:17" ht="20.100000000000001" customHeight="1" x14ac:dyDescent="0.25">
      <c r="A8" s="203"/>
      <c r="B8" s="46" t="s">
        <v>157</v>
      </c>
      <c r="C8" s="45">
        <v>29867</v>
      </c>
      <c r="D8" s="45">
        <v>29928</v>
      </c>
      <c r="E8" s="45">
        <v>29998</v>
      </c>
      <c r="F8" s="45">
        <v>30067</v>
      </c>
      <c r="G8" s="45">
        <v>30126</v>
      </c>
      <c r="H8" s="45"/>
      <c r="I8" s="45"/>
      <c r="J8" s="45"/>
      <c r="K8" s="45"/>
      <c r="L8" s="45"/>
      <c r="M8" s="45"/>
      <c r="N8" s="45"/>
      <c r="O8" s="219"/>
    </row>
    <row r="9" spans="1:17" s="149" customFormat="1" ht="20.100000000000001" customHeight="1" x14ac:dyDescent="0.25">
      <c r="A9" s="203"/>
      <c r="B9" s="46" t="s">
        <v>158</v>
      </c>
      <c r="C9" s="45">
        <v>4421</v>
      </c>
      <c r="D9" s="45">
        <v>4461</v>
      </c>
      <c r="E9" s="45">
        <v>4471</v>
      </c>
      <c r="F9" s="45">
        <v>4487</v>
      </c>
      <c r="G9" s="45">
        <v>4515</v>
      </c>
      <c r="H9" s="45"/>
      <c r="I9" s="45"/>
      <c r="J9" s="45"/>
      <c r="K9" s="45"/>
      <c r="L9" s="45"/>
      <c r="M9" s="45"/>
      <c r="N9" s="45"/>
      <c r="O9" s="219"/>
    </row>
    <row r="10" spans="1:17" ht="20.100000000000001" customHeight="1" x14ac:dyDescent="0.25">
      <c r="A10" s="206"/>
      <c r="B10" s="54" t="s">
        <v>162</v>
      </c>
      <c r="C10" s="54">
        <f>SUM(C8:C9)</f>
        <v>34288</v>
      </c>
      <c r="D10" s="54">
        <f t="shared" ref="D10:N10" si="0">SUM(D8:D9)</f>
        <v>34389</v>
      </c>
      <c r="E10" s="54">
        <f t="shared" si="0"/>
        <v>34469</v>
      </c>
      <c r="F10" s="54">
        <f t="shared" si="0"/>
        <v>34554</v>
      </c>
      <c r="G10" s="54">
        <f t="shared" si="0"/>
        <v>34641</v>
      </c>
      <c r="H10" s="54">
        <f t="shared" si="0"/>
        <v>0</v>
      </c>
      <c r="I10" s="54">
        <f t="shared" si="0"/>
        <v>0</v>
      </c>
      <c r="J10" s="54">
        <f t="shared" si="0"/>
        <v>0</v>
      </c>
      <c r="K10" s="54">
        <f t="shared" si="0"/>
        <v>0</v>
      </c>
      <c r="L10" s="54">
        <f t="shared" si="0"/>
        <v>0</v>
      </c>
      <c r="M10" s="54">
        <f t="shared" si="0"/>
        <v>0</v>
      </c>
      <c r="N10" s="54">
        <f t="shared" si="0"/>
        <v>0</v>
      </c>
      <c r="O10" s="219"/>
    </row>
    <row r="11" spans="1:17" ht="5.0999999999999996" customHeight="1" x14ac:dyDescent="0.3">
      <c r="A11" s="206"/>
      <c r="B11" s="20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205"/>
    </row>
    <row r="12" spans="1:17" ht="20.100000000000001" customHeight="1" x14ac:dyDescent="0.3">
      <c r="A12" s="223" t="s">
        <v>3</v>
      </c>
      <c r="B12" s="200" t="s">
        <v>4</v>
      </c>
      <c r="C12" s="134">
        <v>34</v>
      </c>
      <c r="D12" s="134">
        <v>34</v>
      </c>
      <c r="E12" s="134">
        <v>34</v>
      </c>
      <c r="F12" s="134">
        <v>34</v>
      </c>
      <c r="G12" s="134">
        <v>34</v>
      </c>
      <c r="H12" s="134"/>
      <c r="I12" s="134"/>
      <c r="J12" s="134"/>
      <c r="K12" s="134"/>
      <c r="L12" s="134"/>
      <c r="M12" s="134"/>
      <c r="N12" s="134"/>
      <c r="O12" s="205"/>
    </row>
    <row r="13" spans="1:17" ht="20.100000000000001" customHeight="1" x14ac:dyDescent="0.25">
      <c r="A13" s="206"/>
      <c r="B13" s="46" t="s">
        <v>159</v>
      </c>
      <c r="C13" s="45">
        <v>24</v>
      </c>
      <c r="D13" s="45">
        <v>24</v>
      </c>
      <c r="E13" s="45">
        <v>24</v>
      </c>
      <c r="F13" s="45">
        <v>24</v>
      </c>
      <c r="G13" s="45">
        <v>24</v>
      </c>
      <c r="H13" s="45"/>
      <c r="I13" s="45"/>
      <c r="J13" s="45"/>
      <c r="K13" s="45"/>
      <c r="L13" s="45"/>
      <c r="M13" s="45"/>
      <c r="N13" s="45"/>
      <c r="O13" s="219"/>
    </row>
    <row r="14" spans="1:17" ht="20.100000000000001" customHeight="1" x14ac:dyDescent="0.25">
      <c r="A14" s="206"/>
      <c r="B14" s="46" t="s">
        <v>160</v>
      </c>
      <c r="C14" s="46">
        <v>2</v>
      </c>
      <c r="D14" s="46">
        <v>2</v>
      </c>
      <c r="E14" s="46">
        <v>2</v>
      </c>
      <c r="F14" s="46">
        <v>24</v>
      </c>
      <c r="G14" s="46">
        <v>24</v>
      </c>
      <c r="H14" s="46"/>
      <c r="I14" s="46"/>
      <c r="J14" s="46"/>
      <c r="K14" s="46"/>
      <c r="L14" s="46"/>
      <c r="M14" s="46"/>
      <c r="N14" s="46"/>
      <c r="O14" s="219"/>
    </row>
    <row r="15" spans="1:17" s="149" customFormat="1" ht="20.100000000000001" customHeight="1" x14ac:dyDescent="0.25">
      <c r="A15" s="206"/>
      <c r="B15" s="46" t="s">
        <v>161</v>
      </c>
      <c r="C15" s="46">
        <v>8</v>
      </c>
      <c r="D15" s="46">
        <v>8</v>
      </c>
      <c r="E15" s="46">
        <v>8</v>
      </c>
      <c r="F15" s="46">
        <v>8</v>
      </c>
      <c r="G15" s="46">
        <v>8</v>
      </c>
      <c r="H15" s="46"/>
      <c r="I15" s="46"/>
      <c r="J15" s="46"/>
      <c r="K15" s="46"/>
      <c r="L15" s="46"/>
      <c r="M15" s="46"/>
      <c r="N15" s="46"/>
      <c r="O15" s="219"/>
    </row>
    <row r="16" spans="1:17" ht="20.100000000000001" customHeight="1" x14ac:dyDescent="0.25">
      <c r="A16" s="206"/>
      <c r="B16" s="54" t="s">
        <v>163</v>
      </c>
      <c r="C16" s="54">
        <f>SUM(C13:C15)</f>
        <v>34</v>
      </c>
      <c r="D16" s="54">
        <f>SUM(D13:D15)</f>
        <v>34</v>
      </c>
      <c r="E16" s="54">
        <f>SUM(E13:E15)</f>
        <v>34</v>
      </c>
      <c r="F16" s="54">
        <v>34</v>
      </c>
      <c r="G16" s="54">
        <v>34</v>
      </c>
      <c r="H16" s="54"/>
      <c r="I16" s="54"/>
      <c r="J16" s="54"/>
      <c r="K16" s="54"/>
      <c r="L16" s="54"/>
      <c r="M16" s="54"/>
      <c r="N16" s="54"/>
      <c r="O16" s="219"/>
    </row>
    <row r="17" spans="1:16" ht="20.100000000000001" customHeight="1" x14ac:dyDescent="0.3">
      <c r="A17" s="326" t="s">
        <v>6</v>
      </c>
      <c r="B17" s="327" t="s">
        <v>164</v>
      </c>
      <c r="C17" s="674">
        <f>(C16)/(C10/1000)</f>
        <v>0.99160055996266927</v>
      </c>
      <c r="D17" s="674">
        <f>(D16)/(D10/1000)</f>
        <v>0.98868824333362404</v>
      </c>
      <c r="E17" s="673">
        <f>(E16)/(E10/1000)</f>
        <v>0.98639357103484282</v>
      </c>
      <c r="F17" s="673">
        <f t="shared" ref="F17:N17" si="1">(F16)/(F10/1000)</f>
        <v>0.98396712392197716</v>
      </c>
      <c r="G17" s="673">
        <f t="shared" si="1"/>
        <v>0.98149591524494106</v>
      </c>
      <c r="H17" s="673" t="e">
        <f t="shared" si="1"/>
        <v>#DIV/0!</v>
      </c>
      <c r="I17" s="673" t="e">
        <f t="shared" si="1"/>
        <v>#DIV/0!</v>
      </c>
      <c r="J17" s="673" t="e">
        <f t="shared" si="1"/>
        <v>#DIV/0!</v>
      </c>
      <c r="K17" s="673" t="e">
        <f t="shared" si="1"/>
        <v>#DIV/0!</v>
      </c>
      <c r="L17" s="673" t="e">
        <f t="shared" si="1"/>
        <v>#DIV/0!</v>
      </c>
      <c r="M17" s="673" t="e">
        <f t="shared" si="1"/>
        <v>#DIV/0!</v>
      </c>
      <c r="N17" s="673" t="e">
        <f t="shared" si="1"/>
        <v>#DIV/0!</v>
      </c>
      <c r="O17" s="673"/>
      <c r="P17" s="41"/>
    </row>
    <row r="18" spans="1:16" ht="20.100000000000001" customHeight="1" thickBot="1" x14ac:dyDescent="0.35">
      <c r="A18" s="207"/>
      <c r="B18" s="208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209"/>
    </row>
    <row r="20" spans="1:16" s="313" customFormat="1" x14ac:dyDescent="0.25"/>
    <row r="21" spans="1:16" ht="16.5" x14ac:dyDescent="0.3">
      <c r="A21" s="163"/>
      <c r="B21" s="162"/>
      <c r="C21" s="162"/>
      <c r="D21" s="162"/>
      <c r="E21" s="123"/>
      <c r="F21" s="123"/>
      <c r="G21" s="137"/>
      <c r="H21" s="137"/>
      <c r="I21" s="137"/>
      <c r="J21" s="137"/>
      <c r="K21" s="137"/>
      <c r="L21" s="772" t="s">
        <v>520</v>
      </c>
      <c r="M21" s="772"/>
      <c r="N21" s="772"/>
      <c r="O21" s="772"/>
    </row>
    <row r="22" spans="1:16" ht="16.5" x14ac:dyDescent="0.3">
      <c r="A22" s="772" t="s">
        <v>122</v>
      </c>
      <c r="B22" s="772"/>
      <c r="C22" s="772"/>
      <c r="D22" s="172"/>
      <c r="E22" s="172"/>
      <c r="F22" s="123"/>
      <c r="G22" s="137"/>
      <c r="H22" s="137"/>
      <c r="I22" s="137"/>
      <c r="J22" s="137"/>
      <c r="K22" s="137"/>
      <c r="L22" s="772" t="s">
        <v>121</v>
      </c>
      <c r="M22" s="772"/>
      <c r="N22" s="772"/>
      <c r="O22" s="772"/>
    </row>
    <row r="23" spans="1:16" ht="16.5" x14ac:dyDescent="0.3">
      <c r="A23" s="771" t="s">
        <v>464</v>
      </c>
      <c r="B23" s="771"/>
      <c r="C23" s="771"/>
      <c r="D23" s="164"/>
      <c r="E23" s="164"/>
      <c r="F23" s="123"/>
      <c r="G23" s="137"/>
      <c r="H23" s="137"/>
      <c r="I23" s="137"/>
      <c r="J23" s="137"/>
      <c r="K23" s="137"/>
      <c r="L23" s="771" t="s">
        <v>123</v>
      </c>
      <c r="M23" s="771"/>
      <c r="N23" s="771"/>
      <c r="O23" s="771"/>
    </row>
    <row r="24" spans="1:16" ht="16.5" x14ac:dyDescent="0.3">
      <c r="A24" s="163"/>
      <c r="B24" s="115"/>
      <c r="C24" s="115"/>
      <c r="D24" s="115"/>
      <c r="E24" s="115"/>
      <c r="F24" s="123"/>
      <c r="G24" s="137"/>
      <c r="H24" s="137"/>
      <c r="I24" s="137"/>
      <c r="J24" s="137"/>
      <c r="K24" s="137"/>
      <c r="L24" s="137"/>
      <c r="M24" s="115"/>
      <c r="N24" s="123"/>
      <c r="O24" s="115"/>
    </row>
    <row r="25" spans="1:16" ht="16.5" x14ac:dyDescent="0.3">
      <c r="A25" s="163"/>
      <c r="B25" s="115"/>
      <c r="C25" s="115"/>
      <c r="D25" s="115"/>
      <c r="E25" s="115"/>
      <c r="F25" s="115"/>
      <c r="G25" s="137"/>
      <c r="H25" s="137"/>
      <c r="I25" s="137"/>
      <c r="J25" s="137"/>
      <c r="K25" s="137"/>
      <c r="L25" s="137"/>
      <c r="M25" s="115"/>
      <c r="N25" s="115"/>
      <c r="O25" s="115"/>
    </row>
    <row r="26" spans="1:16" ht="16.5" x14ac:dyDescent="0.3">
      <c r="A26" s="163"/>
      <c r="B26" s="115"/>
      <c r="C26" s="115"/>
      <c r="D26" s="115"/>
      <c r="E26" s="115"/>
      <c r="F26" s="123"/>
      <c r="G26" s="137"/>
      <c r="H26" s="137"/>
      <c r="I26" s="137"/>
      <c r="J26" s="137"/>
      <c r="K26" s="137"/>
      <c r="L26" s="137"/>
      <c r="M26" s="115"/>
      <c r="N26" s="123"/>
      <c r="O26" s="115"/>
    </row>
    <row r="27" spans="1:16" ht="16.5" x14ac:dyDescent="0.3">
      <c r="A27" s="163"/>
      <c r="B27" s="115"/>
      <c r="C27" s="115"/>
      <c r="D27" s="115"/>
      <c r="E27" s="115"/>
      <c r="F27" s="123"/>
      <c r="G27" s="137"/>
      <c r="H27" s="137"/>
      <c r="I27" s="137"/>
      <c r="J27" s="137"/>
      <c r="K27" s="137"/>
      <c r="L27" s="137"/>
      <c r="M27" s="115"/>
      <c r="N27" s="123"/>
      <c r="O27" s="164"/>
    </row>
    <row r="28" spans="1:16" ht="16.5" x14ac:dyDescent="0.3">
      <c r="A28" s="771" t="s">
        <v>465</v>
      </c>
      <c r="B28" s="771"/>
      <c r="C28" s="771"/>
      <c r="D28" s="164"/>
      <c r="E28" s="164"/>
      <c r="F28" s="123"/>
      <c r="G28" s="137"/>
      <c r="H28" s="137"/>
      <c r="I28" s="137"/>
      <c r="J28" s="137"/>
      <c r="K28" s="137"/>
      <c r="L28" s="771" t="s">
        <v>466</v>
      </c>
      <c r="M28" s="771"/>
      <c r="N28" s="771"/>
      <c r="O28" s="771"/>
    </row>
    <row r="29" spans="1:16" ht="16.5" x14ac:dyDescent="0.3">
      <c r="A29" s="771" t="s">
        <v>516</v>
      </c>
      <c r="B29" s="771"/>
      <c r="C29" s="771"/>
      <c r="D29" s="164"/>
      <c r="E29" s="164"/>
      <c r="F29" s="115"/>
      <c r="G29" s="137"/>
      <c r="H29" s="137"/>
      <c r="I29" s="137"/>
      <c r="J29" s="137"/>
      <c r="K29" s="137"/>
      <c r="L29" s="771" t="s">
        <v>467</v>
      </c>
      <c r="M29" s="771"/>
      <c r="N29" s="771"/>
      <c r="O29" s="771"/>
    </row>
  </sheetData>
  <mergeCells count="9">
    <mergeCell ref="A29:C29"/>
    <mergeCell ref="L29:O29"/>
    <mergeCell ref="L21:O21"/>
    <mergeCell ref="A22:C22"/>
    <mergeCell ref="L22:O22"/>
    <mergeCell ref="A23:C23"/>
    <mergeCell ref="L23:O23"/>
    <mergeCell ref="A28:C28"/>
    <mergeCell ref="L28:O28"/>
  </mergeCells>
  <pageMargins left="1.51" right="0.39370078740157483" top="0.55118110236220474" bottom="0.43307086614173229" header="0.31496062992125984" footer="0.31496062992125984"/>
  <pageSetup paperSize="5" scale="80" orientation="landscape" horizontalDpi="4294967293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</sheetPr>
  <dimension ref="A1:P43"/>
  <sheetViews>
    <sheetView view="pageBreakPreview" zoomScaleSheetLayoutView="100" workbookViewId="0">
      <selection activeCell="H34" sqref="H34"/>
    </sheetView>
  </sheetViews>
  <sheetFormatPr defaultRowHeight="16.5" x14ac:dyDescent="0.3"/>
  <cols>
    <col min="1" max="1" width="3.42578125" style="163" bestFit="1" customWidth="1"/>
    <col min="2" max="2" width="10.5703125" style="163" bestFit="1" customWidth="1"/>
    <col min="3" max="3" width="27.42578125" style="115" bestFit="1" customWidth="1"/>
    <col min="4" max="4" width="8.28515625" style="115" customWidth="1"/>
    <col min="5" max="5" width="8" style="115" customWidth="1"/>
    <col min="6" max="6" width="8.140625" style="115" customWidth="1"/>
    <col min="7" max="15" width="9.28515625" style="115" customWidth="1"/>
    <col min="16" max="16" width="9.42578125" style="115" customWidth="1"/>
    <col min="17" max="16384" width="9.140625" style="115"/>
  </cols>
  <sheetData>
    <row r="1" spans="1:16" s="149" customFormat="1" ht="15" customHeight="1" x14ac:dyDescent="0.5">
      <c r="A1" s="23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35"/>
    </row>
    <row r="2" spans="1:16" s="149" customFormat="1" ht="15" customHeight="1" x14ac:dyDescent="0.5">
      <c r="A2" s="27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7"/>
    </row>
    <row r="3" spans="1:16" s="149" customFormat="1" ht="15" customHeight="1" thickBot="1" x14ac:dyDescent="0.3">
      <c r="A3" s="31"/>
      <c r="B3" s="32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9"/>
    </row>
    <row r="4" spans="1:16" ht="5.0999999999999996" customHeight="1" thickBot="1" x14ac:dyDescent="0.35"/>
    <row r="5" spans="1:16" ht="17.25" thickBot="1" x14ac:dyDescent="0.35">
      <c r="A5" s="803" t="s">
        <v>1</v>
      </c>
      <c r="B5" s="803" t="s">
        <v>229</v>
      </c>
      <c r="C5" s="803" t="s">
        <v>230</v>
      </c>
      <c r="D5" s="801" t="s">
        <v>231</v>
      </c>
      <c r="E5" s="801"/>
      <c r="F5" s="801"/>
      <c r="G5" s="801"/>
      <c r="H5" s="801"/>
      <c r="I5" s="801"/>
      <c r="J5" s="801"/>
      <c r="K5" s="801"/>
      <c r="L5" s="801"/>
      <c r="M5" s="801"/>
      <c r="N5" s="801"/>
      <c r="O5" s="801"/>
      <c r="P5" s="801"/>
    </row>
    <row r="6" spans="1:16" ht="17.25" thickBot="1" x14ac:dyDescent="0.35">
      <c r="A6" s="803"/>
      <c r="B6" s="803"/>
      <c r="C6" s="803"/>
      <c r="D6" s="224" t="s">
        <v>40</v>
      </c>
      <c r="E6" s="224" t="s">
        <v>41</v>
      </c>
      <c r="F6" s="224" t="s">
        <v>42</v>
      </c>
      <c r="G6" s="224" t="s">
        <v>43</v>
      </c>
      <c r="H6" s="224" t="s">
        <v>17</v>
      </c>
      <c r="I6" s="224" t="s">
        <v>44</v>
      </c>
      <c r="J6" s="224" t="s">
        <v>45</v>
      </c>
      <c r="K6" s="224" t="s">
        <v>46</v>
      </c>
      <c r="L6" s="224" t="s">
        <v>47</v>
      </c>
      <c r="M6" s="225" t="s">
        <v>48</v>
      </c>
      <c r="N6" s="224" t="s">
        <v>156</v>
      </c>
      <c r="O6" s="224" t="s">
        <v>49</v>
      </c>
      <c r="P6" s="558" t="s">
        <v>18</v>
      </c>
    </row>
    <row r="7" spans="1:16" ht="15" customHeight="1" x14ac:dyDescent="0.3">
      <c r="A7" s="50">
        <v>1</v>
      </c>
      <c r="B7" s="604">
        <v>1</v>
      </c>
      <c r="C7" s="295" t="s">
        <v>203</v>
      </c>
      <c r="D7" s="581">
        <v>193</v>
      </c>
      <c r="E7" s="581">
        <v>189</v>
      </c>
      <c r="F7" s="581">
        <v>181</v>
      </c>
      <c r="G7" s="581">
        <v>181</v>
      </c>
      <c r="H7" s="581">
        <v>172</v>
      </c>
      <c r="I7" s="581"/>
      <c r="J7" s="581"/>
      <c r="K7" s="581"/>
      <c r="L7" s="581"/>
      <c r="M7" s="581"/>
      <c r="N7" s="158"/>
      <c r="O7" s="158"/>
      <c r="P7" s="227">
        <f>SUM(D7:O7)</f>
        <v>916</v>
      </c>
    </row>
    <row r="8" spans="1:16" ht="15" customHeight="1" x14ac:dyDescent="0.3">
      <c r="A8" s="51">
        <f>A7+1</f>
        <v>2</v>
      </c>
      <c r="B8" s="605">
        <v>2</v>
      </c>
      <c r="C8" s="292" t="s">
        <v>204</v>
      </c>
      <c r="D8" s="602">
        <v>23</v>
      </c>
      <c r="E8" s="602">
        <v>47</v>
      </c>
      <c r="F8" s="602">
        <v>27</v>
      </c>
      <c r="G8" s="602">
        <v>30</v>
      </c>
      <c r="H8" s="602">
        <v>34</v>
      </c>
      <c r="I8" s="602"/>
      <c r="J8" s="602"/>
      <c r="K8" s="602"/>
      <c r="L8" s="602"/>
      <c r="M8" s="602"/>
      <c r="N8" s="296"/>
      <c r="O8" s="296"/>
      <c r="P8" s="227">
        <f t="shared" ref="P8:P33" si="0">SUM(D8:O8)</f>
        <v>161</v>
      </c>
    </row>
    <row r="9" spans="1:16" ht="15" customHeight="1" x14ac:dyDescent="0.3">
      <c r="A9" s="51">
        <f t="shared" ref="A9:A33" si="1">A8+1</f>
        <v>3</v>
      </c>
      <c r="B9" s="605">
        <v>3</v>
      </c>
      <c r="C9" s="292" t="s">
        <v>205</v>
      </c>
      <c r="D9" s="602">
        <v>0</v>
      </c>
      <c r="E9" s="602">
        <v>0</v>
      </c>
      <c r="F9" s="602">
        <v>0</v>
      </c>
      <c r="G9" s="602">
        <v>0</v>
      </c>
      <c r="H9" s="602">
        <v>0</v>
      </c>
      <c r="I9" s="602"/>
      <c r="J9" s="602"/>
      <c r="K9" s="602"/>
      <c r="L9" s="602"/>
      <c r="M9" s="602"/>
      <c r="N9" s="296"/>
      <c r="O9" s="296"/>
      <c r="P9" s="227">
        <f t="shared" si="0"/>
        <v>0</v>
      </c>
    </row>
    <row r="10" spans="1:16" ht="15" customHeight="1" x14ac:dyDescent="0.3">
      <c r="A10" s="51">
        <f t="shared" si="1"/>
        <v>4</v>
      </c>
      <c r="B10" s="605">
        <v>4</v>
      </c>
      <c r="C10" s="292" t="s">
        <v>206</v>
      </c>
      <c r="D10" s="602">
        <v>29</v>
      </c>
      <c r="E10" s="602">
        <v>28</v>
      </c>
      <c r="F10" s="602">
        <v>28</v>
      </c>
      <c r="G10" s="602">
        <v>29</v>
      </c>
      <c r="H10" s="602">
        <v>26</v>
      </c>
      <c r="I10" s="602"/>
      <c r="J10" s="602"/>
      <c r="K10" s="602"/>
      <c r="L10" s="602"/>
      <c r="M10" s="602"/>
      <c r="N10" s="296"/>
      <c r="O10" s="296"/>
      <c r="P10" s="227">
        <f t="shared" si="0"/>
        <v>140</v>
      </c>
    </row>
    <row r="11" spans="1:16" ht="15" customHeight="1" x14ac:dyDescent="0.3">
      <c r="A11" s="51">
        <f t="shared" si="1"/>
        <v>5</v>
      </c>
      <c r="B11" s="605">
        <v>5</v>
      </c>
      <c r="C11" s="292" t="s">
        <v>207</v>
      </c>
      <c r="D11" s="602">
        <v>2</v>
      </c>
      <c r="E11" s="602">
        <v>1</v>
      </c>
      <c r="F11" s="602">
        <v>1</v>
      </c>
      <c r="G11" s="602">
        <v>2</v>
      </c>
      <c r="H11" s="602">
        <v>1</v>
      </c>
      <c r="I11" s="602"/>
      <c r="J11" s="602"/>
      <c r="K11" s="602"/>
      <c r="L11" s="602"/>
      <c r="M11" s="602"/>
      <c r="N11" s="296"/>
      <c r="O11" s="296"/>
      <c r="P11" s="227">
        <f t="shared" si="0"/>
        <v>7</v>
      </c>
    </row>
    <row r="12" spans="1:16" ht="15" customHeight="1" x14ac:dyDescent="0.3">
      <c r="A12" s="51">
        <f t="shared" si="1"/>
        <v>6</v>
      </c>
      <c r="B12" s="605">
        <v>6</v>
      </c>
      <c r="C12" s="292" t="s">
        <v>208</v>
      </c>
      <c r="D12" s="602">
        <v>160</v>
      </c>
      <c r="E12" s="602">
        <v>160</v>
      </c>
      <c r="F12" s="602">
        <v>191</v>
      </c>
      <c r="G12" s="602">
        <v>136</v>
      </c>
      <c r="H12" s="602">
        <v>129</v>
      </c>
      <c r="I12" s="602"/>
      <c r="J12" s="602"/>
      <c r="K12" s="602"/>
      <c r="L12" s="602"/>
      <c r="M12" s="602"/>
      <c r="N12" s="296"/>
      <c r="O12" s="296"/>
      <c r="P12" s="227">
        <f t="shared" si="0"/>
        <v>776</v>
      </c>
    </row>
    <row r="13" spans="1:16" ht="15" customHeight="1" x14ac:dyDescent="0.3">
      <c r="A13" s="51">
        <f t="shared" si="1"/>
        <v>7</v>
      </c>
      <c r="B13" s="605">
        <v>7</v>
      </c>
      <c r="C13" s="292" t="s">
        <v>209</v>
      </c>
      <c r="D13" s="602">
        <v>20</v>
      </c>
      <c r="E13" s="602">
        <v>14</v>
      </c>
      <c r="F13" s="602">
        <v>19</v>
      </c>
      <c r="G13" s="602">
        <v>16</v>
      </c>
      <c r="H13" s="602">
        <v>15</v>
      </c>
      <c r="I13" s="602"/>
      <c r="J13" s="602"/>
      <c r="K13" s="602"/>
      <c r="L13" s="602"/>
      <c r="M13" s="602"/>
      <c r="N13" s="296"/>
      <c r="O13" s="296"/>
      <c r="P13" s="227">
        <f t="shared" si="0"/>
        <v>84</v>
      </c>
    </row>
    <row r="14" spans="1:16" ht="15" customHeight="1" x14ac:dyDescent="0.3">
      <c r="A14" s="51">
        <f t="shared" si="1"/>
        <v>8</v>
      </c>
      <c r="B14" s="605">
        <v>8</v>
      </c>
      <c r="C14" s="292" t="s">
        <v>210</v>
      </c>
      <c r="D14" s="602">
        <v>17</v>
      </c>
      <c r="E14" s="602">
        <v>19</v>
      </c>
      <c r="F14" s="602">
        <v>13</v>
      </c>
      <c r="G14" s="602">
        <v>17</v>
      </c>
      <c r="H14" s="602">
        <v>25</v>
      </c>
      <c r="I14" s="602"/>
      <c r="J14" s="602"/>
      <c r="K14" s="602"/>
      <c r="L14" s="602"/>
      <c r="M14" s="602"/>
      <c r="N14" s="296"/>
      <c r="O14" s="296"/>
      <c r="P14" s="227">
        <f t="shared" si="0"/>
        <v>91</v>
      </c>
    </row>
    <row r="15" spans="1:16" ht="15" customHeight="1" x14ac:dyDescent="0.3">
      <c r="A15" s="51">
        <f t="shared" si="1"/>
        <v>9</v>
      </c>
      <c r="B15" s="605">
        <v>9</v>
      </c>
      <c r="C15" s="292" t="s">
        <v>211</v>
      </c>
      <c r="D15" s="602">
        <v>3</v>
      </c>
      <c r="E15" s="602">
        <v>4</v>
      </c>
      <c r="F15" s="602">
        <v>6</v>
      </c>
      <c r="G15" s="602">
        <v>3</v>
      </c>
      <c r="H15" s="602">
        <v>3</v>
      </c>
      <c r="I15" s="602"/>
      <c r="J15" s="602"/>
      <c r="K15" s="602"/>
      <c r="L15" s="602"/>
      <c r="M15" s="602"/>
      <c r="N15" s="296"/>
      <c r="O15" s="296"/>
      <c r="P15" s="227">
        <f t="shared" si="0"/>
        <v>19</v>
      </c>
    </row>
    <row r="16" spans="1:16" ht="15" customHeight="1" x14ac:dyDescent="0.3">
      <c r="A16" s="51">
        <f t="shared" si="1"/>
        <v>10</v>
      </c>
      <c r="B16" s="605">
        <v>10</v>
      </c>
      <c r="C16" s="292" t="s">
        <v>212</v>
      </c>
      <c r="D16" s="602">
        <v>24</v>
      </c>
      <c r="E16" s="602">
        <v>30</v>
      </c>
      <c r="F16" s="602">
        <v>29</v>
      </c>
      <c r="G16" s="602">
        <v>23</v>
      </c>
      <c r="H16" s="602">
        <v>25</v>
      </c>
      <c r="I16" s="602"/>
      <c r="J16" s="602"/>
      <c r="K16" s="602"/>
      <c r="L16" s="602"/>
      <c r="M16" s="602"/>
      <c r="N16" s="296"/>
      <c r="O16" s="296"/>
      <c r="P16" s="227">
        <f t="shared" si="0"/>
        <v>131</v>
      </c>
    </row>
    <row r="17" spans="1:16" ht="15" customHeight="1" x14ac:dyDescent="0.3">
      <c r="A17" s="51">
        <f t="shared" si="1"/>
        <v>11</v>
      </c>
      <c r="B17" s="605">
        <v>11</v>
      </c>
      <c r="C17" s="292" t="s">
        <v>213</v>
      </c>
      <c r="D17" s="602">
        <v>8</v>
      </c>
      <c r="E17" s="602">
        <v>4</v>
      </c>
      <c r="F17" s="602">
        <v>16</v>
      </c>
      <c r="G17" s="602">
        <v>12</v>
      </c>
      <c r="H17" s="602">
        <v>13</v>
      </c>
      <c r="I17" s="602"/>
      <c r="J17" s="602"/>
      <c r="K17" s="602"/>
      <c r="L17" s="602"/>
      <c r="M17" s="602"/>
      <c r="N17" s="296"/>
      <c r="O17" s="296"/>
      <c r="P17" s="227">
        <f t="shared" si="0"/>
        <v>53</v>
      </c>
    </row>
    <row r="18" spans="1:16" ht="15" customHeight="1" x14ac:dyDescent="0.3">
      <c r="A18" s="51">
        <f t="shared" si="1"/>
        <v>12</v>
      </c>
      <c r="B18" s="605">
        <v>13</v>
      </c>
      <c r="C18" s="292" t="s">
        <v>214</v>
      </c>
      <c r="D18" s="602">
        <v>8</v>
      </c>
      <c r="E18" s="602">
        <v>8</v>
      </c>
      <c r="F18" s="602">
        <v>6</v>
      </c>
      <c r="G18" s="602">
        <v>8</v>
      </c>
      <c r="H18" s="602">
        <v>24</v>
      </c>
      <c r="I18" s="602"/>
      <c r="J18" s="602"/>
      <c r="K18" s="602"/>
      <c r="L18" s="602"/>
      <c r="M18" s="602"/>
      <c r="N18" s="296"/>
      <c r="O18" s="296"/>
      <c r="P18" s="227">
        <f t="shared" si="0"/>
        <v>54</v>
      </c>
    </row>
    <row r="19" spans="1:16" ht="15" customHeight="1" x14ac:dyDescent="0.3">
      <c r="A19" s="51">
        <f t="shared" si="1"/>
        <v>13</v>
      </c>
      <c r="B19" s="605">
        <v>14</v>
      </c>
      <c r="C19" s="292" t="s">
        <v>215</v>
      </c>
      <c r="D19" s="602">
        <v>2</v>
      </c>
      <c r="E19" s="602">
        <v>2</v>
      </c>
      <c r="F19" s="602">
        <v>2</v>
      </c>
      <c r="G19" s="602">
        <v>1</v>
      </c>
      <c r="H19" s="602">
        <v>1</v>
      </c>
      <c r="I19" s="602"/>
      <c r="J19" s="602"/>
      <c r="K19" s="602"/>
      <c r="L19" s="602"/>
      <c r="M19" s="602"/>
      <c r="N19" s="296"/>
      <c r="O19" s="296"/>
      <c r="P19" s="227">
        <f t="shared" si="0"/>
        <v>8</v>
      </c>
    </row>
    <row r="20" spans="1:16" ht="15" customHeight="1" x14ac:dyDescent="0.3">
      <c r="A20" s="51">
        <f t="shared" si="1"/>
        <v>14</v>
      </c>
      <c r="B20" s="605">
        <v>15</v>
      </c>
      <c r="C20" s="292" t="s">
        <v>216</v>
      </c>
      <c r="D20" s="602">
        <v>80</v>
      </c>
      <c r="E20" s="602">
        <v>81</v>
      </c>
      <c r="F20" s="602">
        <v>84</v>
      </c>
      <c r="G20" s="602">
        <v>93</v>
      </c>
      <c r="H20" s="602">
        <v>86</v>
      </c>
      <c r="I20" s="602"/>
      <c r="J20" s="602"/>
      <c r="K20" s="602"/>
      <c r="L20" s="602"/>
      <c r="M20" s="602"/>
      <c r="N20" s="296"/>
      <c r="O20" s="296"/>
      <c r="P20" s="227">
        <f t="shared" si="0"/>
        <v>424</v>
      </c>
    </row>
    <row r="21" spans="1:16" ht="15" customHeight="1" x14ac:dyDescent="0.3">
      <c r="A21" s="51">
        <f t="shared" si="1"/>
        <v>15</v>
      </c>
      <c r="B21" s="605">
        <v>16</v>
      </c>
      <c r="C21" s="292" t="s">
        <v>217</v>
      </c>
      <c r="D21" s="602">
        <v>73</v>
      </c>
      <c r="E21" s="602">
        <v>57</v>
      </c>
      <c r="F21" s="602">
        <v>68</v>
      </c>
      <c r="G21" s="602">
        <v>52</v>
      </c>
      <c r="H21" s="602">
        <v>55</v>
      </c>
      <c r="I21" s="602"/>
      <c r="J21" s="602"/>
      <c r="K21" s="602"/>
      <c r="L21" s="602"/>
      <c r="M21" s="602"/>
      <c r="N21" s="296"/>
      <c r="O21" s="296"/>
      <c r="P21" s="227">
        <f t="shared" si="0"/>
        <v>305</v>
      </c>
    </row>
    <row r="22" spans="1:16" ht="15" customHeight="1" x14ac:dyDescent="0.3">
      <c r="A22" s="51">
        <f t="shared" si="1"/>
        <v>16</v>
      </c>
      <c r="B22" s="605">
        <v>17</v>
      </c>
      <c r="C22" s="292" t="s">
        <v>218</v>
      </c>
      <c r="D22" s="602">
        <v>434</v>
      </c>
      <c r="E22" s="602">
        <v>494</v>
      </c>
      <c r="F22" s="602">
        <v>487</v>
      </c>
      <c r="G22" s="602">
        <v>463</v>
      </c>
      <c r="H22" s="602">
        <v>505</v>
      </c>
      <c r="I22" s="602"/>
      <c r="J22" s="602"/>
      <c r="K22" s="602"/>
      <c r="L22" s="602"/>
      <c r="M22" s="602"/>
      <c r="N22" s="296"/>
      <c r="O22" s="296"/>
      <c r="P22" s="227">
        <f t="shared" si="0"/>
        <v>2383</v>
      </c>
    </row>
    <row r="23" spans="1:16" ht="15" customHeight="1" x14ac:dyDescent="0.3">
      <c r="A23" s="51">
        <f t="shared" si="1"/>
        <v>17</v>
      </c>
      <c r="B23" s="605">
        <v>18</v>
      </c>
      <c r="C23" s="292" t="s">
        <v>219</v>
      </c>
      <c r="D23" s="602">
        <v>458</v>
      </c>
      <c r="E23" s="602">
        <v>420</v>
      </c>
      <c r="F23" s="602">
        <v>438</v>
      </c>
      <c r="G23" s="602">
        <v>398</v>
      </c>
      <c r="H23" s="602">
        <v>375</v>
      </c>
      <c r="I23" s="602"/>
      <c r="J23" s="602"/>
      <c r="K23" s="602"/>
      <c r="L23" s="602"/>
      <c r="M23" s="602"/>
      <c r="N23" s="296"/>
      <c r="O23" s="296"/>
      <c r="P23" s="227">
        <f t="shared" si="0"/>
        <v>2089</v>
      </c>
    </row>
    <row r="24" spans="1:16" ht="15" customHeight="1" x14ac:dyDescent="0.3">
      <c r="A24" s="51">
        <f t="shared" si="1"/>
        <v>18</v>
      </c>
      <c r="B24" s="605">
        <v>19</v>
      </c>
      <c r="C24" s="292" t="s">
        <v>220</v>
      </c>
      <c r="D24" s="602">
        <v>17</v>
      </c>
      <c r="E24" s="602">
        <v>27</v>
      </c>
      <c r="F24" s="602">
        <v>18</v>
      </c>
      <c r="G24" s="602">
        <v>15</v>
      </c>
      <c r="H24" s="602">
        <v>22</v>
      </c>
      <c r="I24" s="602"/>
      <c r="J24" s="602"/>
      <c r="K24" s="602"/>
      <c r="L24" s="602"/>
      <c r="M24" s="602"/>
      <c r="N24" s="296"/>
      <c r="O24" s="296"/>
      <c r="P24" s="227">
        <f t="shared" si="0"/>
        <v>99</v>
      </c>
    </row>
    <row r="25" spans="1:16" ht="15" customHeight="1" x14ac:dyDescent="0.3">
      <c r="A25" s="51">
        <f t="shared" si="1"/>
        <v>19</v>
      </c>
      <c r="B25" s="605">
        <v>20</v>
      </c>
      <c r="C25" s="292" t="s">
        <v>221</v>
      </c>
      <c r="D25" s="602">
        <v>15</v>
      </c>
      <c r="E25" s="602">
        <v>25</v>
      </c>
      <c r="F25" s="602">
        <v>18</v>
      </c>
      <c r="G25" s="602">
        <v>13</v>
      </c>
      <c r="H25" s="602">
        <v>15</v>
      </c>
      <c r="I25" s="602"/>
      <c r="J25" s="602"/>
      <c r="K25" s="602"/>
      <c r="L25" s="602"/>
      <c r="M25" s="602"/>
      <c r="N25" s="296"/>
      <c r="O25" s="296"/>
      <c r="P25" s="227">
        <f t="shared" si="0"/>
        <v>86</v>
      </c>
    </row>
    <row r="26" spans="1:16" ht="15" customHeight="1" x14ac:dyDescent="0.3">
      <c r="A26" s="51">
        <f t="shared" si="1"/>
        <v>20</v>
      </c>
      <c r="B26" s="605">
        <v>21</v>
      </c>
      <c r="C26" s="292" t="s">
        <v>222</v>
      </c>
      <c r="D26" s="602">
        <v>23</v>
      </c>
      <c r="E26" s="602">
        <v>32</v>
      </c>
      <c r="F26" s="602">
        <v>24</v>
      </c>
      <c r="G26" s="602">
        <v>15</v>
      </c>
      <c r="H26" s="602">
        <v>25</v>
      </c>
      <c r="I26" s="602"/>
      <c r="J26" s="602"/>
      <c r="K26" s="602"/>
      <c r="L26" s="602"/>
      <c r="M26" s="602"/>
      <c r="N26" s="296"/>
      <c r="O26" s="296"/>
      <c r="P26" s="227">
        <f t="shared" si="0"/>
        <v>119</v>
      </c>
    </row>
    <row r="27" spans="1:16" ht="15" customHeight="1" x14ac:dyDescent="0.3">
      <c r="A27" s="51">
        <f t="shared" si="1"/>
        <v>21</v>
      </c>
      <c r="B27" s="605">
        <v>22</v>
      </c>
      <c r="C27" s="292" t="s">
        <v>223</v>
      </c>
      <c r="D27" s="602">
        <v>1</v>
      </c>
      <c r="E27" s="602">
        <v>0</v>
      </c>
      <c r="F27" s="602">
        <v>0</v>
      </c>
      <c r="G27" s="602">
        <v>1</v>
      </c>
      <c r="H27" s="602">
        <v>2</v>
      </c>
      <c r="I27" s="602"/>
      <c r="J27" s="602"/>
      <c r="K27" s="602"/>
      <c r="L27" s="602"/>
      <c r="M27" s="602"/>
      <c r="N27" s="296"/>
      <c r="O27" s="296"/>
      <c r="P27" s="227">
        <f t="shared" si="0"/>
        <v>4</v>
      </c>
    </row>
    <row r="28" spans="1:16" ht="15" customHeight="1" x14ac:dyDescent="0.3">
      <c r="A28" s="51">
        <f t="shared" si="1"/>
        <v>22</v>
      </c>
      <c r="B28" s="605">
        <v>23</v>
      </c>
      <c r="C28" s="292" t="s">
        <v>224</v>
      </c>
      <c r="D28" s="602">
        <v>24</v>
      </c>
      <c r="E28" s="602">
        <v>18</v>
      </c>
      <c r="F28" s="602">
        <v>38</v>
      </c>
      <c r="G28" s="602">
        <v>15</v>
      </c>
      <c r="H28" s="602">
        <v>20</v>
      </c>
      <c r="I28" s="602"/>
      <c r="J28" s="602"/>
      <c r="K28" s="602"/>
      <c r="L28" s="602"/>
      <c r="M28" s="602"/>
      <c r="N28" s="296"/>
      <c r="O28" s="296"/>
      <c r="P28" s="227">
        <f t="shared" si="0"/>
        <v>115</v>
      </c>
    </row>
    <row r="29" spans="1:16" ht="15" customHeight="1" x14ac:dyDescent="0.3">
      <c r="A29" s="51">
        <f t="shared" si="1"/>
        <v>23</v>
      </c>
      <c r="B29" s="605">
        <v>24</v>
      </c>
      <c r="C29" s="292" t="s">
        <v>225</v>
      </c>
      <c r="D29" s="602">
        <v>92</v>
      </c>
      <c r="E29" s="602">
        <v>205</v>
      </c>
      <c r="F29" s="602">
        <v>24</v>
      </c>
      <c r="G29" s="602">
        <v>264</v>
      </c>
      <c r="H29" s="602">
        <v>84</v>
      </c>
      <c r="I29" s="602"/>
      <c r="J29" s="602"/>
      <c r="K29" s="602"/>
      <c r="L29" s="602"/>
      <c r="M29" s="602"/>
      <c r="N29" s="296"/>
      <c r="O29" s="296"/>
      <c r="P29" s="227">
        <f t="shared" si="0"/>
        <v>669</v>
      </c>
    </row>
    <row r="30" spans="1:16" ht="15" customHeight="1" x14ac:dyDescent="0.3">
      <c r="A30" s="51">
        <f t="shared" si="1"/>
        <v>24</v>
      </c>
      <c r="B30" s="605">
        <v>25</v>
      </c>
      <c r="C30" s="292" t="s">
        <v>232</v>
      </c>
      <c r="D30" s="602">
        <v>318</v>
      </c>
      <c r="E30" s="602">
        <v>436</v>
      </c>
      <c r="F30" s="602">
        <v>616</v>
      </c>
      <c r="G30" s="602">
        <v>179</v>
      </c>
      <c r="H30" s="602">
        <v>121</v>
      </c>
      <c r="I30" s="602"/>
      <c r="J30" s="602"/>
      <c r="K30" s="602"/>
      <c r="L30" s="602"/>
      <c r="M30" s="602"/>
      <c r="N30" s="296"/>
      <c r="O30" s="296"/>
      <c r="P30" s="227">
        <f t="shared" si="0"/>
        <v>1670</v>
      </c>
    </row>
    <row r="31" spans="1:16" ht="15" customHeight="1" x14ac:dyDescent="0.3">
      <c r="A31" s="51">
        <f t="shared" si="1"/>
        <v>25</v>
      </c>
      <c r="B31" s="605">
        <v>26</v>
      </c>
      <c r="C31" s="292" t="s">
        <v>226</v>
      </c>
      <c r="D31" s="602">
        <v>4250</v>
      </c>
      <c r="E31" s="602">
        <v>1732</v>
      </c>
      <c r="F31" s="602">
        <v>1706</v>
      </c>
      <c r="G31" s="602">
        <v>998</v>
      </c>
      <c r="H31" s="602">
        <v>580</v>
      </c>
      <c r="I31" s="602"/>
      <c r="J31" s="602"/>
      <c r="K31" s="602"/>
      <c r="L31" s="602"/>
      <c r="M31" s="602"/>
      <c r="N31" s="296"/>
      <c r="O31" s="296"/>
      <c r="P31" s="227">
        <f t="shared" si="0"/>
        <v>9266</v>
      </c>
    </row>
    <row r="32" spans="1:16" ht="15" customHeight="1" x14ac:dyDescent="0.3">
      <c r="A32" s="51">
        <f t="shared" si="1"/>
        <v>26</v>
      </c>
      <c r="B32" s="605">
        <v>27</v>
      </c>
      <c r="C32" s="292" t="s">
        <v>227</v>
      </c>
      <c r="D32" s="602">
        <v>177</v>
      </c>
      <c r="E32" s="602">
        <v>205</v>
      </c>
      <c r="F32" s="602">
        <v>222</v>
      </c>
      <c r="G32" s="602">
        <v>181</v>
      </c>
      <c r="H32" s="602">
        <v>195</v>
      </c>
      <c r="I32" s="602"/>
      <c r="J32" s="602"/>
      <c r="K32" s="602"/>
      <c r="L32" s="602"/>
      <c r="M32" s="602"/>
      <c r="N32" s="296"/>
      <c r="O32" s="296"/>
      <c r="P32" s="227">
        <f t="shared" si="0"/>
        <v>980</v>
      </c>
    </row>
    <row r="33" spans="1:16" ht="15" customHeight="1" thickBot="1" x14ac:dyDescent="0.35">
      <c r="A33" s="150">
        <f t="shared" si="1"/>
        <v>27</v>
      </c>
      <c r="B33" s="606">
        <v>28</v>
      </c>
      <c r="C33" s="293" t="s">
        <v>228</v>
      </c>
      <c r="D33" s="602">
        <v>79</v>
      </c>
      <c r="E33" s="602">
        <v>79</v>
      </c>
      <c r="F33" s="602">
        <v>61</v>
      </c>
      <c r="G33" s="602">
        <v>82</v>
      </c>
      <c r="H33" s="602">
        <v>93</v>
      </c>
      <c r="I33" s="602"/>
      <c r="J33" s="602"/>
      <c r="K33" s="602"/>
      <c r="L33" s="602"/>
      <c r="M33" s="602"/>
      <c r="N33" s="296"/>
      <c r="O33" s="296"/>
      <c r="P33" s="227">
        <f t="shared" si="0"/>
        <v>394</v>
      </c>
    </row>
    <row r="34" spans="1:16" ht="17.25" thickBot="1" x14ac:dyDescent="0.35">
      <c r="A34" s="802" t="s">
        <v>39</v>
      </c>
      <c r="B34" s="802"/>
      <c r="C34" s="802"/>
      <c r="D34" s="578">
        <f>SUM(D7:D33)</f>
        <v>6530</v>
      </c>
      <c r="E34" s="603">
        <f t="shared" ref="E34:P34" si="2">SUM(E7:E33)</f>
        <v>4317</v>
      </c>
      <c r="F34" s="603">
        <f t="shared" si="2"/>
        <v>4323</v>
      </c>
      <c r="G34" s="603">
        <f t="shared" si="2"/>
        <v>3227</v>
      </c>
      <c r="H34" s="603">
        <f t="shared" si="2"/>
        <v>2646</v>
      </c>
      <c r="I34" s="603">
        <f t="shared" si="2"/>
        <v>0</v>
      </c>
      <c r="J34" s="603">
        <f t="shared" si="2"/>
        <v>0</v>
      </c>
      <c r="K34" s="603">
        <f t="shared" si="2"/>
        <v>0</v>
      </c>
      <c r="L34" s="603">
        <f t="shared" si="2"/>
        <v>0</v>
      </c>
      <c r="M34" s="603">
        <f t="shared" si="2"/>
        <v>0</v>
      </c>
      <c r="N34" s="603">
        <f t="shared" si="2"/>
        <v>0</v>
      </c>
      <c r="O34" s="297"/>
      <c r="P34" s="297">
        <f t="shared" si="2"/>
        <v>21043</v>
      </c>
    </row>
    <row r="36" spans="1:16" ht="15" customHeight="1" x14ac:dyDescent="0.3">
      <c r="B36" s="162"/>
      <c r="C36" s="162"/>
      <c r="D36" s="162"/>
      <c r="E36" s="123"/>
      <c r="F36" s="123"/>
      <c r="G36" s="137"/>
      <c r="H36" s="137"/>
      <c r="I36" s="137"/>
      <c r="J36" s="137"/>
      <c r="L36" s="770" t="s">
        <v>520</v>
      </c>
      <c r="M36" s="770"/>
      <c r="N36" s="770"/>
      <c r="O36" s="770"/>
      <c r="P36" s="770"/>
    </row>
    <row r="37" spans="1:16" ht="15" customHeight="1" x14ac:dyDescent="0.3">
      <c r="A37" s="772" t="s">
        <v>122</v>
      </c>
      <c r="B37" s="772"/>
      <c r="C37" s="772"/>
      <c r="D37" s="172"/>
      <c r="E37" s="172"/>
      <c r="F37" s="123"/>
      <c r="G37" s="137"/>
      <c r="H37" s="137"/>
      <c r="I37" s="137"/>
      <c r="J37" s="137"/>
      <c r="L37" s="772" t="s">
        <v>121</v>
      </c>
      <c r="M37" s="772"/>
      <c r="N37" s="772"/>
      <c r="O37" s="772"/>
      <c r="P37" s="772"/>
    </row>
    <row r="38" spans="1:16" ht="15" customHeight="1" x14ac:dyDescent="0.3">
      <c r="A38" s="771" t="s">
        <v>464</v>
      </c>
      <c r="B38" s="771"/>
      <c r="C38" s="771"/>
      <c r="D38" s="164"/>
      <c r="E38" s="164"/>
      <c r="F38" s="123"/>
      <c r="G38" s="137"/>
      <c r="H38" s="137"/>
      <c r="I38" s="137"/>
      <c r="J38" s="137"/>
      <c r="L38" s="771" t="s">
        <v>123</v>
      </c>
      <c r="M38" s="771"/>
      <c r="N38" s="771"/>
      <c r="O38" s="771"/>
      <c r="P38" s="771"/>
    </row>
    <row r="39" spans="1:16" ht="15" customHeight="1" x14ac:dyDescent="0.3">
      <c r="B39" s="115"/>
      <c r="F39" s="123"/>
      <c r="G39" s="137"/>
      <c r="H39" s="137"/>
      <c r="I39" s="137"/>
      <c r="J39" s="137"/>
      <c r="L39" s="137"/>
      <c r="N39" s="123"/>
    </row>
    <row r="40" spans="1:16" ht="15" customHeight="1" x14ac:dyDescent="0.3">
      <c r="B40" s="115"/>
      <c r="G40" s="137"/>
      <c r="H40" s="137"/>
      <c r="I40" s="137"/>
      <c r="J40" s="137"/>
      <c r="L40" s="137"/>
    </row>
    <row r="41" spans="1:16" ht="15" customHeight="1" x14ac:dyDescent="0.3">
      <c r="B41" s="115"/>
      <c r="F41" s="123"/>
      <c r="G41" s="137"/>
      <c r="H41" s="137"/>
      <c r="I41" s="137"/>
      <c r="J41" s="137"/>
      <c r="L41" s="137"/>
      <c r="N41" s="123"/>
      <c r="O41" s="164"/>
    </row>
    <row r="42" spans="1:16" ht="15" customHeight="1" x14ac:dyDescent="0.3">
      <c r="A42" s="771" t="s">
        <v>465</v>
      </c>
      <c r="B42" s="771"/>
      <c r="C42" s="771"/>
      <c r="D42" s="164"/>
      <c r="E42" s="164"/>
      <c r="F42" s="123"/>
      <c r="G42" s="137"/>
      <c r="H42" s="137"/>
      <c r="I42" s="137"/>
      <c r="J42" s="137"/>
      <c r="L42" s="771" t="s">
        <v>466</v>
      </c>
      <c r="M42" s="771"/>
      <c r="N42" s="771"/>
      <c r="O42" s="771"/>
      <c r="P42" s="771"/>
    </row>
    <row r="43" spans="1:16" ht="15" customHeight="1" x14ac:dyDescent="0.3">
      <c r="A43" s="771" t="s">
        <v>514</v>
      </c>
      <c r="B43" s="771"/>
      <c r="C43" s="771"/>
      <c r="D43" s="164"/>
      <c r="E43" s="164"/>
      <c r="G43" s="137"/>
      <c r="H43" s="137"/>
      <c r="I43" s="137"/>
      <c r="J43" s="137"/>
      <c r="L43" s="771" t="s">
        <v>467</v>
      </c>
      <c r="M43" s="771"/>
      <c r="N43" s="771"/>
      <c r="O43" s="771"/>
      <c r="P43" s="771"/>
    </row>
  </sheetData>
  <mergeCells count="14">
    <mergeCell ref="A43:C43"/>
    <mergeCell ref="L43:P43"/>
    <mergeCell ref="L42:P42"/>
    <mergeCell ref="L38:P38"/>
    <mergeCell ref="L37:P37"/>
    <mergeCell ref="A37:C37"/>
    <mergeCell ref="A38:C38"/>
    <mergeCell ref="A42:C42"/>
    <mergeCell ref="D5:P5"/>
    <mergeCell ref="A34:C34"/>
    <mergeCell ref="C5:C6"/>
    <mergeCell ref="B5:B6"/>
    <mergeCell ref="A5:A6"/>
    <mergeCell ref="L36:P36"/>
  </mergeCells>
  <pageMargins left="1.59" right="0.35433070866141736" top="0.39370078740157483" bottom="0.27559055118110237" header="0.31496062992125984" footer="0.19685039370078741"/>
  <pageSetup paperSize="5" scale="90" orientation="landscape" horizontalDpi="180" verticalDpi="18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</sheetPr>
  <dimension ref="A1:Q37"/>
  <sheetViews>
    <sheetView view="pageBreakPreview" zoomScaleSheetLayoutView="100" workbookViewId="0">
      <selection activeCell="G26" sqref="G26"/>
    </sheetView>
  </sheetViews>
  <sheetFormatPr defaultRowHeight="16.5" x14ac:dyDescent="0.3"/>
  <cols>
    <col min="1" max="1" width="5.7109375" style="115" customWidth="1"/>
    <col min="2" max="2" width="45.140625" style="115" customWidth="1"/>
    <col min="3" max="15" width="8.7109375" style="115" customWidth="1"/>
    <col min="16" max="16" width="11" style="115" bestFit="1" customWidth="1"/>
    <col min="17" max="16384" width="9.140625" style="115"/>
  </cols>
  <sheetData>
    <row r="1" spans="1:17" ht="18" customHeight="1" x14ac:dyDescent="0.3">
      <c r="A1" s="116"/>
      <c r="B1" s="161"/>
      <c r="C1" s="161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117"/>
    </row>
    <row r="2" spans="1:17" ht="18" customHeight="1" x14ac:dyDescent="0.3">
      <c r="A2" s="118"/>
      <c r="B2" s="119"/>
      <c r="C2" s="119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120"/>
    </row>
    <row r="3" spans="1:17" ht="18" customHeight="1" thickBot="1" x14ac:dyDescent="0.35">
      <c r="A3" s="301"/>
      <c r="B3" s="302"/>
      <c r="C3" s="302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7" ht="6" customHeight="1" x14ac:dyDescent="0.3"/>
    <row r="5" spans="1:17" s="123" customFormat="1" ht="32.25" customHeight="1" thickBot="1" x14ac:dyDescent="0.3">
      <c r="A5" s="238" t="s">
        <v>1</v>
      </c>
      <c r="B5" s="238" t="s">
        <v>50</v>
      </c>
      <c r="C5" s="238" t="s">
        <v>40</v>
      </c>
      <c r="D5" s="238" t="s">
        <v>41</v>
      </c>
      <c r="E5" s="238" t="s">
        <v>42</v>
      </c>
      <c r="F5" s="238" t="s">
        <v>43</v>
      </c>
      <c r="G5" s="238" t="s">
        <v>17</v>
      </c>
      <c r="H5" s="238" t="s">
        <v>44</v>
      </c>
      <c r="I5" s="238" t="s">
        <v>45</v>
      </c>
      <c r="J5" s="239" t="s">
        <v>46</v>
      </c>
      <c r="K5" s="239" t="s">
        <v>47</v>
      </c>
      <c r="L5" s="240" t="s">
        <v>48</v>
      </c>
      <c r="M5" s="239" t="s">
        <v>156</v>
      </c>
      <c r="N5" s="241" t="s">
        <v>49</v>
      </c>
      <c r="O5" s="298" t="s">
        <v>2</v>
      </c>
      <c r="P5" s="298" t="s">
        <v>19</v>
      </c>
    </row>
    <row r="6" spans="1:17" ht="18" customHeight="1" thickTop="1" x14ac:dyDescent="0.3">
      <c r="A6" s="235" t="s">
        <v>62</v>
      </c>
      <c r="B6" s="221" t="s">
        <v>64</v>
      </c>
      <c r="C6" s="45"/>
      <c r="D6" s="45"/>
      <c r="E6" s="45"/>
      <c r="F6" s="45"/>
      <c r="G6" s="45"/>
      <c r="H6" s="45"/>
      <c r="I6" s="45"/>
      <c r="J6" s="607"/>
      <c r="K6" s="607"/>
      <c r="L6" s="607"/>
      <c r="M6" s="607"/>
      <c r="N6" s="608"/>
      <c r="O6" s="609"/>
      <c r="P6" s="202"/>
    </row>
    <row r="7" spans="1:17" ht="18" customHeight="1" x14ac:dyDescent="0.3">
      <c r="A7" s="236"/>
      <c r="B7" s="134" t="s">
        <v>482</v>
      </c>
      <c r="C7" s="581">
        <v>4</v>
      </c>
      <c r="D7" s="581">
        <v>14</v>
      </c>
      <c r="E7" s="581">
        <v>22</v>
      </c>
      <c r="F7" s="581">
        <v>7</v>
      </c>
      <c r="G7" s="581"/>
      <c r="H7" s="581"/>
      <c r="I7" s="581"/>
      <c r="J7" s="581"/>
      <c r="K7" s="581"/>
      <c r="L7" s="581"/>
      <c r="M7" s="581"/>
      <c r="N7" s="581"/>
      <c r="O7" s="591">
        <f>SUM(C7:N7)</f>
        <v>47</v>
      </c>
      <c r="P7" s="227"/>
    </row>
    <row r="8" spans="1:17" ht="18" customHeight="1" x14ac:dyDescent="0.3">
      <c r="A8" s="133"/>
      <c r="B8" s="134" t="s">
        <v>65</v>
      </c>
      <c r="C8" s="580">
        <v>4</v>
      </c>
      <c r="D8" s="580">
        <v>2</v>
      </c>
      <c r="E8" s="580">
        <v>2</v>
      </c>
      <c r="F8" s="580"/>
      <c r="G8" s="580"/>
      <c r="H8" s="580"/>
      <c r="I8" s="580"/>
      <c r="J8" s="580"/>
      <c r="K8" s="580"/>
      <c r="L8" s="580"/>
      <c r="M8" s="580"/>
      <c r="N8" s="580"/>
      <c r="O8" s="591">
        <f t="shared" ref="O8:O19" si="0">SUM(C8:N8)</f>
        <v>8</v>
      </c>
      <c r="P8" s="227"/>
    </row>
    <row r="9" spans="1:17" ht="18" customHeight="1" x14ac:dyDescent="0.3">
      <c r="A9" s="133"/>
      <c r="B9" s="134" t="s">
        <v>66</v>
      </c>
      <c r="C9" s="580">
        <v>5</v>
      </c>
      <c r="D9" s="580">
        <v>8</v>
      </c>
      <c r="E9" s="580">
        <v>18</v>
      </c>
      <c r="F9" s="580">
        <v>11</v>
      </c>
      <c r="G9" s="580"/>
      <c r="H9" s="580"/>
      <c r="I9" s="580"/>
      <c r="J9" s="580"/>
      <c r="K9" s="580"/>
      <c r="L9" s="580"/>
      <c r="M9" s="580"/>
      <c r="N9" s="580"/>
      <c r="O9" s="591">
        <f t="shared" si="0"/>
        <v>42</v>
      </c>
      <c r="P9" s="227"/>
    </row>
    <row r="10" spans="1:17" ht="18" customHeight="1" x14ac:dyDescent="0.3">
      <c r="A10" s="133"/>
      <c r="B10" s="134" t="s">
        <v>233</v>
      </c>
      <c r="C10" s="580">
        <v>0</v>
      </c>
      <c r="D10" s="580">
        <v>0</v>
      </c>
      <c r="E10" s="580"/>
      <c r="F10" s="580"/>
      <c r="G10" s="580"/>
      <c r="H10" s="580"/>
      <c r="I10" s="580"/>
      <c r="J10" s="580"/>
      <c r="K10" s="580"/>
      <c r="L10" s="580"/>
      <c r="M10" s="580"/>
      <c r="N10" s="580"/>
      <c r="O10" s="591">
        <f>SUM(C10:N10)</f>
        <v>0</v>
      </c>
      <c r="P10" s="227"/>
    </row>
    <row r="11" spans="1:17" ht="18" customHeight="1" x14ac:dyDescent="0.3">
      <c r="A11" s="133"/>
      <c r="B11" s="134" t="s">
        <v>234</v>
      </c>
      <c r="C11" s="581">
        <v>0</v>
      </c>
      <c r="D11" s="581">
        <v>0</v>
      </c>
      <c r="E11" s="581">
        <v>0</v>
      </c>
      <c r="F11" s="581">
        <v>19</v>
      </c>
      <c r="G11" s="581"/>
      <c r="H11" s="581"/>
      <c r="I11" s="581"/>
      <c r="J11" s="581"/>
      <c r="K11" s="581"/>
      <c r="L11" s="581"/>
      <c r="M11" s="581"/>
      <c r="N11" s="581"/>
      <c r="O11" s="591">
        <f t="shared" si="0"/>
        <v>19</v>
      </c>
      <c r="P11" s="227"/>
    </row>
    <row r="12" spans="1:17" ht="18" customHeight="1" x14ac:dyDescent="0.3">
      <c r="A12" s="133"/>
      <c r="B12" s="134" t="s">
        <v>236</v>
      </c>
      <c r="C12" s="580">
        <v>0</v>
      </c>
      <c r="D12" s="580">
        <v>1</v>
      </c>
      <c r="E12" s="580">
        <v>1</v>
      </c>
      <c r="F12" s="580"/>
      <c r="G12" s="580"/>
      <c r="H12" s="580"/>
      <c r="I12" s="580"/>
      <c r="J12" s="580"/>
      <c r="K12" s="580"/>
      <c r="L12" s="580"/>
      <c r="M12" s="580"/>
      <c r="N12" s="580"/>
      <c r="O12" s="591">
        <f t="shared" si="0"/>
        <v>2</v>
      </c>
      <c r="P12" s="227"/>
    </row>
    <row r="13" spans="1:17" ht="18" customHeight="1" x14ac:dyDescent="0.3">
      <c r="A13" s="133"/>
      <c r="B13" s="134" t="s">
        <v>235</v>
      </c>
      <c r="C13" s="580">
        <v>10</v>
      </c>
      <c r="D13" s="580">
        <v>0</v>
      </c>
      <c r="E13" s="580">
        <v>0</v>
      </c>
      <c r="F13" s="580">
        <v>1</v>
      </c>
      <c r="G13" s="580"/>
      <c r="H13" s="580"/>
      <c r="I13" s="580"/>
      <c r="J13" s="580"/>
      <c r="K13" s="580"/>
      <c r="L13" s="580"/>
      <c r="M13" s="580"/>
      <c r="N13" s="580"/>
      <c r="O13" s="591">
        <f t="shared" si="0"/>
        <v>11</v>
      </c>
      <c r="P13" s="227"/>
    </row>
    <row r="14" spans="1:17" ht="18" customHeight="1" x14ac:dyDescent="0.3">
      <c r="A14" s="133"/>
      <c r="B14" s="200" t="s">
        <v>238</v>
      </c>
      <c r="C14" s="580">
        <v>0</v>
      </c>
      <c r="D14" s="580">
        <v>0</v>
      </c>
      <c r="E14" s="580">
        <v>0</v>
      </c>
      <c r="F14" s="580"/>
      <c r="G14" s="580"/>
      <c r="H14" s="580"/>
      <c r="I14" s="580"/>
      <c r="J14" s="580"/>
      <c r="K14" s="580"/>
      <c r="L14" s="580"/>
      <c r="M14" s="580"/>
      <c r="N14" s="580"/>
      <c r="O14" s="591">
        <f>SUM(C14:N14)</f>
        <v>0</v>
      </c>
      <c r="P14" s="227"/>
    </row>
    <row r="15" spans="1:17" ht="5.0999999999999996" customHeight="1" x14ac:dyDescent="0.3">
      <c r="A15" s="133"/>
      <c r="B15" s="20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0"/>
      <c r="N15" s="580"/>
      <c r="O15" s="591"/>
      <c r="P15" s="227"/>
    </row>
    <row r="16" spans="1:17" ht="18" customHeight="1" x14ac:dyDescent="0.3">
      <c r="A16" s="311" t="s">
        <v>3</v>
      </c>
      <c r="B16" s="221" t="s">
        <v>67</v>
      </c>
      <c r="C16" s="580"/>
      <c r="D16" s="580"/>
      <c r="E16" s="580"/>
      <c r="F16" s="580"/>
      <c r="G16" s="580"/>
      <c r="H16" s="580"/>
      <c r="I16" s="580"/>
      <c r="J16" s="580"/>
      <c r="K16" s="580"/>
      <c r="L16" s="580"/>
      <c r="M16" s="580"/>
      <c r="N16" s="580"/>
      <c r="O16" s="591"/>
      <c r="P16" s="227"/>
      <c r="Q16" s="125"/>
    </row>
    <row r="17" spans="1:17" ht="18" customHeight="1" x14ac:dyDescent="0.3">
      <c r="A17" s="133"/>
      <c r="B17" s="134" t="s">
        <v>68</v>
      </c>
      <c r="C17" s="581">
        <v>3</v>
      </c>
      <c r="D17" s="581">
        <v>0</v>
      </c>
      <c r="E17" s="581">
        <v>1</v>
      </c>
      <c r="F17" s="581">
        <v>2</v>
      </c>
      <c r="G17" s="581"/>
      <c r="H17" s="581"/>
      <c r="I17" s="581"/>
      <c r="J17" s="581"/>
      <c r="K17" s="581"/>
      <c r="L17" s="581"/>
      <c r="M17" s="581"/>
      <c r="N17" s="581"/>
      <c r="O17" s="591">
        <f t="shared" si="0"/>
        <v>6</v>
      </c>
      <c r="P17" s="227"/>
    </row>
    <row r="18" spans="1:17" ht="18" customHeight="1" x14ac:dyDescent="0.3">
      <c r="A18" s="133"/>
      <c r="B18" s="134" t="s">
        <v>69</v>
      </c>
      <c r="C18" s="580">
        <v>0</v>
      </c>
      <c r="D18" s="580">
        <v>0</v>
      </c>
      <c r="E18" s="580">
        <v>0</v>
      </c>
      <c r="F18" s="580"/>
      <c r="G18" s="580"/>
      <c r="H18" s="580"/>
      <c r="I18" s="580"/>
      <c r="J18" s="580"/>
      <c r="K18" s="580"/>
      <c r="L18" s="580"/>
      <c r="M18" s="580"/>
      <c r="N18" s="580"/>
      <c r="O18" s="591">
        <f t="shared" si="0"/>
        <v>0</v>
      </c>
      <c r="P18" s="227"/>
    </row>
    <row r="19" spans="1:17" ht="18" customHeight="1" x14ac:dyDescent="0.3">
      <c r="A19" s="133"/>
      <c r="B19" s="134" t="s">
        <v>70</v>
      </c>
      <c r="C19" s="580">
        <v>0</v>
      </c>
      <c r="D19" s="580">
        <v>0</v>
      </c>
      <c r="E19" s="580">
        <v>0</v>
      </c>
      <c r="F19" s="580"/>
      <c r="G19" s="580"/>
      <c r="H19" s="580"/>
      <c r="I19" s="580"/>
      <c r="J19" s="580"/>
      <c r="K19" s="580"/>
      <c r="L19" s="580"/>
      <c r="M19" s="580"/>
      <c r="N19" s="580"/>
      <c r="O19" s="591">
        <f t="shared" si="0"/>
        <v>0</v>
      </c>
      <c r="P19" s="227"/>
    </row>
    <row r="20" spans="1:17" ht="18" customHeight="1" x14ac:dyDescent="0.3">
      <c r="A20" s="133"/>
      <c r="B20" s="200" t="s">
        <v>237</v>
      </c>
      <c r="C20" s="580">
        <v>0</v>
      </c>
      <c r="D20" s="580">
        <v>0</v>
      </c>
      <c r="E20" s="580">
        <v>0</v>
      </c>
      <c r="F20" s="580"/>
      <c r="G20" s="580"/>
      <c r="H20" s="580"/>
      <c r="I20" s="580"/>
      <c r="J20" s="580"/>
      <c r="K20" s="580"/>
      <c r="L20" s="580"/>
      <c r="M20" s="580"/>
      <c r="N20" s="580"/>
      <c r="O20" s="591">
        <f>SUM(C20:N20)</f>
        <v>0</v>
      </c>
      <c r="P20" s="227"/>
    </row>
    <row r="21" spans="1:17" ht="18" customHeight="1" x14ac:dyDescent="0.3">
      <c r="A21" s="133"/>
      <c r="B21" s="200" t="s">
        <v>238</v>
      </c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91"/>
      <c r="P21" s="227"/>
    </row>
    <row r="22" spans="1:17" ht="5.0999999999999996" customHeight="1" x14ac:dyDescent="0.3">
      <c r="A22" s="133"/>
      <c r="B22" s="200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91"/>
      <c r="P22" s="227"/>
    </row>
    <row r="23" spans="1:17" ht="18" customHeight="1" x14ac:dyDescent="0.3">
      <c r="A23" s="311" t="s">
        <v>6</v>
      </c>
      <c r="B23" s="221" t="s">
        <v>239</v>
      </c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91"/>
      <c r="P23" s="227"/>
      <c r="Q23" s="125"/>
    </row>
    <row r="24" spans="1:17" ht="18" customHeight="1" x14ac:dyDescent="0.3">
      <c r="A24" s="133"/>
      <c r="B24" s="134" t="s">
        <v>68</v>
      </c>
      <c r="C24" s="581">
        <v>648</v>
      </c>
      <c r="D24" s="581">
        <v>8</v>
      </c>
      <c r="E24" s="581">
        <v>35</v>
      </c>
      <c r="F24" s="581">
        <v>22</v>
      </c>
      <c r="G24" s="581"/>
      <c r="H24" s="581"/>
      <c r="I24" s="581"/>
      <c r="J24" s="581"/>
      <c r="K24" s="581"/>
      <c r="L24" s="581"/>
      <c r="M24" s="581"/>
      <c r="N24" s="581"/>
      <c r="O24" s="591">
        <f>SUM(C24:N24)</f>
        <v>713</v>
      </c>
      <c r="P24" s="227"/>
    </row>
    <row r="25" spans="1:17" ht="18" customHeight="1" x14ac:dyDescent="0.3">
      <c r="A25" s="133"/>
      <c r="B25" s="134" t="s">
        <v>240</v>
      </c>
      <c r="C25" s="580">
        <v>7</v>
      </c>
      <c r="D25" s="580">
        <v>6</v>
      </c>
      <c r="E25" s="580">
        <v>13</v>
      </c>
      <c r="F25" s="580">
        <v>4</v>
      </c>
      <c r="G25" s="580">
        <v>4</v>
      </c>
      <c r="H25" s="580"/>
      <c r="I25" s="580"/>
      <c r="J25" s="580"/>
      <c r="K25" s="580"/>
      <c r="L25" s="580"/>
      <c r="M25" s="580"/>
      <c r="N25" s="580"/>
      <c r="O25" s="591">
        <f>SUM(C25:N25)</f>
        <v>34</v>
      </c>
      <c r="P25" s="227"/>
    </row>
    <row r="26" spans="1:17" ht="18" customHeight="1" x14ac:dyDescent="0.3">
      <c r="A26" s="133"/>
      <c r="B26" s="134" t="s">
        <v>241</v>
      </c>
      <c r="C26" s="580">
        <v>0</v>
      </c>
      <c r="D26" s="580">
        <v>0</v>
      </c>
      <c r="E26" s="580">
        <v>0</v>
      </c>
      <c r="F26" s="580"/>
      <c r="G26" s="580"/>
      <c r="H26" s="580"/>
      <c r="I26" s="580"/>
      <c r="J26" s="580"/>
      <c r="K26" s="580"/>
      <c r="L26" s="580"/>
      <c r="M26" s="580"/>
      <c r="N26" s="580"/>
      <c r="O26" s="591">
        <f>SUM(C26:N26)</f>
        <v>0</v>
      </c>
      <c r="P26" s="227"/>
    </row>
    <row r="27" spans="1:17" ht="18" customHeight="1" x14ac:dyDescent="0.3">
      <c r="A27" s="133"/>
      <c r="B27" s="200" t="s">
        <v>242</v>
      </c>
      <c r="C27" s="580">
        <v>0</v>
      </c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91"/>
      <c r="P27" s="227"/>
    </row>
    <row r="28" spans="1:17" ht="17.25" thickBot="1" x14ac:dyDescent="0.35">
      <c r="A28" s="135"/>
      <c r="B28" s="136"/>
      <c r="C28" s="610"/>
      <c r="D28" s="610"/>
      <c r="E28" s="610"/>
      <c r="F28" s="610"/>
      <c r="G28" s="610"/>
      <c r="H28" s="610"/>
      <c r="I28" s="610"/>
      <c r="J28" s="610"/>
      <c r="K28" s="610"/>
      <c r="L28" s="610"/>
      <c r="M28" s="610"/>
      <c r="N28" s="610"/>
      <c r="O28" s="611"/>
      <c r="P28" s="231"/>
    </row>
    <row r="30" spans="1:17" x14ac:dyDescent="0.3">
      <c r="A30" s="163"/>
      <c r="B30" s="162"/>
      <c r="C30" s="162"/>
      <c r="D30" s="162"/>
      <c r="E30" s="123"/>
      <c r="F30" s="123"/>
      <c r="G30" s="137"/>
      <c r="H30" s="137"/>
      <c r="I30" s="137"/>
      <c r="J30" s="137"/>
      <c r="L30" s="770" t="s">
        <v>520</v>
      </c>
      <c r="M30" s="770"/>
      <c r="N30" s="770"/>
      <c r="O30" s="770"/>
      <c r="P30" s="770"/>
    </row>
    <row r="31" spans="1:17" x14ac:dyDescent="0.3">
      <c r="A31" s="772" t="s">
        <v>122</v>
      </c>
      <c r="B31" s="772"/>
      <c r="C31" s="772"/>
      <c r="D31" s="172"/>
      <c r="E31" s="172"/>
      <c r="F31" s="123"/>
      <c r="G31" s="137"/>
      <c r="H31" s="137"/>
      <c r="I31" s="137"/>
      <c r="J31" s="137"/>
      <c r="L31" s="772" t="s">
        <v>121</v>
      </c>
      <c r="M31" s="772"/>
      <c r="N31" s="772"/>
      <c r="O31" s="772"/>
      <c r="P31" s="772"/>
    </row>
    <row r="32" spans="1:17" x14ac:dyDescent="0.3">
      <c r="A32" s="771" t="s">
        <v>464</v>
      </c>
      <c r="B32" s="771"/>
      <c r="C32" s="771"/>
      <c r="D32" s="164"/>
      <c r="E32" s="164"/>
      <c r="F32" s="123"/>
      <c r="G32" s="137"/>
      <c r="H32" s="137"/>
      <c r="I32" s="137"/>
      <c r="J32" s="137"/>
      <c r="L32" s="771" t="s">
        <v>123</v>
      </c>
      <c r="M32" s="771"/>
      <c r="N32" s="771"/>
      <c r="O32" s="771"/>
      <c r="P32" s="771"/>
    </row>
    <row r="33" spans="1:16" x14ac:dyDescent="0.3">
      <c r="A33" s="163"/>
      <c r="F33" s="123"/>
      <c r="G33" s="137"/>
      <c r="H33" s="137"/>
      <c r="I33" s="137"/>
      <c r="J33" s="137"/>
      <c r="L33" s="137"/>
      <c r="N33" s="123"/>
    </row>
    <row r="34" spans="1:16" x14ac:dyDescent="0.3">
      <c r="A34" s="163"/>
      <c r="F34" s="123"/>
      <c r="G34" s="137"/>
      <c r="H34" s="137"/>
      <c r="I34" s="137"/>
      <c r="J34" s="137"/>
      <c r="L34" s="137"/>
      <c r="N34" s="123"/>
    </row>
    <row r="35" spans="1:16" x14ac:dyDescent="0.3">
      <c r="A35" s="163"/>
      <c r="F35" s="123"/>
      <c r="G35" s="137"/>
      <c r="H35" s="137"/>
      <c r="I35" s="137"/>
      <c r="J35" s="137"/>
      <c r="L35" s="137"/>
      <c r="N35" s="123"/>
      <c r="O35" s="164"/>
    </row>
    <row r="36" spans="1:16" x14ac:dyDescent="0.3">
      <c r="A36" s="771" t="s">
        <v>465</v>
      </c>
      <c r="B36" s="771"/>
      <c r="C36" s="771"/>
      <c r="D36" s="164"/>
      <c r="E36" s="164"/>
      <c r="F36" s="123"/>
      <c r="G36" s="137"/>
      <c r="H36" s="137"/>
      <c r="I36" s="137"/>
      <c r="J36" s="137"/>
      <c r="L36" s="771" t="s">
        <v>466</v>
      </c>
      <c r="M36" s="771"/>
      <c r="N36" s="771"/>
      <c r="O36" s="771"/>
      <c r="P36" s="771"/>
    </row>
    <row r="37" spans="1:16" x14ac:dyDescent="0.3">
      <c r="A37" s="771" t="s">
        <v>517</v>
      </c>
      <c r="B37" s="771"/>
      <c r="C37" s="771"/>
      <c r="D37" s="164"/>
      <c r="E37" s="164"/>
      <c r="G37" s="137"/>
      <c r="H37" s="137"/>
      <c r="I37" s="137"/>
      <c r="J37" s="137"/>
      <c r="L37" s="771" t="s">
        <v>469</v>
      </c>
      <c r="M37" s="771"/>
      <c r="N37" s="771"/>
      <c r="O37" s="771"/>
      <c r="P37" s="771"/>
    </row>
  </sheetData>
  <mergeCells count="9">
    <mergeCell ref="A37:C37"/>
    <mergeCell ref="L37:P37"/>
    <mergeCell ref="L30:P30"/>
    <mergeCell ref="A31:C31"/>
    <mergeCell ref="L31:P31"/>
    <mergeCell ref="A32:C32"/>
    <mergeCell ref="L32:P32"/>
    <mergeCell ref="A36:C36"/>
    <mergeCell ref="L36:P36"/>
  </mergeCells>
  <pageMargins left="1.68" right="0.43307086614173229" top="0.74803149606299213" bottom="0.39370078740157483" header="0.31496062992125984" footer="0.31496062992125984"/>
  <pageSetup paperSize="5" scale="81" orientation="landscape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2"/>
  <sheetViews>
    <sheetView view="pageBreakPreview" zoomScale="90" zoomScaleSheetLayoutView="90" workbookViewId="0">
      <selection activeCell="B9" sqref="B9"/>
    </sheetView>
  </sheetViews>
  <sheetFormatPr defaultRowHeight="16.5" x14ac:dyDescent="0.3"/>
  <cols>
    <col min="1" max="1" width="5.7109375" style="115" customWidth="1"/>
    <col min="2" max="2" width="45.140625" style="115" customWidth="1"/>
    <col min="3" max="15" width="8.7109375" style="115" customWidth="1"/>
    <col min="16" max="16" width="11" style="115" bestFit="1" customWidth="1"/>
    <col min="17" max="16384" width="9.140625" style="115"/>
  </cols>
  <sheetData>
    <row r="1" spans="1:16" ht="18" customHeight="1" x14ac:dyDescent="0.3">
      <c r="A1" s="116"/>
      <c r="B1" s="161"/>
      <c r="C1" s="161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117"/>
    </row>
    <row r="2" spans="1:16" ht="18" customHeight="1" x14ac:dyDescent="0.3">
      <c r="A2" s="118"/>
      <c r="B2" s="119"/>
      <c r="C2" s="119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120"/>
    </row>
    <row r="3" spans="1:16" ht="18" customHeight="1" thickBot="1" x14ac:dyDescent="0.35">
      <c r="A3" s="301"/>
      <c r="B3" s="302"/>
      <c r="C3" s="302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6" ht="6" customHeight="1" thickBot="1" x14ac:dyDescent="0.35"/>
    <row r="5" spans="1:16" s="123" customFormat="1" ht="32.25" customHeight="1" thickBot="1" x14ac:dyDescent="0.3">
      <c r="A5" s="304" t="s">
        <v>1</v>
      </c>
      <c r="B5" s="305" t="s">
        <v>50</v>
      </c>
      <c r="C5" s="305" t="s">
        <v>40</v>
      </c>
      <c r="D5" s="305" t="s">
        <v>41</v>
      </c>
      <c r="E5" s="305" t="s">
        <v>42</v>
      </c>
      <c r="F5" s="305" t="s">
        <v>43</v>
      </c>
      <c r="G5" s="305" t="s">
        <v>17</v>
      </c>
      <c r="H5" s="305" t="s">
        <v>44</v>
      </c>
      <c r="I5" s="305" t="s">
        <v>45</v>
      </c>
      <c r="J5" s="306" t="s">
        <v>46</v>
      </c>
      <c r="K5" s="306" t="s">
        <v>47</v>
      </c>
      <c r="L5" s="307" t="s">
        <v>48</v>
      </c>
      <c r="M5" s="306" t="s">
        <v>156</v>
      </c>
      <c r="N5" s="308" t="s">
        <v>49</v>
      </c>
      <c r="O5" s="309" t="s">
        <v>2</v>
      </c>
      <c r="P5" s="310" t="s">
        <v>19</v>
      </c>
    </row>
    <row r="6" spans="1:16" ht="17.25" thickTop="1" x14ac:dyDescent="0.3">
      <c r="A6" s="311" t="s">
        <v>7</v>
      </c>
      <c r="B6" s="221" t="s">
        <v>71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294"/>
    </row>
    <row r="7" spans="1:16" x14ac:dyDescent="0.3">
      <c r="A7" s="133"/>
      <c r="B7" s="134" t="s">
        <v>72</v>
      </c>
      <c r="C7" s="581">
        <v>2</v>
      </c>
      <c r="D7" s="581">
        <v>2</v>
      </c>
      <c r="E7" s="581">
        <v>5</v>
      </c>
      <c r="F7" s="581"/>
      <c r="G7" s="581"/>
      <c r="H7" s="581"/>
      <c r="I7" s="581"/>
      <c r="J7" s="581"/>
      <c r="K7" s="581"/>
      <c r="L7" s="581"/>
      <c r="M7" s="581"/>
      <c r="N7" s="581"/>
      <c r="O7" s="580">
        <f t="shared" ref="O7:O19" si="0">SUM(C7:N7)</f>
        <v>9</v>
      </c>
      <c r="P7" s="294"/>
    </row>
    <row r="8" spans="1:16" x14ac:dyDescent="0.3">
      <c r="A8" s="133"/>
      <c r="B8" s="134" t="s">
        <v>73</v>
      </c>
      <c r="C8" s="580">
        <v>3</v>
      </c>
      <c r="D8" s="580">
        <v>0</v>
      </c>
      <c r="E8" s="580">
        <v>1</v>
      </c>
      <c r="F8" s="580"/>
      <c r="G8" s="580"/>
      <c r="H8" s="580"/>
      <c r="I8" s="580"/>
      <c r="J8" s="580"/>
      <c r="K8" s="580"/>
      <c r="L8" s="580"/>
      <c r="M8" s="580"/>
      <c r="N8" s="580"/>
      <c r="O8" s="580">
        <f t="shared" si="0"/>
        <v>4</v>
      </c>
      <c r="P8" s="294"/>
    </row>
    <row r="9" spans="1:16" x14ac:dyDescent="0.3">
      <c r="A9" s="133"/>
      <c r="B9" s="134" t="s">
        <v>74</v>
      </c>
      <c r="C9" s="580">
        <v>0</v>
      </c>
      <c r="D9" s="580">
        <v>0</v>
      </c>
      <c r="E9" s="580">
        <v>0</v>
      </c>
      <c r="F9" s="580"/>
      <c r="G9" s="580"/>
      <c r="H9" s="580"/>
      <c r="I9" s="580"/>
      <c r="J9" s="580"/>
      <c r="K9" s="580"/>
      <c r="L9" s="580"/>
      <c r="M9" s="580"/>
      <c r="N9" s="580"/>
      <c r="O9" s="580">
        <f t="shared" si="0"/>
        <v>0</v>
      </c>
      <c r="P9" s="294"/>
    </row>
    <row r="10" spans="1:16" x14ac:dyDescent="0.3">
      <c r="A10" s="133"/>
      <c r="B10" s="200" t="s">
        <v>243</v>
      </c>
      <c r="C10" s="580">
        <v>102</v>
      </c>
      <c r="D10" s="580">
        <v>81</v>
      </c>
      <c r="E10" s="580">
        <v>104</v>
      </c>
      <c r="F10" s="580"/>
      <c r="G10" s="580"/>
      <c r="H10" s="580"/>
      <c r="I10" s="580"/>
      <c r="J10" s="580"/>
      <c r="K10" s="580"/>
      <c r="L10" s="580"/>
      <c r="M10" s="580"/>
      <c r="N10" s="580"/>
      <c r="O10" s="580">
        <f t="shared" si="0"/>
        <v>287</v>
      </c>
      <c r="P10" s="294"/>
    </row>
    <row r="11" spans="1:16" x14ac:dyDescent="0.3">
      <c r="A11" s="133"/>
      <c r="B11" s="200" t="s">
        <v>75</v>
      </c>
      <c r="C11" s="580">
        <v>0</v>
      </c>
      <c r="D11" s="580">
        <v>0</v>
      </c>
      <c r="E11" s="580">
        <v>0</v>
      </c>
      <c r="F11" s="580"/>
      <c r="G11" s="580"/>
      <c r="H11" s="580"/>
      <c r="I11" s="580"/>
      <c r="J11" s="580"/>
      <c r="K11" s="580"/>
      <c r="L11" s="580"/>
      <c r="M11" s="580"/>
      <c r="N11" s="580"/>
      <c r="O11" s="580">
        <f t="shared" si="0"/>
        <v>0</v>
      </c>
      <c r="P11" s="294"/>
    </row>
    <row r="12" spans="1:16" x14ac:dyDescent="0.3">
      <c r="A12" s="133"/>
      <c r="B12" s="200" t="s">
        <v>76</v>
      </c>
      <c r="C12" s="580">
        <v>0</v>
      </c>
      <c r="D12" s="580">
        <v>0</v>
      </c>
      <c r="E12" s="580">
        <v>0</v>
      </c>
      <c r="F12" s="580"/>
      <c r="G12" s="580"/>
      <c r="H12" s="580"/>
      <c r="I12" s="580"/>
      <c r="J12" s="580"/>
      <c r="K12" s="580"/>
      <c r="L12" s="580"/>
      <c r="M12" s="580"/>
      <c r="N12" s="580"/>
      <c r="O12" s="580">
        <f t="shared" si="0"/>
        <v>0</v>
      </c>
      <c r="P12" s="294"/>
    </row>
    <row r="13" spans="1:16" x14ac:dyDescent="0.3">
      <c r="A13" s="133"/>
      <c r="B13" s="200" t="s">
        <v>77</v>
      </c>
      <c r="C13" s="580">
        <v>0</v>
      </c>
      <c r="D13" s="580">
        <v>0</v>
      </c>
      <c r="E13" s="580">
        <v>0</v>
      </c>
      <c r="F13" s="580"/>
      <c r="G13" s="580"/>
      <c r="H13" s="580"/>
      <c r="I13" s="580"/>
      <c r="J13" s="580"/>
      <c r="K13" s="580"/>
      <c r="L13" s="580"/>
      <c r="M13" s="580"/>
      <c r="N13" s="580"/>
      <c r="O13" s="580">
        <f>SUM(C13:N13)</f>
        <v>0</v>
      </c>
      <c r="P13" s="294"/>
    </row>
    <row r="14" spans="1:16" x14ac:dyDescent="0.3">
      <c r="A14" s="133"/>
      <c r="B14" s="200" t="s">
        <v>78</v>
      </c>
      <c r="C14" s="580">
        <v>0</v>
      </c>
      <c r="D14" s="580">
        <v>1</v>
      </c>
      <c r="E14" s="580">
        <v>0</v>
      </c>
      <c r="F14" s="580"/>
      <c r="G14" s="580"/>
      <c r="H14" s="580"/>
      <c r="I14" s="580"/>
      <c r="J14" s="580"/>
      <c r="K14" s="580"/>
      <c r="L14" s="580"/>
      <c r="M14" s="580"/>
      <c r="N14" s="580"/>
      <c r="O14" s="580">
        <f>SUM(C14:N14)</f>
        <v>1</v>
      </c>
      <c r="P14" s="294"/>
    </row>
    <row r="15" spans="1:16" x14ac:dyDescent="0.3">
      <c r="A15" s="133"/>
      <c r="B15" s="303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294"/>
    </row>
    <row r="16" spans="1:16" x14ac:dyDescent="0.3">
      <c r="A16" s="311" t="s">
        <v>8</v>
      </c>
      <c r="B16" s="221" t="s">
        <v>79</v>
      </c>
      <c r="C16" s="612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46"/>
      <c r="P16" s="294"/>
    </row>
    <row r="17" spans="1:16" x14ac:dyDescent="0.3">
      <c r="A17" s="133"/>
      <c r="B17" s="134" t="s">
        <v>80</v>
      </c>
      <c r="C17" s="581">
        <v>0</v>
      </c>
      <c r="D17" s="581">
        <v>1</v>
      </c>
      <c r="E17" s="581">
        <v>0</v>
      </c>
      <c r="F17" s="581"/>
      <c r="G17" s="581"/>
      <c r="H17" s="581"/>
      <c r="I17" s="581"/>
      <c r="J17" s="581"/>
      <c r="K17" s="581"/>
      <c r="L17" s="581"/>
      <c r="M17" s="581"/>
      <c r="N17" s="581"/>
      <c r="O17" s="580">
        <f t="shared" si="0"/>
        <v>1</v>
      </c>
      <c r="P17" s="294"/>
    </row>
    <row r="18" spans="1:16" x14ac:dyDescent="0.3">
      <c r="A18" s="133"/>
      <c r="B18" s="134" t="s">
        <v>483</v>
      </c>
      <c r="C18" s="580">
        <v>6</v>
      </c>
      <c r="D18" s="580">
        <v>0</v>
      </c>
      <c r="E18" s="580">
        <v>0</v>
      </c>
      <c r="F18" s="580"/>
      <c r="G18" s="580"/>
      <c r="H18" s="580"/>
      <c r="I18" s="580"/>
      <c r="J18" s="580"/>
      <c r="K18" s="580"/>
      <c r="L18" s="580"/>
      <c r="M18" s="580"/>
      <c r="N18" s="580"/>
      <c r="O18" s="580">
        <f t="shared" si="0"/>
        <v>6</v>
      </c>
      <c r="P18" s="294"/>
    </row>
    <row r="19" spans="1:16" x14ac:dyDescent="0.3">
      <c r="A19" s="133"/>
      <c r="B19" s="134" t="s">
        <v>81</v>
      </c>
      <c r="C19" s="580">
        <v>6</v>
      </c>
      <c r="D19" s="580">
        <v>0</v>
      </c>
      <c r="E19" s="580">
        <v>0</v>
      </c>
      <c r="F19" s="580"/>
      <c r="G19" s="580"/>
      <c r="H19" s="580"/>
      <c r="I19" s="580"/>
      <c r="J19" s="580"/>
      <c r="K19" s="580"/>
      <c r="L19" s="580"/>
      <c r="M19" s="580"/>
      <c r="N19" s="580"/>
      <c r="O19" s="580">
        <f t="shared" si="0"/>
        <v>6</v>
      </c>
      <c r="P19" s="294"/>
    </row>
    <row r="20" spans="1:16" x14ac:dyDescent="0.3">
      <c r="A20" s="159"/>
      <c r="B20" s="160" t="s">
        <v>244</v>
      </c>
      <c r="C20" s="580">
        <v>0</v>
      </c>
      <c r="D20" s="580">
        <v>1</v>
      </c>
      <c r="E20" s="580">
        <v>0</v>
      </c>
      <c r="F20" s="580"/>
      <c r="G20" s="580"/>
      <c r="H20" s="580"/>
      <c r="I20" s="580"/>
      <c r="J20" s="580"/>
      <c r="K20" s="580"/>
      <c r="L20" s="580"/>
      <c r="M20" s="580"/>
      <c r="N20" s="580"/>
      <c r="O20" s="580">
        <f>SUM(C20:N20)</f>
        <v>1</v>
      </c>
      <c r="P20" s="312"/>
    </row>
    <row r="21" spans="1:16" x14ac:dyDescent="0.3">
      <c r="A21" s="159"/>
      <c r="B21" s="160" t="s">
        <v>245</v>
      </c>
      <c r="C21" s="580">
        <v>0</v>
      </c>
      <c r="D21" s="580">
        <v>0</v>
      </c>
      <c r="E21" s="580">
        <v>0</v>
      </c>
      <c r="F21" s="580"/>
      <c r="G21" s="580"/>
      <c r="H21" s="580"/>
      <c r="I21" s="580"/>
      <c r="J21" s="580"/>
      <c r="K21" s="580"/>
      <c r="L21" s="580"/>
      <c r="M21" s="580"/>
      <c r="N21" s="580"/>
      <c r="O21" s="580">
        <f>SUM(C21:N21)</f>
        <v>0</v>
      </c>
      <c r="P21" s="312"/>
    </row>
    <row r="22" spans="1:16" x14ac:dyDescent="0.3">
      <c r="A22" s="159"/>
      <c r="B22" s="160" t="s">
        <v>246</v>
      </c>
      <c r="C22" s="580">
        <v>0</v>
      </c>
      <c r="D22" s="580">
        <v>0</v>
      </c>
      <c r="E22" s="580">
        <v>0</v>
      </c>
      <c r="F22" s="580"/>
      <c r="G22" s="580"/>
      <c r="H22" s="580"/>
      <c r="I22" s="580"/>
      <c r="J22" s="580"/>
      <c r="K22" s="580"/>
      <c r="L22" s="580"/>
      <c r="M22" s="580"/>
      <c r="N22" s="580"/>
      <c r="O22" s="580">
        <f>SUM(C22:N22)</f>
        <v>0</v>
      </c>
      <c r="P22" s="312"/>
    </row>
    <row r="23" spans="1:16" ht="17.25" thickBot="1" x14ac:dyDescent="0.35">
      <c r="A23" s="135"/>
      <c r="B23" s="136" t="s">
        <v>247</v>
      </c>
      <c r="C23" s="610">
        <v>0</v>
      </c>
      <c r="D23" s="610">
        <v>0</v>
      </c>
      <c r="E23" s="610">
        <v>0</v>
      </c>
      <c r="F23" s="610"/>
      <c r="G23" s="610"/>
      <c r="H23" s="610"/>
      <c r="I23" s="610"/>
      <c r="J23" s="610"/>
      <c r="K23" s="610"/>
      <c r="L23" s="610"/>
      <c r="M23" s="610"/>
      <c r="N23" s="610"/>
      <c r="O23" s="610">
        <f>SUM(C23:N23)</f>
        <v>0</v>
      </c>
      <c r="P23" s="209"/>
    </row>
    <row r="25" spans="1:16" x14ac:dyDescent="0.3">
      <c r="A25" s="163"/>
      <c r="B25" s="162"/>
      <c r="C25" s="162"/>
      <c r="D25" s="162"/>
      <c r="E25" s="123"/>
      <c r="F25" s="123"/>
      <c r="G25" s="137"/>
      <c r="H25" s="137"/>
      <c r="I25" s="137"/>
      <c r="J25" s="137"/>
      <c r="L25" s="772" t="s">
        <v>520</v>
      </c>
      <c r="M25" s="772"/>
      <c r="N25" s="772"/>
      <c r="O25" s="772"/>
      <c r="P25" s="772"/>
    </row>
    <row r="26" spans="1:16" x14ac:dyDescent="0.3">
      <c r="A26" s="772" t="s">
        <v>122</v>
      </c>
      <c r="B26" s="772"/>
      <c r="C26" s="772"/>
      <c r="D26" s="172"/>
      <c r="E26" s="172"/>
      <c r="F26" s="123"/>
      <c r="G26" s="137"/>
      <c r="H26" s="137"/>
      <c r="I26" s="137"/>
      <c r="J26" s="137"/>
      <c r="L26" s="772" t="s">
        <v>121</v>
      </c>
      <c r="M26" s="772"/>
      <c r="N26" s="772"/>
      <c r="O26" s="772"/>
      <c r="P26" s="772"/>
    </row>
    <row r="27" spans="1:16" x14ac:dyDescent="0.3">
      <c r="A27" s="771" t="s">
        <v>464</v>
      </c>
      <c r="B27" s="771"/>
      <c r="C27" s="771"/>
      <c r="D27" s="164"/>
      <c r="E27" s="164"/>
      <c r="F27" s="123"/>
      <c r="G27" s="137"/>
      <c r="H27" s="137"/>
      <c r="I27" s="137"/>
      <c r="J27" s="137"/>
      <c r="L27" s="771" t="s">
        <v>123</v>
      </c>
      <c r="M27" s="771"/>
      <c r="N27" s="771"/>
      <c r="O27" s="771"/>
      <c r="P27" s="771"/>
    </row>
    <row r="28" spans="1:16" x14ac:dyDescent="0.3">
      <c r="A28" s="163"/>
      <c r="F28" s="123"/>
      <c r="G28" s="137"/>
      <c r="H28" s="137"/>
      <c r="I28" s="137"/>
      <c r="J28" s="137"/>
      <c r="L28" s="137"/>
      <c r="N28" s="123"/>
    </row>
    <row r="29" spans="1:16" x14ac:dyDescent="0.3">
      <c r="A29" s="163"/>
      <c r="F29" s="123"/>
      <c r="G29" s="137"/>
      <c r="H29" s="137"/>
      <c r="I29" s="137"/>
      <c r="J29" s="137"/>
      <c r="L29" s="137"/>
      <c r="N29" s="123"/>
    </row>
    <row r="30" spans="1:16" x14ac:dyDescent="0.3">
      <c r="A30" s="163"/>
      <c r="F30" s="123"/>
      <c r="G30" s="137"/>
      <c r="H30" s="137"/>
      <c r="I30" s="137"/>
      <c r="J30" s="137"/>
      <c r="L30" s="137"/>
      <c r="N30" s="123"/>
      <c r="O30" s="164"/>
    </row>
    <row r="31" spans="1:16" x14ac:dyDescent="0.3">
      <c r="A31" s="771" t="s">
        <v>465</v>
      </c>
      <c r="B31" s="771"/>
      <c r="C31" s="771"/>
      <c r="D31" s="164"/>
      <c r="E31" s="164"/>
      <c r="F31" s="123"/>
      <c r="G31" s="137"/>
      <c r="H31" s="137"/>
      <c r="I31" s="137"/>
      <c r="J31" s="137"/>
      <c r="L31" s="771" t="s">
        <v>466</v>
      </c>
      <c r="M31" s="771"/>
      <c r="N31" s="771"/>
      <c r="O31" s="771"/>
      <c r="P31" s="771"/>
    </row>
    <row r="32" spans="1:16" x14ac:dyDescent="0.3">
      <c r="A32" s="771" t="s">
        <v>514</v>
      </c>
      <c r="B32" s="771"/>
      <c r="C32" s="771"/>
      <c r="D32" s="164"/>
      <c r="E32" s="164"/>
      <c r="G32" s="137"/>
      <c r="H32" s="137"/>
      <c r="I32" s="137"/>
      <c r="J32" s="137"/>
      <c r="L32" s="771" t="s">
        <v>469</v>
      </c>
      <c r="M32" s="771"/>
      <c r="N32" s="771"/>
      <c r="O32" s="771"/>
      <c r="P32" s="771"/>
    </row>
  </sheetData>
  <mergeCells count="9">
    <mergeCell ref="A32:C32"/>
    <mergeCell ref="L32:P32"/>
    <mergeCell ref="L25:P25"/>
    <mergeCell ref="A26:C26"/>
    <mergeCell ref="L26:P26"/>
    <mergeCell ref="A27:C27"/>
    <mergeCell ref="L27:P27"/>
    <mergeCell ref="A31:C31"/>
    <mergeCell ref="L31:P31"/>
  </mergeCells>
  <pageMargins left="1.28" right="0.47244094488188981" top="0.74803149606299213" bottom="0.51181102362204722" header="0.31496062992125984" footer="0.31496062992125984"/>
  <pageSetup paperSize="5" scale="82" orientation="landscape" horizontalDpi="180" verticalDpi="18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Q15"/>
  <sheetViews>
    <sheetView view="pageBreakPreview" topLeftCell="A7" zoomScaleSheetLayoutView="100" workbookViewId="0">
      <selection activeCell="I12" sqref="I12"/>
    </sheetView>
  </sheetViews>
  <sheetFormatPr defaultRowHeight="15" x14ac:dyDescent="0.25"/>
  <sheetData>
    <row r="2" spans="2:17" s="325" customFormat="1" x14ac:dyDescent="0.25"/>
    <row r="3" spans="2:17" s="325" customFormat="1" x14ac:dyDescent="0.25"/>
    <row r="4" spans="2:17" s="325" customFormat="1" x14ac:dyDescent="0.25"/>
    <row r="15" spans="2:17" ht="59.25" x14ac:dyDescent="0.75">
      <c r="B15" s="804" t="s">
        <v>267</v>
      </c>
      <c r="C15" s="804"/>
      <c r="D15" s="804"/>
      <c r="E15" s="804"/>
      <c r="F15" s="804"/>
      <c r="G15" s="804"/>
      <c r="H15" s="804"/>
      <c r="I15" s="804"/>
      <c r="J15" s="804"/>
      <c r="K15" s="804"/>
      <c r="L15" s="804"/>
      <c r="M15" s="804"/>
      <c r="N15" s="804"/>
      <c r="O15" s="804"/>
      <c r="P15" s="804"/>
      <c r="Q15" s="804"/>
    </row>
  </sheetData>
  <mergeCells count="1">
    <mergeCell ref="B15:Q15"/>
  </mergeCells>
  <pageMargins left="0.70866141732283472" right="0.70866141732283472" top="0.74803149606299213" bottom="0.74803149606299213" header="0.31496062992125984" footer="0.31496062992125984"/>
  <pageSetup paperSize="5" orientation="landscape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O30"/>
  <sheetViews>
    <sheetView view="pageBreakPreview" zoomScale="90" zoomScaleSheetLayoutView="90" workbookViewId="0">
      <selection activeCell="O12" sqref="O12"/>
    </sheetView>
  </sheetViews>
  <sheetFormatPr defaultRowHeight="15" x14ac:dyDescent="0.25"/>
  <cols>
    <col min="1" max="1" width="9.140625" style="149"/>
    <col min="2" max="2" width="20" style="149" customWidth="1"/>
    <col min="3" max="3" width="9" style="149" customWidth="1"/>
    <col min="4" max="5" width="8.85546875" style="149" customWidth="1"/>
    <col min="6" max="6" width="9" style="149" customWidth="1"/>
    <col min="7" max="7" width="9.140625" style="149" customWidth="1"/>
    <col min="8" max="8" width="8.85546875" style="149" customWidth="1"/>
    <col min="9" max="9" width="9.140625" style="149" customWidth="1"/>
    <col min="10" max="10" width="9" style="149" customWidth="1"/>
    <col min="11" max="11" width="8.7109375" style="149" customWidth="1"/>
    <col min="12" max="12" width="9.140625" style="149" customWidth="1"/>
    <col min="13" max="13" width="8.5703125" style="149" customWidth="1"/>
    <col min="14" max="14" width="9.140625" style="149" customWidth="1"/>
    <col min="15" max="15" width="10.7109375" style="149" customWidth="1"/>
    <col min="16" max="16384" width="9.140625" style="149"/>
  </cols>
  <sheetData>
    <row r="1" spans="1:15" ht="15.75" thickBot="1" x14ac:dyDescent="0.3">
      <c r="A1" s="147"/>
    </row>
    <row r="2" spans="1:15" ht="15" customHeight="1" x14ac:dyDescent="0.5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148"/>
      <c r="M2" s="148"/>
      <c r="N2" s="148"/>
      <c r="O2" s="35"/>
    </row>
    <row r="3" spans="1:15" ht="15" customHeight="1" x14ac:dyDescent="0.5">
      <c r="A3" s="27"/>
      <c r="B3" s="28"/>
      <c r="C3" s="28"/>
      <c r="D3" s="29"/>
      <c r="E3" s="29"/>
      <c r="F3" s="29"/>
      <c r="G3" s="29"/>
      <c r="H3" s="29"/>
      <c r="I3" s="29"/>
      <c r="J3" s="29"/>
      <c r="K3" s="29"/>
      <c r="L3" s="36"/>
      <c r="M3" s="36"/>
      <c r="N3" s="36"/>
      <c r="O3" s="37"/>
    </row>
    <row r="4" spans="1:15" ht="15" customHeight="1" thickBot="1" x14ac:dyDescent="0.3">
      <c r="A4" s="31"/>
      <c r="B4" s="32"/>
      <c r="C4" s="32"/>
      <c r="D4" s="33"/>
      <c r="E4" s="33"/>
      <c r="F4" s="33"/>
      <c r="G4" s="33"/>
      <c r="H4" s="33"/>
      <c r="I4" s="33"/>
      <c r="J4" s="33"/>
      <c r="K4" s="33"/>
      <c r="L4" s="38"/>
      <c r="M4" s="38"/>
      <c r="N4" s="38"/>
      <c r="O4" s="39"/>
    </row>
    <row r="5" spans="1:15" ht="6.75" customHeight="1" thickBot="1" x14ac:dyDescent="0.3">
      <c r="A5" s="248"/>
      <c r="B5" s="248"/>
      <c r="C5" s="248"/>
      <c r="D5" s="28"/>
      <c r="E5" s="28"/>
      <c r="F5" s="28"/>
      <c r="G5" s="28"/>
      <c r="H5" s="28"/>
      <c r="I5" s="28"/>
      <c r="J5" s="28"/>
      <c r="K5" s="28"/>
    </row>
    <row r="6" spans="1:15" ht="18" x14ac:dyDescent="0.25">
      <c r="A6" s="805" t="s">
        <v>0</v>
      </c>
      <c r="B6" s="807" t="s">
        <v>178</v>
      </c>
      <c r="C6" s="809" t="s">
        <v>179</v>
      </c>
      <c r="D6" s="809"/>
      <c r="E6" s="809"/>
      <c r="F6" s="809"/>
      <c r="G6" s="809"/>
      <c r="H6" s="809"/>
      <c r="I6" s="809"/>
      <c r="J6" s="809"/>
      <c r="K6" s="809"/>
      <c r="L6" s="809"/>
      <c r="M6" s="809"/>
      <c r="N6" s="809"/>
      <c r="O6" s="810" t="s">
        <v>125</v>
      </c>
    </row>
    <row r="7" spans="1:15" ht="17.25" thickBot="1" x14ac:dyDescent="0.3">
      <c r="A7" s="806"/>
      <c r="B7" s="808"/>
      <c r="C7" s="249" t="s">
        <v>180</v>
      </c>
      <c r="D7" s="250" t="s">
        <v>181</v>
      </c>
      <c r="E7" s="251" t="s">
        <v>182</v>
      </c>
      <c r="F7" s="250" t="s">
        <v>183</v>
      </c>
      <c r="G7" s="250" t="s">
        <v>184</v>
      </c>
      <c r="H7" s="250" t="s">
        <v>185</v>
      </c>
      <c r="I7" s="250" t="s">
        <v>186</v>
      </c>
      <c r="J7" s="250" t="s">
        <v>187</v>
      </c>
      <c r="K7" s="250" t="s">
        <v>188</v>
      </c>
      <c r="L7" s="250" t="s">
        <v>189</v>
      </c>
      <c r="M7" s="250" t="s">
        <v>190</v>
      </c>
      <c r="N7" s="250" t="s">
        <v>191</v>
      </c>
      <c r="O7" s="811"/>
    </row>
    <row r="8" spans="1:15" ht="20.100000000000001" customHeight="1" thickTop="1" x14ac:dyDescent="0.3">
      <c r="A8" s="236">
        <v>1</v>
      </c>
      <c r="B8" s="200" t="s">
        <v>89</v>
      </c>
      <c r="C8" s="158">
        <v>126</v>
      </c>
      <c r="D8" s="158">
        <v>25</v>
      </c>
      <c r="E8" s="158">
        <v>110</v>
      </c>
      <c r="F8" s="158">
        <v>53</v>
      </c>
      <c r="G8" s="158">
        <v>26027</v>
      </c>
      <c r="H8" s="158">
        <v>3080</v>
      </c>
      <c r="I8" s="158">
        <v>86</v>
      </c>
      <c r="J8" s="158">
        <v>36</v>
      </c>
      <c r="K8" s="158">
        <v>340</v>
      </c>
      <c r="L8" s="158">
        <v>35</v>
      </c>
      <c r="M8" s="158">
        <v>10</v>
      </c>
      <c r="N8" s="158">
        <v>0</v>
      </c>
      <c r="O8" s="227">
        <f t="shared" ref="O8:O19" si="0">SUM(C8:N8)</f>
        <v>29928</v>
      </c>
    </row>
    <row r="9" spans="1:15" ht="20.100000000000001" customHeight="1" x14ac:dyDescent="0.3">
      <c r="A9" s="133">
        <v>2</v>
      </c>
      <c r="B9" s="134" t="s">
        <v>90</v>
      </c>
      <c r="C9" s="157">
        <v>126</v>
      </c>
      <c r="D9" s="157">
        <v>25</v>
      </c>
      <c r="E9" s="157">
        <v>112</v>
      </c>
      <c r="F9" s="157">
        <v>53</v>
      </c>
      <c r="G9" s="157">
        <v>26090</v>
      </c>
      <c r="H9" s="157">
        <v>3087</v>
      </c>
      <c r="I9" s="157">
        <v>86</v>
      </c>
      <c r="J9" s="157">
        <v>36</v>
      </c>
      <c r="K9" s="157">
        <v>338</v>
      </c>
      <c r="L9" s="157">
        <v>36</v>
      </c>
      <c r="M9" s="157">
        <v>9</v>
      </c>
      <c r="N9" s="157">
        <v>0</v>
      </c>
      <c r="O9" s="252">
        <f t="shared" si="0"/>
        <v>29998</v>
      </c>
    </row>
    <row r="10" spans="1:15" ht="20.100000000000001" customHeight="1" x14ac:dyDescent="0.3">
      <c r="A10" s="133">
        <v>3</v>
      </c>
      <c r="B10" s="134" t="s">
        <v>91</v>
      </c>
      <c r="C10" s="157">
        <v>126</v>
      </c>
      <c r="D10" s="157">
        <v>27</v>
      </c>
      <c r="E10" s="157">
        <v>116</v>
      </c>
      <c r="F10" s="157">
        <v>53</v>
      </c>
      <c r="G10" s="157">
        <v>26112</v>
      </c>
      <c r="H10" s="157">
        <v>3114</v>
      </c>
      <c r="I10" s="157">
        <v>89</v>
      </c>
      <c r="J10" s="157">
        <v>36</v>
      </c>
      <c r="K10" s="157">
        <v>349</v>
      </c>
      <c r="L10" s="157">
        <v>36</v>
      </c>
      <c r="M10" s="157">
        <v>9</v>
      </c>
      <c r="N10" s="157">
        <v>0</v>
      </c>
      <c r="O10" s="252">
        <f t="shared" si="0"/>
        <v>30067</v>
      </c>
    </row>
    <row r="11" spans="1:15" ht="20.100000000000001" customHeight="1" x14ac:dyDescent="0.3">
      <c r="A11" s="133">
        <v>4</v>
      </c>
      <c r="B11" s="134" t="s">
        <v>92</v>
      </c>
      <c r="C11" s="157">
        <v>126</v>
      </c>
      <c r="D11" s="157">
        <v>27</v>
      </c>
      <c r="E11" s="157">
        <v>114</v>
      </c>
      <c r="F11" s="157">
        <v>57</v>
      </c>
      <c r="G11" s="157">
        <v>26158</v>
      </c>
      <c r="H11" s="157">
        <v>3129</v>
      </c>
      <c r="I11" s="157">
        <v>87</v>
      </c>
      <c r="J11" s="157">
        <v>35</v>
      </c>
      <c r="K11" s="157">
        <v>348</v>
      </c>
      <c r="L11" s="157">
        <v>36</v>
      </c>
      <c r="M11" s="157">
        <v>9</v>
      </c>
      <c r="N11" s="157">
        <v>0</v>
      </c>
      <c r="O11" s="252">
        <f t="shared" si="0"/>
        <v>30126</v>
      </c>
    </row>
    <row r="12" spans="1:15" ht="20.100000000000001" customHeight="1" x14ac:dyDescent="0.3">
      <c r="A12" s="133">
        <v>5</v>
      </c>
      <c r="B12" s="134" t="s">
        <v>17</v>
      </c>
      <c r="C12" s="157">
        <v>124</v>
      </c>
      <c r="D12" s="157">
        <v>27</v>
      </c>
      <c r="E12" s="157">
        <v>115</v>
      </c>
      <c r="F12" s="157">
        <v>58</v>
      </c>
      <c r="G12" s="157">
        <v>26195</v>
      </c>
      <c r="H12" s="157">
        <v>3129</v>
      </c>
      <c r="I12" s="157">
        <v>88</v>
      </c>
      <c r="J12" s="157">
        <v>36</v>
      </c>
      <c r="K12" s="157">
        <v>342</v>
      </c>
      <c r="L12" s="157">
        <v>36</v>
      </c>
      <c r="M12" s="157">
        <v>9</v>
      </c>
      <c r="N12" s="157">
        <v>0</v>
      </c>
      <c r="O12" s="252">
        <f t="shared" si="0"/>
        <v>30159</v>
      </c>
    </row>
    <row r="13" spans="1:15" ht="20.100000000000001" customHeight="1" x14ac:dyDescent="0.3">
      <c r="A13" s="133">
        <v>6</v>
      </c>
      <c r="B13" s="134" t="s">
        <v>93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252">
        <f t="shared" si="0"/>
        <v>0</v>
      </c>
    </row>
    <row r="14" spans="1:15" ht="20.100000000000001" customHeight="1" x14ac:dyDescent="0.3">
      <c r="A14" s="133">
        <v>7</v>
      </c>
      <c r="B14" s="134" t="s">
        <v>94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252">
        <f t="shared" si="0"/>
        <v>0</v>
      </c>
    </row>
    <row r="15" spans="1:15" ht="20.100000000000001" customHeight="1" x14ac:dyDescent="0.3">
      <c r="A15" s="133">
        <v>8</v>
      </c>
      <c r="B15" s="134" t="s">
        <v>95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2">
        <f t="shared" si="0"/>
        <v>0</v>
      </c>
    </row>
    <row r="16" spans="1:15" ht="20.100000000000001" customHeight="1" x14ac:dyDescent="0.3">
      <c r="A16" s="133">
        <v>9</v>
      </c>
      <c r="B16" s="134" t="s">
        <v>96</v>
      </c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2">
        <f t="shared" si="0"/>
        <v>0</v>
      </c>
    </row>
    <row r="17" spans="1:15" ht="20.100000000000001" customHeight="1" x14ac:dyDescent="0.3">
      <c r="A17" s="133">
        <v>10</v>
      </c>
      <c r="B17" s="134" t="s">
        <v>97</v>
      </c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2">
        <f t="shared" si="0"/>
        <v>0</v>
      </c>
    </row>
    <row r="18" spans="1:15" ht="20.100000000000001" customHeight="1" x14ac:dyDescent="0.3">
      <c r="A18" s="133">
        <v>11</v>
      </c>
      <c r="B18" s="134" t="s">
        <v>98</v>
      </c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2">
        <f t="shared" si="0"/>
        <v>0</v>
      </c>
    </row>
    <row r="19" spans="1:15" ht="20.100000000000001" customHeight="1" thickBot="1" x14ac:dyDescent="0.35">
      <c r="A19" s="135">
        <v>12</v>
      </c>
      <c r="B19" s="136" t="s">
        <v>99</v>
      </c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31">
        <f t="shared" si="0"/>
        <v>0</v>
      </c>
    </row>
    <row r="20" spans="1:15" ht="16.5" x14ac:dyDescent="0.3">
      <c r="A20" s="163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</row>
    <row r="21" spans="1:15" s="313" customFormat="1" ht="16.5" x14ac:dyDescent="0.3">
      <c r="A21" s="3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 spans="1:15" ht="16.5" x14ac:dyDescent="0.3">
      <c r="A22" s="163"/>
      <c r="B22" s="162"/>
      <c r="C22" s="162"/>
      <c r="D22" s="162"/>
      <c r="E22" s="123"/>
      <c r="F22" s="123"/>
      <c r="G22" s="137"/>
      <c r="H22" s="137"/>
      <c r="I22" s="137"/>
      <c r="J22" s="137"/>
      <c r="K22" s="137"/>
      <c r="L22" s="772" t="s">
        <v>522</v>
      </c>
      <c r="M22" s="772"/>
      <c r="N22" s="772"/>
      <c r="O22" s="772"/>
    </row>
    <row r="23" spans="1:15" ht="16.5" x14ac:dyDescent="0.3">
      <c r="A23" s="772" t="s">
        <v>122</v>
      </c>
      <c r="B23" s="772"/>
      <c r="C23" s="772"/>
      <c r="D23" s="172"/>
      <c r="E23" s="172"/>
      <c r="F23" s="123"/>
      <c r="G23" s="137"/>
      <c r="H23" s="137"/>
      <c r="I23" s="137"/>
      <c r="J23" s="137"/>
      <c r="K23" s="137"/>
      <c r="L23" s="772" t="s">
        <v>121</v>
      </c>
      <c r="M23" s="772"/>
      <c r="N23" s="772"/>
      <c r="O23" s="772"/>
    </row>
    <row r="24" spans="1:15" ht="16.5" x14ac:dyDescent="0.3">
      <c r="A24" s="771" t="s">
        <v>464</v>
      </c>
      <c r="B24" s="771"/>
      <c r="C24" s="771"/>
      <c r="D24" s="164"/>
      <c r="E24" s="164"/>
      <c r="F24" s="123"/>
      <c r="G24" s="137"/>
      <c r="H24" s="137"/>
      <c r="I24" s="137"/>
      <c r="J24" s="137"/>
      <c r="K24" s="137"/>
      <c r="L24" s="771" t="s">
        <v>123</v>
      </c>
      <c r="M24" s="771"/>
      <c r="N24" s="771"/>
      <c r="O24" s="771"/>
    </row>
    <row r="25" spans="1:15" ht="16.5" x14ac:dyDescent="0.3">
      <c r="A25" s="163"/>
      <c r="B25" s="115"/>
      <c r="C25" s="115"/>
      <c r="D25" s="115"/>
      <c r="E25" s="115"/>
      <c r="F25" s="123"/>
      <c r="G25" s="137"/>
      <c r="H25" s="137"/>
      <c r="I25" s="137"/>
      <c r="J25" s="137"/>
      <c r="K25" s="137"/>
      <c r="L25" s="137"/>
      <c r="M25" s="115"/>
      <c r="N25" s="123"/>
      <c r="O25" s="115"/>
    </row>
    <row r="26" spans="1:15" ht="16.5" x14ac:dyDescent="0.3">
      <c r="A26" s="163"/>
      <c r="B26" s="115"/>
      <c r="C26" s="115"/>
      <c r="D26" s="115"/>
      <c r="E26" s="115"/>
      <c r="F26" s="115"/>
      <c r="G26" s="137"/>
      <c r="H26" s="137"/>
      <c r="I26" s="137"/>
      <c r="J26" s="137"/>
      <c r="K26" s="137"/>
      <c r="L26" s="137"/>
      <c r="M26" s="115"/>
      <c r="N26" s="115"/>
      <c r="O26" s="115"/>
    </row>
    <row r="27" spans="1:15" ht="16.5" x14ac:dyDescent="0.3">
      <c r="A27" s="163"/>
      <c r="B27" s="115"/>
      <c r="C27" s="115"/>
      <c r="D27" s="115"/>
      <c r="E27" s="115"/>
      <c r="F27" s="123"/>
      <c r="G27" s="137"/>
      <c r="H27" s="137"/>
      <c r="I27" s="137"/>
      <c r="J27" s="137"/>
      <c r="K27" s="137"/>
      <c r="L27" s="137"/>
      <c r="M27" s="115"/>
      <c r="N27" s="123"/>
      <c r="O27" s="115"/>
    </row>
    <row r="28" spans="1:15" ht="16.5" x14ac:dyDescent="0.3">
      <c r="A28" s="163"/>
      <c r="B28" s="115"/>
      <c r="C28" s="115"/>
      <c r="D28" s="115"/>
      <c r="E28" s="115"/>
      <c r="F28" s="123"/>
      <c r="G28" s="137"/>
      <c r="H28" s="137"/>
      <c r="I28" s="137"/>
      <c r="J28" s="137"/>
      <c r="K28" s="137"/>
      <c r="L28" s="137"/>
      <c r="M28" s="115"/>
      <c r="N28" s="123"/>
      <c r="O28" s="164"/>
    </row>
    <row r="29" spans="1:15" ht="16.5" x14ac:dyDescent="0.3">
      <c r="A29" s="771" t="s">
        <v>465</v>
      </c>
      <c r="B29" s="771"/>
      <c r="C29" s="771"/>
      <c r="D29" s="164"/>
      <c r="E29" s="164"/>
      <c r="F29" s="123"/>
      <c r="G29" s="137"/>
      <c r="H29" s="137"/>
      <c r="I29" s="137"/>
      <c r="J29" s="137"/>
      <c r="K29" s="137"/>
      <c r="L29" s="771" t="s">
        <v>466</v>
      </c>
      <c r="M29" s="771"/>
      <c r="N29" s="771"/>
      <c r="O29" s="771"/>
    </row>
    <row r="30" spans="1:15" ht="16.5" x14ac:dyDescent="0.3">
      <c r="A30" s="771" t="s">
        <v>514</v>
      </c>
      <c r="B30" s="771"/>
      <c r="C30" s="771"/>
      <c r="D30" s="164"/>
      <c r="E30" s="164"/>
      <c r="F30" s="115"/>
      <c r="G30" s="137"/>
      <c r="H30" s="137"/>
      <c r="I30" s="137"/>
      <c r="J30" s="137"/>
      <c r="K30" s="137"/>
      <c r="L30" s="771" t="s">
        <v>469</v>
      </c>
      <c r="M30" s="771"/>
      <c r="N30" s="771"/>
      <c r="O30" s="771"/>
    </row>
  </sheetData>
  <mergeCells count="13">
    <mergeCell ref="A30:C30"/>
    <mergeCell ref="L30:O30"/>
    <mergeCell ref="L22:O22"/>
    <mergeCell ref="A23:C23"/>
    <mergeCell ref="L23:O23"/>
    <mergeCell ref="A24:C24"/>
    <mergeCell ref="L24:O24"/>
    <mergeCell ref="A29:C29"/>
    <mergeCell ref="L29:O29"/>
    <mergeCell ref="A6:A7"/>
    <mergeCell ref="B6:B7"/>
    <mergeCell ref="C6:N6"/>
    <mergeCell ref="O6:O7"/>
  </mergeCells>
  <pageMargins left="1.47" right="0.39370078740157483" top="0.74803149606299213" bottom="0.74803149606299213" header="0.31496062992125984" footer="0.31496062992125984"/>
  <pageSetup paperSize="5" scale="90" orientation="landscape" horizontalDpi="180" verticalDpi="18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J29"/>
  <sheetViews>
    <sheetView view="pageBreakPreview" zoomScaleSheetLayoutView="100" workbookViewId="0">
      <selection activeCell="F11" sqref="F11"/>
    </sheetView>
  </sheetViews>
  <sheetFormatPr defaultRowHeight="15" x14ac:dyDescent="0.25"/>
  <cols>
    <col min="1" max="1" width="9.140625" style="149"/>
    <col min="2" max="2" width="20" style="149" customWidth="1"/>
    <col min="3" max="4" width="20.7109375" style="149" customWidth="1"/>
    <col min="5" max="5" width="22.140625" style="149" customWidth="1"/>
    <col min="6" max="6" width="31.28515625" style="149" customWidth="1"/>
    <col min="7" max="16384" width="9.140625" style="149"/>
  </cols>
  <sheetData>
    <row r="1" spans="1:6" ht="15" customHeight="1" x14ac:dyDescent="0.5">
      <c r="A1" s="23"/>
      <c r="B1" s="24"/>
      <c r="C1" s="24"/>
      <c r="D1" s="25"/>
      <c r="E1" s="25"/>
      <c r="F1" s="35"/>
    </row>
    <row r="2" spans="1:6" ht="15" customHeight="1" x14ac:dyDescent="0.5">
      <c r="A2" s="27"/>
      <c r="B2" s="28"/>
      <c r="C2" s="28"/>
      <c r="D2" s="29"/>
      <c r="E2" s="29"/>
      <c r="F2" s="37"/>
    </row>
    <row r="3" spans="1:6" ht="15" customHeight="1" thickBot="1" x14ac:dyDescent="0.3">
      <c r="A3" s="31"/>
      <c r="B3" s="32"/>
      <c r="C3" s="32"/>
      <c r="D3" s="33"/>
      <c r="E3" s="33"/>
      <c r="F3" s="39"/>
    </row>
    <row r="4" spans="1:6" ht="15.75" thickBot="1" x14ac:dyDescent="0.3">
      <c r="A4" s="248"/>
      <c r="B4" s="248"/>
      <c r="C4" s="248"/>
      <c r="D4" s="28"/>
      <c r="E4" s="28"/>
    </row>
    <row r="5" spans="1:6" ht="15.75" x14ac:dyDescent="0.25">
      <c r="A5" s="812" t="s">
        <v>1</v>
      </c>
      <c r="B5" s="814" t="s">
        <v>127</v>
      </c>
      <c r="C5" s="745" t="s">
        <v>202</v>
      </c>
      <c r="D5" s="745"/>
      <c r="E5" s="745"/>
      <c r="F5" s="750" t="s">
        <v>18</v>
      </c>
    </row>
    <row r="6" spans="1:6" ht="16.5" thickBot="1" x14ac:dyDescent="0.3">
      <c r="A6" s="813"/>
      <c r="B6" s="815"/>
      <c r="C6" s="290" t="s">
        <v>20</v>
      </c>
      <c r="D6" s="156" t="s">
        <v>60</v>
      </c>
      <c r="E6" s="291" t="s">
        <v>38</v>
      </c>
      <c r="F6" s="752"/>
    </row>
    <row r="7" spans="1:6" ht="17.25" thickTop="1" x14ac:dyDescent="0.3">
      <c r="A7" s="236">
        <v>1</v>
      </c>
      <c r="B7" s="200" t="s">
        <v>89</v>
      </c>
      <c r="C7" s="158">
        <v>79</v>
      </c>
      <c r="D7" s="158">
        <v>13</v>
      </c>
      <c r="E7" s="158">
        <v>0</v>
      </c>
      <c r="F7" s="227">
        <f t="shared" ref="F7:F18" si="0">SUM(C7:E7)</f>
        <v>92</v>
      </c>
    </row>
    <row r="8" spans="1:6" ht="16.5" x14ac:dyDescent="0.3">
      <c r="A8" s="133">
        <v>2</v>
      </c>
      <c r="B8" s="134" t="s">
        <v>90</v>
      </c>
      <c r="C8" s="157">
        <v>80</v>
      </c>
      <c r="D8" s="157">
        <v>47</v>
      </c>
      <c r="E8" s="157">
        <v>1</v>
      </c>
      <c r="F8" s="252">
        <f t="shared" si="0"/>
        <v>128</v>
      </c>
    </row>
    <row r="9" spans="1:6" ht="16.5" x14ac:dyDescent="0.3">
      <c r="A9" s="133">
        <v>3</v>
      </c>
      <c r="B9" s="134" t="s">
        <v>91</v>
      </c>
      <c r="C9" s="157">
        <v>82</v>
      </c>
      <c r="D9" s="157">
        <v>23</v>
      </c>
      <c r="E9" s="157">
        <v>0</v>
      </c>
      <c r="F9" s="252">
        <f t="shared" si="0"/>
        <v>105</v>
      </c>
    </row>
    <row r="10" spans="1:6" ht="16.5" x14ac:dyDescent="0.3">
      <c r="A10" s="133">
        <v>4</v>
      </c>
      <c r="B10" s="134" t="s">
        <v>92</v>
      </c>
      <c r="C10" s="157">
        <v>92</v>
      </c>
      <c r="D10" s="157">
        <v>24</v>
      </c>
      <c r="E10" s="157">
        <v>4</v>
      </c>
      <c r="F10" s="252">
        <f t="shared" si="0"/>
        <v>120</v>
      </c>
    </row>
    <row r="11" spans="1:6" ht="16.5" x14ac:dyDescent="0.3">
      <c r="A11" s="133">
        <v>5</v>
      </c>
      <c r="B11" s="134" t="s">
        <v>17</v>
      </c>
      <c r="C11" s="157">
        <v>66</v>
      </c>
      <c r="D11" s="157">
        <v>12</v>
      </c>
      <c r="E11" s="157">
        <v>0</v>
      </c>
      <c r="F11" s="252">
        <f t="shared" si="0"/>
        <v>78</v>
      </c>
    </row>
    <row r="12" spans="1:6" ht="16.5" x14ac:dyDescent="0.3">
      <c r="A12" s="133">
        <v>6</v>
      </c>
      <c r="B12" s="134" t="s">
        <v>93</v>
      </c>
      <c r="C12" s="157"/>
      <c r="D12" s="157"/>
      <c r="E12" s="157"/>
      <c r="F12" s="252">
        <f t="shared" si="0"/>
        <v>0</v>
      </c>
    </row>
    <row r="13" spans="1:6" ht="16.5" x14ac:dyDescent="0.3">
      <c r="A13" s="133">
        <v>7</v>
      </c>
      <c r="B13" s="134" t="s">
        <v>94</v>
      </c>
      <c r="C13" s="157"/>
      <c r="D13" s="157"/>
      <c r="E13" s="157"/>
      <c r="F13" s="252">
        <f t="shared" si="0"/>
        <v>0</v>
      </c>
    </row>
    <row r="14" spans="1:6" ht="16.5" x14ac:dyDescent="0.3">
      <c r="A14" s="133">
        <v>8</v>
      </c>
      <c r="B14" s="134" t="s">
        <v>95</v>
      </c>
      <c r="C14" s="253"/>
      <c r="D14" s="253"/>
      <c r="E14" s="253"/>
      <c r="F14" s="252">
        <f t="shared" si="0"/>
        <v>0</v>
      </c>
    </row>
    <row r="15" spans="1:6" ht="16.5" x14ac:dyDescent="0.3">
      <c r="A15" s="133">
        <v>9</v>
      </c>
      <c r="B15" s="134" t="s">
        <v>96</v>
      </c>
      <c r="C15" s="253"/>
      <c r="D15" s="253"/>
      <c r="E15" s="253"/>
      <c r="F15" s="252">
        <f t="shared" si="0"/>
        <v>0</v>
      </c>
    </row>
    <row r="16" spans="1:6" ht="16.5" x14ac:dyDescent="0.3">
      <c r="A16" s="133">
        <v>10</v>
      </c>
      <c r="B16" s="134" t="s">
        <v>97</v>
      </c>
      <c r="C16" s="253"/>
      <c r="D16" s="253"/>
      <c r="E16" s="253"/>
      <c r="F16" s="252">
        <f t="shared" si="0"/>
        <v>0</v>
      </c>
    </row>
    <row r="17" spans="1:10" ht="16.5" x14ac:dyDescent="0.3">
      <c r="A17" s="133">
        <v>11</v>
      </c>
      <c r="B17" s="134" t="s">
        <v>98</v>
      </c>
      <c r="C17" s="253"/>
      <c r="D17" s="253"/>
      <c r="E17" s="253"/>
      <c r="F17" s="252">
        <f t="shared" si="0"/>
        <v>0</v>
      </c>
    </row>
    <row r="18" spans="1:10" ht="17.25" thickBot="1" x14ac:dyDescent="0.35">
      <c r="A18" s="135">
        <v>12</v>
      </c>
      <c r="B18" s="136" t="s">
        <v>99</v>
      </c>
      <c r="C18" s="254"/>
      <c r="D18" s="254"/>
      <c r="E18" s="254"/>
      <c r="F18" s="231">
        <f t="shared" si="0"/>
        <v>0</v>
      </c>
    </row>
    <row r="19" spans="1:10" ht="16.5" x14ac:dyDescent="0.3">
      <c r="A19" s="163"/>
      <c r="B19" s="680"/>
      <c r="C19" s="680"/>
      <c r="D19" s="680"/>
      <c r="E19" s="115"/>
      <c r="F19" s="115"/>
    </row>
    <row r="20" spans="1:10" ht="16.5" x14ac:dyDescent="0.3">
      <c r="A20" s="163"/>
      <c r="B20" s="162"/>
      <c r="C20" s="162"/>
      <c r="D20" s="162"/>
      <c r="E20" s="123"/>
      <c r="F20" s="163"/>
    </row>
    <row r="21" spans="1:10" s="555" customFormat="1" ht="16.5" x14ac:dyDescent="0.3">
      <c r="A21" s="556"/>
      <c r="B21" s="162"/>
      <c r="C21" s="162"/>
      <c r="D21" s="162"/>
      <c r="E21" s="772" t="s">
        <v>520</v>
      </c>
      <c r="F21" s="772"/>
      <c r="G21" s="772"/>
      <c r="H21" s="137"/>
      <c r="I21" s="137"/>
      <c r="J21" s="137"/>
    </row>
    <row r="22" spans="1:10" s="555" customFormat="1" ht="16.5" x14ac:dyDescent="0.3">
      <c r="A22" s="772" t="s">
        <v>122</v>
      </c>
      <c r="B22" s="772"/>
      <c r="C22" s="772"/>
      <c r="D22" s="172"/>
      <c r="E22" s="772" t="s">
        <v>121</v>
      </c>
      <c r="F22" s="772"/>
      <c r="G22" s="772"/>
      <c r="H22" s="137"/>
      <c r="I22" s="137"/>
      <c r="J22" s="137"/>
    </row>
    <row r="23" spans="1:10" s="555" customFormat="1" ht="16.5" x14ac:dyDescent="0.3">
      <c r="A23" s="771" t="s">
        <v>464</v>
      </c>
      <c r="B23" s="771"/>
      <c r="C23" s="771"/>
      <c r="D23" s="164"/>
      <c r="E23" s="771" t="s">
        <v>123</v>
      </c>
      <c r="F23" s="771"/>
      <c r="G23" s="771"/>
      <c r="H23" s="137"/>
      <c r="I23" s="137"/>
      <c r="J23" s="137"/>
    </row>
    <row r="24" spans="1:10" s="555" customFormat="1" ht="16.5" x14ac:dyDescent="0.3">
      <c r="A24" s="556"/>
      <c r="B24" s="115"/>
      <c r="C24" s="115"/>
      <c r="D24" s="115"/>
      <c r="E24" s="137"/>
      <c r="F24" s="123"/>
      <c r="G24" s="115"/>
      <c r="H24" s="137"/>
      <c r="I24" s="137"/>
      <c r="J24" s="137"/>
    </row>
    <row r="25" spans="1:10" s="555" customFormat="1" ht="16.5" x14ac:dyDescent="0.3">
      <c r="A25" s="556"/>
      <c r="B25" s="115"/>
      <c r="C25" s="115"/>
      <c r="D25" s="115"/>
      <c r="E25" s="137"/>
      <c r="F25" s="115"/>
      <c r="G25" s="115"/>
      <c r="H25" s="137"/>
      <c r="I25" s="137"/>
      <c r="J25" s="137"/>
    </row>
    <row r="26" spans="1:10" s="555" customFormat="1" ht="16.5" x14ac:dyDescent="0.3">
      <c r="A26" s="556"/>
      <c r="B26" s="115"/>
      <c r="C26" s="115"/>
      <c r="D26" s="115"/>
      <c r="E26" s="137"/>
      <c r="F26" s="123"/>
      <c r="G26" s="115"/>
      <c r="H26" s="137"/>
      <c r="I26" s="137"/>
      <c r="J26" s="137"/>
    </row>
    <row r="27" spans="1:10" s="555" customFormat="1" ht="16.5" x14ac:dyDescent="0.3">
      <c r="A27" s="556"/>
      <c r="B27" s="115"/>
      <c r="C27" s="115"/>
      <c r="D27" s="115"/>
      <c r="E27" s="137"/>
      <c r="F27" s="123"/>
      <c r="G27" s="164"/>
      <c r="H27" s="137"/>
      <c r="I27" s="137"/>
      <c r="J27" s="137"/>
    </row>
    <row r="28" spans="1:10" s="555" customFormat="1" ht="16.5" x14ac:dyDescent="0.3">
      <c r="A28" s="771" t="s">
        <v>465</v>
      </c>
      <c r="B28" s="771"/>
      <c r="C28" s="771"/>
      <c r="D28" s="164"/>
      <c r="E28" s="771" t="s">
        <v>466</v>
      </c>
      <c r="F28" s="771"/>
      <c r="G28" s="771"/>
      <c r="H28" s="137"/>
      <c r="I28" s="137"/>
      <c r="J28" s="137"/>
    </row>
    <row r="29" spans="1:10" s="555" customFormat="1" ht="16.5" x14ac:dyDescent="0.3">
      <c r="A29" s="771" t="s">
        <v>514</v>
      </c>
      <c r="B29" s="771"/>
      <c r="C29" s="771"/>
      <c r="D29" s="164"/>
      <c r="E29" s="771" t="s">
        <v>467</v>
      </c>
      <c r="F29" s="771"/>
      <c r="G29" s="771"/>
      <c r="H29" s="137"/>
      <c r="I29" s="137"/>
      <c r="J29" s="137"/>
    </row>
  </sheetData>
  <mergeCells count="13">
    <mergeCell ref="F5:F6"/>
    <mergeCell ref="A5:A6"/>
    <mergeCell ref="B5:B6"/>
    <mergeCell ref="C5:E5"/>
    <mergeCell ref="A28:C28"/>
    <mergeCell ref="E28:G28"/>
    <mergeCell ref="A29:C29"/>
    <mergeCell ref="E29:G29"/>
    <mergeCell ref="E21:G21"/>
    <mergeCell ref="A22:C22"/>
    <mergeCell ref="E22:G22"/>
    <mergeCell ref="A23:C23"/>
    <mergeCell ref="E23:G23"/>
  </mergeCells>
  <pageMargins left="1.96" right="0.39370078740157483" top="0.74803149606299213" bottom="0.74803149606299213" header="0.31496062992125984" footer="0.31496062992125984"/>
  <pageSetup paperSize="5" scale="108" orientation="landscape" horizontalDpi="180" verticalDpi="18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T29"/>
  <sheetViews>
    <sheetView view="pageBreakPreview" zoomScale="90" zoomScaleSheetLayoutView="90" workbookViewId="0">
      <selection activeCell="H21" sqref="H21"/>
    </sheetView>
  </sheetViews>
  <sheetFormatPr defaultRowHeight="15" x14ac:dyDescent="0.25"/>
  <cols>
    <col min="1" max="1" width="5.7109375" style="149" customWidth="1"/>
    <col min="2" max="2" width="24" style="149" customWidth="1"/>
    <col min="3" max="3" width="8.140625" style="149" customWidth="1"/>
    <col min="4" max="4" width="8.42578125" style="149" customWidth="1"/>
    <col min="5" max="5" width="8.28515625" style="149" customWidth="1"/>
    <col min="6" max="7" width="8.7109375" style="149" customWidth="1"/>
    <col min="8" max="8" width="9.28515625" style="149" customWidth="1"/>
    <col min="9" max="9" width="8.5703125" style="149" customWidth="1"/>
    <col min="10" max="10" width="9" style="149" customWidth="1"/>
    <col min="11" max="12" width="9.28515625" style="149" customWidth="1"/>
    <col min="13" max="13" width="9" style="149" customWidth="1"/>
    <col min="14" max="14" width="9.140625" style="149" customWidth="1"/>
    <col min="15" max="15" width="10.7109375" style="149" customWidth="1"/>
    <col min="16" max="16384" width="9.140625" style="149"/>
  </cols>
  <sheetData>
    <row r="1" spans="1:16" ht="16.5" thickBot="1" x14ac:dyDescent="0.3">
      <c r="P1" s="255"/>
    </row>
    <row r="2" spans="1:16" ht="17.25" customHeight="1" x14ac:dyDescent="0.5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1:16" ht="16.5" customHeight="1" x14ac:dyDescent="0.5">
      <c r="A3" s="27"/>
      <c r="B3" s="28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1:16" ht="15.75" thickBot="1" x14ac:dyDescent="0.3">
      <c r="A4" s="31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6" ht="5.0999999999999996" customHeight="1" x14ac:dyDescent="0.25">
      <c r="A5" s="277"/>
      <c r="B5" s="277"/>
      <c r="C5" s="278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</row>
    <row r="6" spans="1:16" ht="18.75" thickBot="1" x14ac:dyDescent="0.3">
      <c r="A6" s="238" t="s">
        <v>1</v>
      </c>
      <c r="B6" s="238" t="s">
        <v>200</v>
      </c>
      <c r="C6" s="238" t="s">
        <v>40</v>
      </c>
      <c r="D6" s="238" t="s">
        <v>41</v>
      </c>
      <c r="E6" s="238" t="s">
        <v>42</v>
      </c>
      <c r="F6" s="238" t="s">
        <v>43</v>
      </c>
      <c r="G6" s="238" t="s">
        <v>17</v>
      </c>
      <c r="H6" s="238" t="s">
        <v>44</v>
      </c>
      <c r="I6" s="238" t="s">
        <v>45</v>
      </c>
      <c r="J6" s="239" t="s">
        <v>46</v>
      </c>
      <c r="K6" s="239" t="s">
        <v>47</v>
      </c>
      <c r="L6" s="240" t="s">
        <v>48</v>
      </c>
      <c r="M6" s="239" t="s">
        <v>156</v>
      </c>
      <c r="N6" s="241" t="s">
        <v>49</v>
      </c>
      <c r="O6" s="557" t="s">
        <v>18</v>
      </c>
      <c r="P6" s="257"/>
    </row>
    <row r="7" spans="1:16" ht="21" thickTop="1" x14ac:dyDescent="0.3">
      <c r="A7" s="258">
        <v>1</v>
      </c>
      <c r="B7" s="259" t="s">
        <v>192</v>
      </c>
      <c r="C7" s="616">
        <v>13</v>
      </c>
      <c r="D7" s="260">
        <v>47</v>
      </c>
      <c r="E7" s="260">
        <v>23</v>
      </c>
      <c r="F7" s="260">
        <v>24</v>
      </c>
      <c r="G7" s="260">
        <v>12</v>
      </c>
      <c r="H7" s="260"/>
      <c r="I7" s="260"/>
      <c r="J7" s="260"/>
      <c r="K7" s="260"/>
      <c r="L7" s="260"/>
      <c r="M7" s="260"/>
      <c r="N7" s="260"/>
      <c r="O7" s="261"/>
      <c r="P7" s="262"/>
    </row>
    <row r="8" spans="1:16" ht="20.25" x14ac:dyDescent="0.3">
      <c r="A8" s="263">
        <f>A7+1</f>
        <v>2</v>
      </c>
      <c r="B8" s="264" t="s">
        <v>193</v>
      </c>
      <c r="C8" s="617">
        <v>0</v>
      </c>
      <c r="D8" s="266"/>
      <c r="E8" s="265"/>
      <c r="F8" s="265"/>
      <c r="G8" s="265"/>
      <c r="H8" s="265"/>
      <c r="I8" s="265"/>
      <c r="J8" s="265"/>
      <c r="K8" s="266"/>
      <c r="L8" s="266"/>
      <c r="M8" s="266"/>
      <c r="N8" s="266"/>
      <c r="O8" s="267"/>
      <c r="P8" s="262"/>
    </row>
    <row r="9" spans="1:16" ht="20.25" x14ac:dyDescent="0.3">
      <c r="A9" s="263">
        <f t="shared" ref="A9:A15" si="0">A8+1</f>
        <v>3</v>
      </c>
      <c r="B9" s="264" t="s">
        <v>194</v>
      </c>
      <c r="C9" s="617">
        <v>0</v>
      </c>
      <c r="D9" s="266"/>
      <c r="E9" s="265"/>
      <c r="F9" s="265"/>
      <c r="G9" s="265"/>
      <c r="H9" s="265"/>
      <c r="I9" s="265"/>
      <c r="J9" s="265"/>
      <c r="K9" s="266"/>
      <c r="L9" s="266"/>
      <c r="M9" s="266"/>
      <c r="N9" s="266"/>
      <c r="O9" s="267"/>
      <c r="P9" s="262"/>
    </row>
    <row r="10" spans="1:16" ht="20.25" x14ac:dyDescent="0.3">
      <c r="A10" s="263">
        <f t="shared" si="0"/>
        <v>4</v>
      </c>
      <c r="B10" s="264" t="s">
        <v>195</v>
      </c>
      <c r="C10" s="617">
        <v>0</v>
      </c>
      <c r="D10" s="266"/>
      <c r="E10" s="265"/>
      <c r="F10" s="265"/>
      <c r="G10" s="265"/>
      <c r="H10" s="265"/>
      <c r="I10" s="265"/>
      <c r="J10" s="265"/>
      <c r="K10" s="266"/>
      <c r="L10" s="266"/>
      <c r="M10" s="266"/>
      <c r="N10" s="266"/>
      <c r="O10" s="267"/>
      <c r="P10" s="262"/>
    </row>
    <row r="11" spans="1:16" ht="20.25" x14ac:dyDescent="0.3">
      <c r="A11" s="263">
        <f t="shared" si="0"/>
        <v>5</v>
      </c>
      <c r="B11" s="264" t="s">
        <v>196</v>
      </c>
      <c r="C11" s="617">
        <v>0</v>
      </c>
      <c r="D11" s="266"/>
      <c r="E11" s="265"/>
      <c r="F11" s="265"/>
      <c r="G11" s="265"/>
      <c r="H11" s="265"/>
      <c r="I11" s="265"/>
      <c r="J11" s="265"/>
      <c r="K11" s="266"/>
      <c r="L11" s="266"/>
      <c r="M11" s="266"/>
      <c r="N11" s="266"/>
      <c r="O11" s="267"/>
      <c r="P11" s="262"/>
    </row>
    <row r="12" spans="1:16" ht="20.25" x14ac:dyDescent="0.3">
      <c r="A12" s="263">
        <f t="shared" si="0"/>
        <v>6</v>
      </c>
      <c r="B12" s="264" t="s">
        <v>197</v>
      </c>
      <c r="C12" s="617">
        <v>0</v>
      </c>
      <c r="D12" s="266"/>
      <c r="E12" s="265"/>
      <c r="F12" s="265"/>
      <c r="G12" s="265"/>
      <c r="H12" s="265"/>
      <c r="I12" s="265"/>
      <c r="J12" s="265"/>
      <c r="K12" s="266"/>
      <c r="L12" s="266"/>
      <c r="M12" s="266"/>
      <c r="N12" s="266"/>
      <c r="O12" s="267"/>
      <c r="P12" s="262"/>
    </row>
    <row r="13" spans="1:16" ht="20.25" x14ac:dyDescent="0.3">
      <c r="A13" s="263">
        <f t="shared" si="0"/>
        <v>7</v>
      </c>
      <c r="B13" s="264" t="s">
        <v>198</v>
      </c>
      <c r="C13" s="618">
        <v>0</v>
      </c>
      <c r="D13" s="269"/>
      <c r="E13" s="268"/>
      <c r="F13" s="268"/>
      <c r="G13" s="268"/>
      <c r="H13" s="268"/>
      <c r="I13" s="268"/>
      <c r="J13" s="268"/>
      <c r="K13" s="266"/>
      <c r="L13" s="266"/>
      <c r="M13" s="266"/>
      <c r="N13" s="266"/>
      <c r="O13" s="267"/>
      <c r="P13" s="262"/>
    </row>
    <row r="14" spans="1:16" ht="20.25" x14ac:dyDescent="0.3">
      <c r="A14" s="270">
        <f t="shared" si="0"/>
        <v>8</v>
      </c>
      <c r="B14" s="280" t="s">
        <v>199</v>
      </c>
      <c r="C14" s="618">
        <v>0</v>
      </c>
      <c r="D14" s="269"/>
      <c r="E14" s="268"/>
      <c r="F14" s="268"/>
      <c r="G14" s="268"/>
      <c r="H14" s="268"/>
      <c r="I14" s="268"/>
      <c r="J14" s="268"/>
      <c r="K14" s="269"/>
      <c r="L14" s="269"/>
      <c r="M14" s="269"/>
      <c r="N14" s="269"/>
      <c r="O14" s="281"/>
      <c r="P14" s="262"/>
    </row>
    <row r="15" spans="1:16" ht="21" thickBot="1" x14ac:dyDescent="0.35">
      <c r="A15" s="288">
        <f t="shared" si="0"/>
        <v>9</v>
      </c>
      <c r="B15" s="289" t="s">
        <v>201</v>
      </c>
      <c r="C15" s="619">
        <v>0</v>
      </c>
      <c r="D15" s="285"/>
      <c r="E15" s="286"/>
      <c r="F15" s="284"/>
      <c r="G15" s="286"/>
      <c r="H15" s="286"/>
      <c r="I15" s="286"/>
      <c r="J15" s="286"/>
      <c r="K15" s="285"/>
      <c r="L15" s="285"/>
      <c r="M15" s="285"/>
      <c r="N15" s="285"/>
      <c r="O15" s="287"/>
      <c r="P15" s="262"/>
    </row>
    <row r="16" spans="1:16" ht="26.25" thickBot="1" x14ac:dyDescent="0.4">
      <c r="A16" s="282"/>
      <c r="B16" s="271" t="s">
        <v>26</v>
      </c>
      <c r="C16" s="620">
        <f>SUM(C7:C15)</f>
        <v>13</v>
      </c>
      <c r="D16" s="273">
        <f t="shared" ref="D16:O16" si="1">SUM(D7:D14)</f>
        <v>47</v>
      </c>
      <c r="E16" s="273">
        <f t="shared" si="1"/>
        <v>23</v>
      </c>
      <c r="F16" s="272">
        <f t="shared" si="1"/>
        <v>24</v>
      </c>
      <c r="G16" s="273">
        <f t="shared" si="1"/>
        <v>12</v>
      </c>
      <c r="H16" s="273">
        <f t="shared" si="1"/>
        <v>0</v>
      </c>
      <c r="I16" s="273">
        <f t="shared" si="1"/>
        <v>0</v>
      </c>
      <c r="J16" s="273">
        <f t="shared" si="1"/>
        <v>0</v>
      </c>
      <c r="K16" s="273">
        <f t="shared" si="1"/>
        <v>0</v>
      </c>
      <c r="L16" s="273">
        <f t="shared" si="1"/>
        <v>0</v>
      </c>
      <c r="M16" s="273">
        <f t="shared" si="1"/>
        <v>0</v>
      </c>
      <c r="N16" s="273">
        <f t="shared" si="1"/>
        <v>0</v>
      </c>
      <c r="O16" s="283">
        <f t="shared" si="1"/>
        <v>0</v>
      </c>
      <c r="P16" s="274"/>
    </row>
    <row r="17" spans="1:20" ht="16.5" thickTop="1" x14ac:dyDescent="0.25">
      <c r="A17" s="256"/>
      <c r="B17" s="256"/>
      <c r="C17" s="256"/>
      <c r="D17" s="256"/>
      <c r="E17" s="256"/>
      <c r="F17" s="256"/>
      <c r="O17" s="275"/>
    </row>
    <row r="18" spans="1:20" ht="16.5" x14ac:dyDescent="0.3">
      <c r="A18" s="163"/>
      <c r="B18" s="162"/>
      <c r="C18" s="162"/>
      <c r="D18" s="162"/>
      <c r="E18" s="123"/>
      <c r="F18" s="123"/>
      <c r="G18" s="137"/>
      <c r="H18" s="137"/>
      <c r="I18" s="137"/>
      <c r="J18" s="137"/>
      <c r="K18" s="772" t="s">
        <v>520</v>
      </c>
      <c r="L18" s="772"/>
      <c r="M18" s="772"/>
      <c r="N18" s="772"/>
      <c r="O18" s="772"/>
    </row>
    <row r="19" spans="1:20" ht="16.5" x14ac:dyDescent="0.3">
      <c r="A19" s="772" t="s">
        <v>122</v>
      </c>
      <c r="B19" s="772"/>
      <c r="C19" s="772"/>
      <c r="D19" s="172"/>
      <c r="E19" s="172"/>
      <c r="F19" s="123"/>
      <c r="G19" s="137"/>
      <c r="H19" s="137"/>
      <c r="I19" s="137"/>
      <c r="J19" s="137"/>
      <c r="K19" s="772" t="s">
        <v>121</v>
      </c>
      <c r="L19" s="772"/>
      <c r="M19" s="772"/>
      <c r="N19" s="772"/>
      <c r="O19" s="772"/>
    </row>
    <row r="20" spans="1:20" ht="16.5" x14ac:dyDescent="0.3">
      <c r="A20" s="771" t="s">
        <v>464</v>
      </c>
      <c r="B20" s="771"/>
      <c r="C20" s="771"/>
      <c r="D20" s="164"/>
      <c r="E20" s="164"/>
      <c r="F20" s="123"/>
      <c r="G20" s="137"/>
      <c r="H20" s="137"/>
      <c r="I20" s="137"/>
      <c r="J20" s="137"/>
      <c r="K20" s="771" t="s">
        <v>123</v>
      </c>
      <c r="L20" s="771"/>
      <c r="M20" s="771"/>
      <c r="N20" s="771"/>
      <c r="O20" s="771"/>
    </row>
    <row r="21" spans="1:20" ht="16.5" x14ac:dyDescent="0.3">
      <c r="A21" s="163"/>
      <c r="B21" s="115"/>
      <c r="C21" s="115"/>
      <c r="D21" s="115"/>
      <c r="E21" s="115"/>
      <c r="F21" s="123"/>
      <c r="G21" s="137"/>
      <c r="H21" s="137"/>
      <c r="I21" s="137"/>
      <c r="J21" s="137"/>
      <c r="K21" s="137"/>
      <c r="L21" s="137"/>
      <c r="M21" s="115"/>
      <c r="N21" s="123"/>
      <c r="O21" s="115"/>
    </row>
    <row r="22" spans="1:20" ht="16.5" x14ac:dyDescent="0.3">
      <c r="A22" s="163"/>
      <c r="B22" s="115"/>
      <c r="C22" s="115"/>
      <c r="D22" s="115"/>
      <c r="E22" s="115"/>
      <c r="F22" s="115"/>
      <c r="G22" s="137"/>
      <c r="H22" s="137"/>
      <c r="I22" s="137"/>
      <c r="J22" s="137"/>
      <c r="K22" s="137"/>
      <c r="L22" s="137"/>
      <c r="M22" s="115"/>
      <c r="N22" s="115"/>
      <c r="O22" s="115"/>
    </row>
    <row r="23" spans="1:20" ht="16.5" x14ac:dyDescent="0.3">
      <c r="A23" s="163"/>
      <c r="B23" s="115"/>
      <c r="C23" s="115"/>
      <c r="D23" s="115"/>
      <c r="E23" s="115"/>
      <c r="F23" s="123"/>
      <c r="G23" s="137"/>
      <c r="H23" s="137"/>
      <c r="I23" s="137"/>
      <c r="J23" s="137"/>
      <c r="K23" s="137"/>
      <c r="L23" s="137"/>
      <c r="M23" s="115"/>
      <c r="N23" s="123"/>
      <c r="O23" s="115"/>
    </row>
    <row r="24" spans="1:20" ht="16.5" x14ac:dyDescent="0.3">
      <c r="A24" s="163"/>
      <c r="B24" s="115"/>
      <c r="C24" s="115"/>
      <c r="D24" s="115"/>
      <c r="E24" s="115"/>
      <c r="F24" s="123"/>
      <c r="G24" s="137"/>
      <c r="H24" s="137"/>
      <c r="I24" s="137"/>
      <c r="J24" s="137"/>
      <c r="K24" s="137"/>
      <c r="L24" s="137"/>
      <c r="M24" s="115"/>
      <c r="N24" s="123"/>
      <c r="O24" s="164"/>
    </row>
    <row r="25" spans="1:20" ht="16.5" x14ac:dyDescent="0.3">
      <c r="A25" s="771" t="s">
        <v>465</v>
      </c>
      <c r="B25" s="771"/>
      <c r="C25" s="771"/>
      <c r="D25" s="164"/>
      <c r="E25" s="164"/>
      <c r="F25" s="123"/>
      <c r="G25" s="137"/>
      <c r="H25" s="137"/>
      <c r="I25" s="137"/>
      <c r="J25" s="137"/>
      <c r="K25" s="771" t="s">
        <v>466</v>
      </c>
      <c r="L25" s="771"/>
      <c r="M25" s="771"/>
      <c r="N25" s="771"/>
      <c r="O25" s="771"/>
      <c r="P25" s="276"/>
      <c r="Q25" s="276"/>
      <c r="R25" s="276"/>
      <c r="S25" s="276"/>
      <c r="T25" s="276"/>
    </row>
    <row r="26" spans="1:20" ht="16.5" x14ac:dyDescent="0.3">
      <c r="A26" s="771" t="s">
        <v>514</v>
      </c>
      <c r="B26" s="771"/>
      <c r="C26" s="771"/>
      <c r="D26" s="164"/>
      <c r="E26" s="164"/>
      <c r="F26" s="115"/>
      <c r="G26" s="137"/>
      <c r="H26" s="137"/>
      <c r="I26" s="137"/>
      <c r="J26" s="137"/>
      <c r="K26" s="771" t="s">
        <v>467</v>
      </c>
      <c r="L26" s="771"/>
      <c r="M26" s="771"/>
      <c r="N26" s="771"/>
      <c r="O26" s="771"/>
      <c r="P26" s="276"/>
      <c r="Q26" s="276"/>
      <c r="R26" s="276"/>
      <c r="S26" s="276"/>
      <c r="T26" s="276"/>
    </row>
    <row r="27" spans="1:20" x14ac:dyDescent="0.25">
      <c r="A27" s="276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</row>
    <row r="28" spans="1:20" x14ac:dyDescent="0.25">
      <c r="A28" s="276"/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</row>
    <row r="29" spans="1:20" x14ac:dyDescent="0.25">
      <c r="A29" s="276"/>
      <c r="B29" s="276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</row>
  </sheetData>
  <mergeCells count="9">
    <mergeCell ref="K18:O18"/>
    <mergeCell ref="A26:C26"/>
    <mergeCell ref="K19:O19"/>
    <mergeCell ref="K20:O20"/>
    <mergeCell ref="K25:O25"/>
    <mergeCell ref="K26:O26"/>
    <mergeCell ref="A19:C19"/>
    <mergeCell ref="A20:C20"/>
    <mergeCell ref="A25:C25"/>
  </mergeCells>
  <pageMargins left="1.62" right="0.39370078740157483" top="0.74803149606299213" bottom="0.43307086614173229" header="0.31496062992125984" footer="0.31496062992125984"/>
  <pageSetup paperSize="5" scale="89" orientation="landscape" horizontalDpi="180" verticalDpi="180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57"/>
  <sheetViews>
    <sheetView view="pageBreakPreview" topLeftCell="A13" zoomScale="80" zoomScaleNormal="75" zoomScaleSheetLayoutView="80" workbookViewId="0">
      <selection activeCell="E22" sqref="E22"/>
    </sheetView>
  </sheetViews>
  <sheetFormatPr defaultRowHeight="15" x14ac:dyDescent="0.25"/>
  <cols>
    <col min="1" max="1" width="3.5703125" customWidth="1"/>
    <col min="2" max="2" width="75.28515625" customWidth="1"/>
    <col min="3" max="3" width="84.85546875" customWidth="1"/>
    <col min="4" max="4" width="4" customWidth="1"/>
  </cols>
  <sheetData>
    <row r="1" spans="2:12" ht="15.75" thickBot="1" x14ac:dyDescent="0.3"/>
    <row r="2" spans="2:12" ht="24" customHeight="1" x14ac:dyDescent="0.25">
      <c r="B2" s="691" t="s">
        <v>28</v>
      </c>
      <c r="C2" s="542" t="s">
        <v>436</v>
      </c>
      <c r="D2" s="541"/>
    </row>
    <row r="3" spans="2:12" ht="18" customHeight="1" x14ac:dyDescent="0.25">
      <c r="B3" s="692"/>
      <c r="C3" s="543" t="s">
        <v>504</v>
      </c>
      <c r="D3" s="483"/>
    </row>
    <row r="4" spans="2:12" ht="20.25" customHeight="1" thickBot="1" x14ac:dyDescent="0.3">
      <c r="B4" s="693"/>
      <c r="C4" s="544" t="s">
        <v>437</v>
      </c>
      <c r="D4" s="484"/>
    </row>
    <row r="5" spans="2:12" ht="15.75" x14ac:dyDescent="0.25">
      <c r="B5" s="10"/>
      <c r="C5" s="10"/>
      <c r="D5" s="1"/>
      <c r="E5" s="8"/>
      <c r="F5" s="8"/>
      <c r="G5" s="8"/>
      <c r="H5" s="8"/>
      <c r="I5" s="8"/>
      <c r="J5" s="8"/>
      <c r="K5" s="8"/>
      <c r="L5" s="8"/>
    </row>
    <row r="6" spans="2:12" ht="15.75" customHeight="1" x14ac:dyDescent="0.25">
      <c r="B6" s="11" t="s">
        <v>263</v>
      </c>
      <c r="C6" s="18" t="s">
        <v>519</v>
      </c>
      <c r="D6" s="7"/>
    </row>
    <row r="7" spans="2:12" ht="15.75" x14ac:dyDescent="0.25">
      <c r="B7" s="11"/>
      <c r="C7" s="11"/>
      <c r="D7" s="7"/>
    </row>
    <row r="8" spans="2:12" ht="15.75" x14ac:dyDescent="0.25">
      <c r="B8" s="11" t="s">
        <v>264</v>
      </c>
      <c r="C8" s="18" t="s">
        <v>29</v>
      </c>
      <c r="D8" s="7"/>
    </row>
    <row r="9" spans="2:12" ht="15.75" x14ac:dyDescent="0.25">
      <c r="B9" s="11"/>
      <c r="C9" s="19" t="s">
        <v>30</v>
      </c>
      <c r="D9" s="9"/>
    </row>
    <row r="10" spans="2:12" ht="15.75" x14ac:dyDescent="0.25">
      <c r="B10" s="11" t="s">
        <v>265</v>
      </c>
      <c r="C10" s="18" t="s">
        <v>31</v>
      </c>
      <c r="D10" s="7"/>
    </row>
    <row r="11" spans="2:12" ht="15.75" x14ac:dyDescent="0.25">
      <c r="B11" s="11"/>
      <c r="C11" s="18" t="s">
        <v>32</v>
      </c>
      <c r="D11" s="7"/>
    </row>
    <row r="12" spans="2:12" ht="15.75" x14ac:dyDescent="0.25">
      <c r="B12" s="27" t="s">
        <v>438</v>
      </c>
      <c r="C12" s="11"/>
      <c r="D12" s="9"/>
    </row>
    <row r="13" spans="2:12" ht="15.75" x14ac:dyDescent="0.25">
      <c r="B13" s="27"/>
      <c r="C13" s="11"/>
      <c r="D13" s="9"/>
    </row>
    <row r="14" spans="2:12" ht="15.75" customHeight="1" x14ac:dyDescent="0.25">
      <c r="B14" s="11" t="s">
        <v>439</v>
      </c>
      <c r="C14" s="19" t="s">
        <v>478</v>
      </c>
      <c r="D14" s="9"/>
    </row>
    <row r="15" spans="2:12" ht="15.75" x14ac:dyDescent="0.25">
      <c r="B15" s="11"/>
      <c r="C15" s="11"/>
      <c r="D15" s="7"/>
    </row>
    <row r="16" spans="2:12" ht="15.75" x14ac:dyDescent="0.25">
      <c r="B16" s="11" t="s">
        <v>440</v>
      </c>
      <c r="C16" s="17"/>
    </row>
    <row r="17" spans="2:4" ht="15.75" x14ac:dyDescent="0.25">
      <c r="B17" s="11"/>
      <c r="C17" s="18"/>
      <c r="D17" s="7"/>
    </row>
    <row r="18" spans="2:4" ht="15.6" customHeight="1" x14ac:dyDescent="0.25">
      <c r="B18" s="11" t="s">
        <v>441</v>
      </c>
      <c r="C18" s="18"/>
      <c r="D18" s="7"/>
    </row>
    <row r="19" spans="2:4" ht="15.6" customHeight="1" x14ac:dyDescent="0.25">
      <c r="B19" s="11"/>
      <c r="C19" s="18"/>
      <c r="D19" s="7"/>
    </row>
    <row r="20" spans="2:4" ht="15.6" customHeight="1" x14ac:dyDescent="0.25">
      <c r="B20" s="15" t="s">
        <v>442</v>
      </c>
      <c r="C20" s="18"/>
      <c r="D20" s="7"/>
    </row>
    <row r="21" spans="2:4" ht="15.6" customHeight="1" x14ac:dyDescent="0.25">
      <c r="B21" s="15"/>
      <c r="C21" s="18"/>
      <c r="D21" s="7"/>
    </row>
    <row r="22" spans="2:4" ht="15.6" customHeight="1" x14ac:dyDescent="0.25">
      <c r="B22" s="11" t="s">
        <v>443</v>
      </c>
      <c r="C22" s="18"/>
      <c r="D22" s="7"/>
    </row>
    <row r="23" spans="2:4" ht="15.6" customHeight="1" x14ac:dyDescent="0.25">
      <c r="B23" s="15"/>
      <c r="C23" s="18"/>
      <c r="D23" s="7"/>
    </row>
    <row r="24" spans="2:4" ht="15.6" customHeight="1" x14ac:dyDescent="0.25">
      <c r="B24" s="15" t="s">
        <v>444</v>
      </c>
      <c r="C24" s="18"/>
      <c r="D24" s="7"/>
    </row>
    <row r="25" spans="2:4" ht="15.75" x14ac:dyDescent="0.25">
      <c r="B25" s="11"/>
      <c r="C25" s="11"/>
      <c r="D25" s="7"/>
    </row>
    <row r="26" spans="2:4" ht="15" customHeight="1" x14ac:dyDescent="0.25">
      <c r="B26" s="11"/>
      <c r="C26" s="14" t="s">
        <v>479</v>
      </c>
      <c r="D26" s="7"/>
    </row>
    <row r="27" spans="2:4" ht="15.75" x14ac:dyDescent="0.25">
      <c r="B27" s="11"/>
      <c r="C27" s="17"/>
    </row>
    <row r="28" spans="2:4" ht="15.75" x14ac:dyDescent="0.25">
      <c r="B28" s="11"/>
      <c r="C28" s="11"/>
    </row>
    <row r="29" spans="2:4" ht="15.75" x14ac:dyDescent="0.25">
      <c r="B29" s="11"/>
      <c r="C29" s="11"/>
    </row>
    <row r="30" spans="2:4" ht="15.75" x14ac:dyDescent="0.25">
      <c r="B30" s="11"/>
      <c r="C30" s="16" t="s">
        <v>505</v>
      </c>
    </row>
    <row r="31" spans="2:4" ht="12" customHeight="1" x14ac:dyDescent="0.25">
      <c r="B31" s="12"/>
      <c r="C31" s="20" t="s">
        <v>33</v>
      </c>
    </row>
    <row r="32" spans="2:4" ht="12" customHeight="1" x14ac:dyDescent="0.25">
      <c r="B32" s="12"/>
      <c r="C32" s="20" t="s">
        <v>34</v>
      </c>
    </row>
    <row r="33" spans="2:3" ht="12" customHeight="1" x14ac:dyDescent="0.25">
      <c r="B33" s="12"/>
      <c r="C33" s="20" t="s">
        <v>35</v>
      </c>
    </row>
    <row r="34" spans="2:3" ht="12" customHeight="1" x14ac:dyDescent="0.25">
      <c r="B34" s="12"/>
      <c r="C34" s="20" t="s">
        <v>36</v>
      </c>
    </row>
    <row r="35" spans="2:3" ht="12" customHeight="1" x14ac:dyDescent="0.25">
      <c r="B35" s="12"/>
      <c r="C35" s="21" t="s">
        <v>393</v>
      </c>
    </row>
    <row r="36" spans="2:3" ht="27.75" customHeight="1" thickBot="1" x14ac:dyDescent="0.3">
      <c r="B36" s="13"/>
      <c r="C36" s="22" t="s">
        <v>37</v>
      </c>
    </row>
    <row r="55" spans="2:10" ht="18.75" x14ac:dyDescent="0.3">
      <c r="B55" s="694"/>
      <c r="C55" s="694"/>
      <c r="D55" s="694"/>
      <c r="E55" s="694"/>
      <c r="F55" s="694"/>
      <c r="G55" s="694"/>
      <c r="H55" s="694"/>
      <c r="I55" s="694"/>
      <c r="J55" s="694"/>
    </row>
    <row r="56" spans="2:10" ht="18.75" x14ac:dyDescent="0.3">
      <c r="B56" s="694"/>
      <c r="C56" s="694"/>
      <c r="D56" s="694"/>
      <c r="E56" s="694"/>
      <c r="F56" s="694"/>
      <c r="G56" s="694"/>
      <c r="H56" s="694"/>
      <c r="I56" s="694"/>
      <c r="J56" s="694"/>
    </row>
    <row r="57" spans="2:10" x14ac:dyDescent="0.25">
      <c r="B57" s="695"/>
      <c r="C57" s="695"/>
      <c r="D57" s="695"/>
      <c r="E57" s="695"/>
      <c r="F57" s="695"/>
      <c r="G57" s="695"/>
      <c r="H57" s="695"/>
      <c r="I57" s="695"/>
      <c r="J57" s="695"/>
    </row>
  </sheetData>
  <mergeCells count="4">
    <mergeCell ref="B2:B4"/>
    <mergeCell ref="B55:J55"/>
    <mergeCell ref="B56:J56"/>
    <mergeCell ref="B57:J57"/>
  </mergeCells>
  <pageMargins left="1.2204724409448819" right="0.31496062992125984" top="0.74803149606299213" bottom="0.43307086614173229" header="0.31496062992125984" footer="0.31496062992125984"/>
  <pageSetup paperSize="5" scale="91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0000"/>
  </sheetPr>
  <dimension ref="A1:L42"/>
  <sheetViews>
    <sheetView view="pageBreakPreview" topLeftCell="A7" zoomScale="80" zoomScaleNormal="80" zoomScaleSheetLayoutView="80" workbookViewId="0">
      <selection activeCell="G11" sqref="G11"/>
    </sheetView>
  </sheetViews>
  <sheetFormatPr defaultRowHeight="15" x14ac:dyDescent="0.25"/>
  <cols>
    <col min="1" max="1" width="5.7109375" customWidth="1"/>
    <col min="2" max="2" width="17.85546875" customWidth="1"/>
    <col min="3" max="11" width="17.7109375" customWidth="1"/>
    <col min="12" max="12" width="21" customWidth="1"/>
  </cols>
  <sheetData>
    <row r="1" spans="1:12" ht="15.75" thickBot="1" x14ac:dyDescent="0.3"/>
    <row r="2" spans="1:12" ht="21" customHeight="1" x14ac:dyDescent="0.5">
      <c r="A2" s="23"/>
      <c r="B2" s="24"/>
      <c r="C2" s="24"/>
      <c r="D2" s="25"/>
      <c r="E2" s="25"/>
      <c r="F2" s="25"/>
      <c r="G2" s="25"/>
      <c r="H2" s="25"/>
      <c r="I2" s="25"/>
      <c r="J2" s="25"/>
      <c r="K2" s="25"/>
      <c r="L2" s="26"/>
    </row>
    <row r="3" spans="1:12" ht="15" customHeight="1" x14ac:dyDescent="0.5">
      <c r="A3" s="27"/>
      <c r="B3" s="28"/>
      <c r="C3" s="28"/>
      <c r="D3" s="29"/>
      <c r="E3" s="29"/>
      <c r="F3" s="29"/>
      <c r="G3" s="29"/>
      <c r="H3" s="29"/>
      <c r="I3" s="29"/>
      <c r="J3" s="29"/>
      <c r="K3" s="29"/>
      <c r="L3" s="30"/>
    </row>
    <row r="4" spans="1:12" ht="15.75" thickBot="1" x14ac:dyDescent="0.3">
      <c r="A4" s="31"/>
      <c r="B4" s="32"/>
      <c r="C4" s="32"/>
      <c r="D4" s="33"/>
      <c r="E4" s="33"/>
      <c r="F4" s="33"/>
      <c r="G4" s="33"/>
      <c r="H4" s="33"/>
      <c r="I4" s="33"/>
      <c r="J4" s="33"/>
      <c r="K4" s="33"/>
      <c r="L4" s="34"/>
    </row>
    <row r="5" spans="1:12" ht="5.0999999999999996" customHeight="1" thickBot="1" x14ac:dyDescent="0.3"/>
    <row r="6" spans="1:12" x14ac:dyDescent="0.25">
      <c r="A6" s="816" t="s">
        <v>1</v>
      </c>
      <c r="B6" s="818" t="s">
        <v>57</v>
      </c>
      <c r="C6" s="820" t="s">
        <v>51</v>
      </c>
      <c r="D6" s="821"/>
      <c r="E6" s="821"/>
      <c r="F6" s="821"/>
      <c r="G6" s="821"/>
      <c r="H6" s="821"/>
      <c r="I6" s="821"/>
      <c r="J6" s="821"/>
      <c r="K6" s="821"/>
      <c r="L6" s="822"/>
    </row>
    <row r="7" spans="1:12" ht="15.75" thickBot="1" x14ac:dyDescent="0.3">
      <c r="A7" s="817"/>
      <c r="B7" s="819"/>
      <c r="C7" s="2" t="s">
        <v>5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82</v>
      </c>
      <c r="J7" s="2" t="s">
        <v>38</v>
      </c>
      <c r="K7" s="2" t="s">
        <v>58</v>
      </c>
      <c r="L7" s="328" t="s">
        <v>18</v>
      </c>
    </row>
    <row r="8" spans="1:12" ht="20.100000000000001" customHeight="1" thickTop="1" x14ac:dyDescent="0.25">
      <c r="A8" s="3">
        <v>1</v>
      </c>
      <c r="B8" s="331">
        <v>42005</v>
      </c>
      <c r="C8" s="44"/>
      <c r="D8" s="44"/>
      <c r="E8" s="44"/>
      <c r="F8" s="44"/>
      <c r="G8" s="44"/>
      <c r="H8" s="44"/>
      <c r="I8" s="44"/>
      <c r="J8" s="44"/>
      <c r="K8" s="44"/>
      <c r="L8" s="329">
        <f>SUM(D8:K8)</f>
        <v>0</v>
      </c>
    </row>
    <row r="9" spans="1:12" ht="20.100000000000001" customHeight="1" x14ac:dyDescent="0.25">
      <c r="A9" s="4">
        <v>2</v>
      </c>
      <c r="B9" s="42">
        <f>B8+1</f>
        <v>42006</v>
      </c>
      <c r="C9" s="43">
        <v>252</v>
      </c>
      <c r="D9" s="43">
        <v>21034300</v>
      </c>
      <c r="E9" s="43">
        <v>0</v>
      </c>
      <c r="F9" s="43">
        <v>8244000</v>
      </c>
      <c r="G9" s="43">
        <v>512000</v>
      </c>
      <c r="H9" s="43">
        <v>0</v>
      </c>
      <c r="I9" s="43">
        <v>0</v>
      </c>
      <c r="J9" s="43">
        <v>0</v>
      </c>
      <c r="K9" s="43">
        <v>0</v>
      </c>
      <c r="L9" s="330">
        <f t="shared" ref="L9:L34" si="0">SUM(D9:K9)</f>
        <v>29790300</v>
      </c>
    </row>
    <row r="10" spans="1:12" ht="20.100000000000001" customHeight="1" x14ac:dyDescent="0.25">
      <c r="A10" s="333">
        <v>3</v>
      </c>
      <c r="B10" s="334">
        <f t="shared" ref="B10:B34" si="1">B9+1</f>
        <v>42007</v>
      </c>
      <c r="C10" s="335"/>
      <c r="D10" s="335"/>
      <c r="E10" s="335"/>
      <c r="F10" s="335"/>
      <c r="G10" s="335"/>
      <c r="H10" s="335"/>
      <c r="I10" s="335"/>
      <c r="J10" s="335"/>
      <c r="K10" s="335"/>
      <c r="L10" s="336">
        <f t="shared" si="0"/>
        <v>0</v>
      </c>
    </row>
    <row r="11" spans="1:12" ht="20.100000000000001" customHeight="1" x14ac:dyDescent="0.25">
      <c r="A11" s="4">
        <v>4</v>
      </c>
      <c r="B11" s="42">
        <v>42009</v>
      </c>
      <c r="C11" s="43">
        <v>811</v>
      </c>
      <c r="D11" s="43">
        <v>70935700</v>
      </c>
      <c r="E11" s="43">
        <v>0</v>
      </c>
      <c r="F11" s="43">
        <v>3768000</v>
      </c>
      <c r="G11" s="43">
        <v>565000</v>
      </c>
      <c r="H11" s="43">
        <v>0</v>
      </c>
      <c r="I11" s="43">
        <v>0</v>
      </c>
      <c r="J11" s="43">
        <v>0</v>
      </c>
      <c r="K11" s="43">
        <v>0</v>
      </c>
      <c r="L11" s="330">
        <f t="shared" si="0"/>
        <v>75268700</v>
      </c>
    </row>
    <row r="12" spans="1:12" ht="20.100000000000001" customHeight="1" x14ac:dyDescent="0.25">
      <c r="A12" s="4">
        <v>5</v>
      </c>
      <c r="B12" s="42">
        <f t="shared" si="1"/>
        <v>42010</v>
      </c>
      <c r="C12" s="43">
        <v>792</v>
      </c>
      <c r="D12" s="43">
        <v>68315000</v>
      </c>
      <c r="E12" s="43">
        <v>0</v>
      </c>
      <c r="F12" s="43">
        <v>3100000</v>
      </c>
      <c r="G12" s="43">
        <v>724000</v>
      </c>
      <c r="H12" s="43">
        <v>0</v>
      </c>
      <c r="I12" s="43">
        <v>0</v>
      </c>
      <c r="J12" s="43">
        <v>0</v>
      </c>
      <c r="K12" s="43">
        <v>0</v>
      </c>
      <c r="L12" s="330">
        <f t="shared" si="0"/>
        <v>72139000</v>
      </c>
    </row>
    <row r="13" spans="1:12" ht="20.100000000000001" customHeight="1" x14ac:dyDescent="0.25">
      <c r="A13" s="4">
        <v>6</v>
      </c>
      <c r="B13" s="42">
        <f t="shared" si="1"/>
        <v>42011</v>
      </c>
      <c r="C13" s="43">
        <v>755</v>
      </c>
      <c r="D13" s="43">
        <v>62049800</v>
      </c>
      <c r="E13" s="43">
        <v>0</v>
      </c>
      <c r="F13" s="43">
        <v>10772000</v>
      </c>
      <c r="G13" s="43">
        <v>1877000</v>
      </c>
      <c r="H13" s="43">
        <v>0</v>
      </c>
      <c r="I13" s="43">
        <v>0</v>
      </c>
      <c r="J13" s="43">
        <v>0</v>
      </c>
      <c r="K13" s="43">
        <v>0</v>
      </c>
      <c r="L13" s="330">
        <f t="shared" si="0"/>
        <v>74698800</v>
      </c>
    </row>
    <row r="14" spans="1:12" ht="20.100000000000001" customHeight="1" x14ac:dyDescent="0.25">
      <c r="A14" s="4">
        <v>7</v>
      </c>
      <c r="B14" s="42">
        <f t="shared" si="1"/>
        <v>42012</v>
      </c>
      <c r="C14" s="43">
        <v>218</v>
      </c>
      <c r="D14" s="43">
        <v>19473700</v>
      </c>
      <c r="E14" s="43">
        <v>0</v>
      </c>
      <c r="F14" s="43">
        <v>1506000</v>
      </c>
      <c r="G14" s="43">
        <v>565000</v>
      </c>
      <c r="H14" s="43">
        <v>0</v>
      </c>
      <c r="I14" s="43">
        <v>0</v>
      </c>
      <c r="J14" s="43">
        <v>0</v>
      </c>
      <c r="K14" s="43">
        <v>0</v>
      </c>
      <c r="L14" s="330">
        <f t="shared" si="0"/>
        <v>21544700</v>
      </c>
    </row>
    <row r="15" spans="1:12" ht="20.100000000000001" customHeight="1" x14ac:dyDescent="0.25">
      <c r="A15" s="4">
        <v>8</v>
      </c>
      <c r="B15" s="42">
        <f t="shared" si="1"/>
        <v>42013</v>
      </c>
      <c r="C15" s="43">
        <v>601</v>
      </c>
      <c r="D15" s="43">
        <v>46572100</v>
      </c>
      <c r="E15" s="43">
        <v>0</v>
      </c>
      <c r="F15" s="43">
        <v>15774000</v>
      </c>
      <c r="G15" s="43">
        <v>468000</v>
      </c>
      <c r="H15" s="43">
        <v>0</v>
      </c>
      <c r="I15" s="43">
        <v>0</v>
      </c>
      <c r="J15" s="43">
        <v>0</v>
      </c>
      <c r="K15" s="43">
        <v>0</v>
      </c>
      <c r="L15" s="330">
        <f t="shared" si="0"/>
        <v>62814100</v>
      </c>
    </row>
    <row r="16" spans="1:12" ht="20.100000000000001" customHeight="1" x14ac:dyDescent="0.25">
      <c r="A16" s="333">
        <v>9</v>
      </c>
      <c r="B16" s="337">
        <f t="shared" si="1"/>
        <v>42014</v>
      </c>
      <c r="C16" s="335"/>
      <c r="D16" s="335"/>
      <c r="E16" s="335"/>
      <c r="F16" s="335"/>
      <c r="G16" s="335"/>
      <c r="H16" s="335"/>
      <c r="I16" s="335"/>
      <c r="J16" s="335"/>
      <c r="K16" s="335"/>
      <c r="L16" s="336">
        <f t="shared" si="0"/>
        <v>0</v>
      </c>
    </row>
    <row r="17" spans="1:12" ht="20.100000000000001" customHeight="1" x14ac:dyDescent="0.25">
      <c r="A17" s="4">
        <v>10</v>
      </c>
      <c r="B17" s="42">
        <v>42016</v>
      </c>
      <c r="C17" s="43">
        <v>1036</v>
      </c>
      <c r="D17" s="43">
        <v>87283400</v>
      </c>
      <c r="E17" s="43">
        <v>0</v>
      </c>
      <c r="F17" s="43">
        <v>6754000</v>
      </c>
      <c r="G17" s="43">
        <v>874000</v>
      </c>
      <c r="H17" s="43">
        <v>0</v>
      </c>
      <c r="I17" s="43">
        <v>0</v>
      </c>
      <c r="J17" s="43">
        <v>0</v>
      </c>
      <c r="K17" s="43">
        <v>0</v>
      </c>
      <c r="L17" s="330">
        <f t="shared" si="0"/>
        <v>94911400</v>
      </c>
    </row>
    <row r="18" spans="1:12" ht="20.100000000000001" customHeight="1" x14ac:dyDescent="0.25">
      <c r="A18" s="4">
        <v>11</v>
      </c>
      <c r="B18" s="42">
        <f t="shared" si="1"/>
        <v>42017</v>
      </c>
      <c r="C18" s="43">
        <v>816</v>
      </c>
      <c r="D18" s="43">
        <v>104318100</v>
      </c>
      <c r="E18" s="43">
        <v>0</v>
      </c>
      <c r="F18" s="43">
        <v>9533000</v>
      </c>
      <c r="G18" s="43">
        <v>671000</v>
      </c>
      <c r="H18" s="43">
        <v>0</v>
      </c>
      <c r="I18" s="43">
        <v>0</v>
      </c>
      <c r="J18" s="43">
        <v>0</v>
      </c>
      <c r="K18" s="43">
        <v>0</v>
      </c>
      <c r="L18" s="330">
        <f t="shared" si="0"/>
        <v>114522100</v>
      </c>
    </row>
    <row r="19" spans="1:12" ht="20.100000000000001" customHeight="1" x14ac:dyDescent="0.25">
      <c r="A19" s="4">
        <v>12</v>
      </c>
      <c r="B19" s="42">
        <f t="shared" si="1"/>
        <v>42018</v>
      </c>
      <c r="C19" s="43">
        <v>655</v>
      </c>
      <c r="D19" s="43">
        <v>50920800</v>
      </c>
      <c r="E19" s="43">
        <v>0</v>
      </c>
      <c r="F19" s="43">
        <v>9003000</v>
      </c>
      <c r="G19" s="43">
        <v>415000</v>
      </c>
      <c r="H19" s="43">
        <v>0</v>
      </c>
      <c r="I19" s="43">
        <v>0</v>
      </c>
      <c r="J19" s="43">
        <v>0</v>
      </c>
      <c r="K19" s="43">
        <v>0</v>
      </c>
      <c r="L19" s="330">
        <f t="shared" si="0"/>
        <v>60338800</v>
      </c>
    </row>
    <row r="20" spans="1:12" ht="20.100000000000001" customHeight="1" x14ac:dyDescent="0.25">
      <c r="A20" s="4">
        <v>13</v>
      </c>
      <c r="B20" s="42">
        <f t="shared" si="1"/>
        <v>42019</v>
      </c>
      <c r="C20" s="43">
        <v>708</v>
      </c>
      <c r="D20" s="43">
        <v>59207600</v>
      </c>
      <c r="E20" s="43">
        <v>0</v>
      </c>
      <c r="F20" s="43">
        <v>5429000</v>
      </c>
      <c r="G20" s="43">
        <v>1674000</v>
      </c>
      <c r="H20" s="43">
        <v>0</v>
      </c>
      <c r="I20" s="43">
        <v>0</v>
      </c>
      <c r="J20" s="43">
        <v>0</v>
      </c>
      <c r="K20" s="43">
        <v>0</v>
      </c>
      <c r="L20" s="330">
        <f t="shared" si="0"/>
        <v>66310600</v>
      </c>
    </row>
    <row r="21" spans="1:12" ht="20.100000000000001" customHeight="1" x14ac:dyDescent="0.25">
      <c r="A21" s="4">
        <v>14</v>
      </c>
      <c r="B21" s="42">
        <f t="shared" si="1"/>
        <v>42020</v>
      </c>
      <c r="C21" s="43">
        <v>655</v>
      </c>
      <c r="D21" s="43">
        <v>54814400</v>
      </c>
      <c r="E21" s="43">
        <v>0</v>
      </c>
      <c r="F21" s="43">
        <v>12480000</v>
      </c>
      <c r="G21" s="43">
        <v>468000</v>
      </c>
      <c r="H21" s="43">
        <v>0</v>
      </c>
      <c r="I21" s="43">
        <v>0</v>
      </c>
      <c r="J21" s="43">
        <v>0</v>
      </c>
      <c r="K21" s="43">
        <v>0</v>
      </c>
      <c r="L21" s="330">
        <f t="shared" si="0"/>
        <v>67762400</v>
      </c>
    </row>
    <row r="22" spans="1:12" ht="20.100000000000001" customHeight="1" x14ac:dyDescent="0.25">
      <c r="A22" s="333">
        <v>15</v>
      </c>
      <c r="B22" s="337">
        <f t="shared" si="1"/>
        <v>42021</v>
      </c>
      <c r="C22" s="335"/>
      <c r="D22" s="335"/>
      <c r="E22" s="335"/>
      <c r="F22" s="335"/>
      <c r="G22" s="335"/>
      <c r="H22" s="335"/>
      <c r="I22" s="335"/>
      <c r="J22" s="335"/>
      <c r="K22" s="335"/>
      <c r="L22" s="336">
        <f t="shared" si="0"/>
        <v>0</v>
      </c>
    </row>
    <row r="23" spans="1:12" ht="20.100000000000001" customHeight="1" x14ac:dyDescent="0.25">
      <c r="A23" s="4">
        <v>16</v>
      </c>
      <c r="B23" s="42">
        <v>42023</v>
      </c>
      <c r="C23" s="43">
        <v>1467</v>
      </c>
      <c r="D23" s="43">
        <v>122217700</v>
      </c>
      <c r="E23" s="43">
        <v>0</v>
      </c>
      <c r="F23" s="43">
        <v>5522000</v>
      </c>
      <c r="G23" s="43">
        <v>212000</v>
      </c>
      <c r="H23" s="43">
        <v>0</v>
      </c>
      <c r="I23" s="43">
        <v>0</v>
      </c>
      <c r="J23" s="43">
        <v>0</v>
      </c>
      <c r="K23" s="43">
        <v>0</v>
      </c>
      <c r="L23" s="330">
        <f t="shared" si="0"/>
        <v>127951700</v>
      </c>
    </row>
    <row r="24" spans="1:12" ht="20.100000000000001" customHeight="1" x14ac:dyDescent="0.25">
      <c r="A24" s="4">
        <v>17</v>
      </c>
      <c r="B24" s="42">
        <f t="shared" si="1"/>
        <v>42024</v>
      </c>
      <c r="C24" s="43">
        <v>1516</v>
      </c>
      <c r="D24" s="43">
        <v>138814700</v>
      </c>
      <c r="E24" s="43">
        <v>0</v>
      </c>
      <c r="F24" s="43">
        <v>4408000</v>
      </c>
      <c r="G24" s="43">
        <v>2133000</v>
      </c>
      <c r="H24" s="43">
        <v>0</v>
      </c>
      <c r="I24" s="43">
        <v>0</v>
      </c>
      <c r="J24" s="43">
        <v>0</v>
      </c>
      <c r="K24" s="43">
        <v>0</v>
      </c>
      <c r="L24" s="330">
        <f t="shared" si="0"/>
        <v>145355700</v>
      </c>
    </row>
    <row r="25" spans="1:12" ht="20.100000000000001" customHeight="1" x14ac:dyDescent="0.25">
      <c r="A25" s="4">
        <v>18</v>
      </c>
      <c r="B25" s="42">
        <f t="shared" si="1"/>
        <v>42025</v>
      </c>
      <c r="C25" s="43">
        <v>558</v>
      </c>
      <c r="D25" s="43">
        <v>55589900</v>
      </c>
      <c r="E25" s="43">
        <v>0</v>
      </c>
      <c r="F25" s="43">
        <v>5564000</v>
      </c>
      <c r="G25" s="43">
        <v>618000</v>
      </c>
      <c r="H25" s="43">
        <v>0</v>
      </c>
      <c r="I25" s="43">
        <v>0</v>
      </c>
      <c r="J25" s="43">
        <v>0</v>
      </c>
      <c r="K25" s="43">
        <v>0</v>
      </c>
      <c r="L25" s="330">
        <f t="shared" si="0"/>
        <v>61771900</v>
      </c>
    </row>
    <row r="26" spans="1:12" ht="20.100000000000001" customHeight="1" x14ac:dyDescent="0.25">
      <c r="A26" s="4">
        <v>19</v>
      </c>
      <c r="B26" s="42">
        <f t="shared" si="1"/>
        <v>42026</v>
      </c>
      <c r="C26" s="43">
        <v>296</v>
      </c>
      <c r="D26" s="43">
        <v>28529750</v>
      </c>
      <c r="E26" s="43">
        <v>0</v>
      </c>
      <c r="F26" s="43">
        <v>4972000</v>
      </c>
      <c r="G26" s="43">
        <v>309000</v>
      </c>
      <c r="H26" s="43">
        <v>0</v>
      </c>
      <c r="I26" s="43">
        <v>0</v>
      </c>
      <c r="J26" s="43">
        <v>0</v>
      </c>
      <c r="K26" s="43">
        <v>0</v>
      </c>
      <c r="L26" s="330">
        <f t="shared" si="0"/>
        <v>33810750</v>
      </c>
    </row>
    <row r="27" spans="1:12" ht="20.100000000000001" customHeight="1" x14ac:dyDescent="0.25">
      <c r="A27" s="4">
        <v>20</v>
      </c>
      <c r="B27" s="42">
        <f t="shared" si="1"/>
        <v>42027</v>
      </c>
      <c r="C27" s="43">
        <v>217</v>
      </c>
      <c r="D27" s="43">
        <v>23744900</v>
      </c>
      <c r="E27" s="43">
        <v>0</v>
      </c>
      <c r="F27" s="43">
        <v>5287000</v>
      </c>
      <c r="G27" s="43">
        <v>1780000</v>
      </c>
      <c r="H27" s="43">
        <v>0</v>
      </c>
      <c r="I27" s="43">
        <v>0</v>
      </c>
      <c r="J27" s="43">
        <v>0</v>
      </c>
      <c r="K27" s="43">
        <v>0</v>
      </c>
      <c r="L27" s="330">
        <f t="shared" si="0"/>
        <v>30811900</v>
      </c>
    </row>
    <row r="28" spans="1:12" ht="20.100000000000001" customHeight="1" x14ac:dyDescent="0.25">
      <c r="A28" s="333">
        <v>21</v>
      </c>
      <c r="B28" s="337">
        <f t="shared" si="1"/>
        <v>42028</v>
      </c>
      <c r="C28" s="335"/>
      <c r="D28" s="335"/>
      <c r="E28" s="335"/>
      <c r="F28" s="335"/>
      <c r="G28" s="335"/>
      <c r="H28" s="335"/>
      <c r="I28" s="335"/>
      <c r="J28" s="335"/>
      <c r="K28" s="335"/>
      <c r="L28" s="336"/>
    </row>
    <row r="29" spans="1:12" ht="20.100000000000001" customHeight="1" x14ac:dyDescent="0.25">
      <c r="A29" s="4">
        <v>22</v>
      </c>
      <c r="B29" s="42">
        <v>42030</v>
      </c>
      <c r="C29" s="43">
        <v>300</v>
      </c>
      <c r="D29" s="43">
        <v>49043600</v>
      </c>
      <c r="E29" s="43">
        <v>0</v>
      </c>
      <c r="F29" s="43">
        <v>7402000</v>
      </c>
      <c r="G29" s="43">
        <v>415000</v>
      </c>
      <c r="H29" s="43">
        <v>0</v>
      </c>
      <c r="I29" s="43">
        <v>0</v>
      </c>
      <c r="J29" s="43">
        <v>0</v>
      </c>
      <c r="K29" s="43">
        <v>0</v>
      </c>
      <c r="L29" s="330">
        <f t="shared" si="0"/>
        <v>56860600</v>
      </c>
    </row>
    <row r="30" spans="1:12" ht="20.100000000000001" customHeight="1" x14ac:dyDescent="0.25">
      <c r="A30" s="4">
        <v>23</v>
      </c>
      <c r="B30" s="42">
        <f t="shared" si="1"/>
        <v>42031</v>
      </c>
      <c r="C30" s="43">
        <v>203</v>
      </c>
      <c r="D30" s="43">
        <v>19908400</v>
      </c>
      <c r="E30" s="43">
        <v>0</v>
      </c>
      <c r="F30" s="43">
        <v>2512000</v>
      </c>
      <c r="G30" s="43">
        <v>415000</v>
      </c>
      <c r="H30" s="43">
        <v>0</v>
      </c>
      <c r="I30" s="43">
        <v>0</v>
      </c>
      <c r="J30" s="43">
        <v>0</v>
      </c>
      <c r="K30" s="43"/>
      <c r="L30" s="330">
        <f t="shared" si="0"/>
        <v>22835400</v>
      </c>
    </row>
    <row r="31" spans="1:12" ht="20.100000000000001" customHeight="1" x14ac:dyDescent="0.25">
      <c r="A31" s="4">
        <v>24</v>
      </c>
      <c r="B31" s="42">
        <f t="shared" si="1"/>
        <v>42032</v>
      </c>
      <c r="C31" s="43">
        <v>118</v>
      </c>
      <c r="D31" s="43">
        <v>14363900</v>
      </c>
      <c r="E31" s="43">
        <v>0</v>
      </c>
      <c r="F31" s="43">
        <v>5567000</v>
      </c>
      <c r="G31" s="43">
        <v>309000</v>
      </c>
      <c r="H31" s="43">
        <v>0</v>
      </c>
      <c r="I31" s="43">
        <v>0</v>
      </c>
      <c r="J31" s="43">
        <v>0</v>
      </c>
      <c r="K31" s="43"/>
      <c r="L31" s="330">
        <f t="shared" si="0"/>
        <v>20239900</v>
      </c>
    </row>
    <row r="32" spans="1:12" ht="20.100000000000001" customHeight="1" x14ac:dyDescent="0.25">
      <c r="A32" s="4">
        <v>25</v>
      </c>
      <c r="B32" s="42">
        <f t="shared" si="1"/>
        <v>42033</v>
      </c>
      <c r="C32" s="43">
        <v>143</v>
      </c>
      <c r="D32" s="43">
        <v>14562200</v>
      </c>
      <c r="E32" s="43">
        <v>0</v>
      </c>
      <c r="F32" s="43">
        <v>4396000</v>
      </c>
      <c r="G32" s="43">
        <v>256000</v>
      </c>
      <c r="H32" s="43">
        <v>0</v>
      </c>
      <c r="I32" s="43">
        <v>0</v>
      </c>
      <c r="J32" s="43">
        <v>0</v>
      </c>
      <c r="K32" s="43"/>
      <c r="L32" s="330">
        <f t="shared" si="0"/>
        <v>19214200</v>
      </c>
    </row>
    <row r="33" spans="1:12" s="313" customFormat="1" ht="20.100000000000001" customHeight="1" x14ac:dyDescent="0.25">
      <c r="A33" s="4">
        <v>26</v>
      </c>
      <c r="B33" s="42">
        <f t="shared" si="1"/>
        <v>42034</v>
      </c>
      <c r="C33" s="332">
        <v>170</v>
      </c>
      <c r="D33" s="332">
        <v>14003000</v>
      </c>
      <c r="E33" s="332">
        <v>0</v>
      </c>
      <c r="F33" s="332">
        <v>1398000</v>
      </c>
      <c r="G33" s="332">
        <v>521000</v>
      </c>
      <c r="H33" s="332">
        <v>0</v>
      </c>
      <c r="I33" s="332">
        <v>0</v>
      </c>
      <c r="J33" s="332">
        <v>0</v>
      </c>
      <c r="K33" s="43"/>
      <c r="L33" s="330">
        <f t="shared" si="0"/>
        <v>15922000</v>
      </c>
    </row>
    <row r="34" spans="1:12" ht="16.5" customHeight="1" thickBot="1" x14ac:dyDescent="0.3">
      <c r="A34" s="338">
        <v>27</v>
      </c>
      <c r="B34" s="339">
        <f t="shared" si="1"/>
        <v>42035</v>
      </c>
      <c r="C34" s="340"/>
      <c r="D34" s="340"/>
      <c r="E34" s="340"/>
      <c r="F34" s="340"/>
      <c r="G34" s="340"/>
      <c r="H34" s="340"/>
      <c r="I34" s="340"/>
      <c r="J34" s="340"/>
      <c r="K34" s="340"/>
      <c r="L34" s="341">
        <f t="shared" si="0"/>
        <v>0</v>
      </c>
    </row>
    <row r="35" spans="1:12" ht="14.25" customHeight="1" thickBot="1" x14ac:dyDescent="0.3">
      <c r="A35" s="613"/>
      <c r="B35" s="614" t="s">
        <v>2</v>
      </c>
      <c r="C35" s="615">
        <f>SUM(C8:C33)</f>
        <v>12287</v>
      </c>
      <c r="D35" s="615">
        <f t="shared" ref="D35:L35" si="2">SUM(D8:D33)</f>
        <v>1125702950</v>
      </c>
      <c r="E35" s="615">
        <f t="shared" si="2"/>
        <v>0</v>
      </c>
      <c r="F35" s="615">
        <f t="shared" si="2"/>
        <v>133391000</v>
      </c>
      <c r="G35" s="615">
        <f t="shared" si="2"/>
        <v>15781000</v>
      </c>
      <c r="H35" s="615">
        <f t="shared" si="2"/>
        <v>0</v>
      </c>
      <c r="I35" s="615">
        <f t="shared" si="2"/>
        <v>0</v>
      </c>
      <c r="J35" s="615">
        <f t="shared" si="2"/>
        <v>0</v>
      </c>
      <c r="K35" s="615">
        <f t="shared" si="2"/>
        <v>0</v>
      </c>
      <c r="L35" s="615">
        <f t="shared" si="2"/>
        <v>1274874950</v>
      </c>
    </row>
    <row r="42" spans="1:12" ht="22.5" customHeight="1" x14ac:dyDescent="0.25"/>
  </sheetData>
  <mergeCells count="3">
    <mergeCell ref="A6:A7"/>
    <mergeCell ref="B6:B7"/>
    <mergeCell ref="C6:L6"/>
  </mergeCells>
  <pageMargins left="0.98425196850393704" right="0.31496062992125984" top="0.51181102362204722" bottom="0.39370078740157483" header="0.31496062992125984" footer="0.31496062992125984"/>
  <pageSetup paperSize="10000" scale="73" orientation="landscape" horizontalDpi="4294967293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N173"/>
  <sheetViews>
    <sheetView topLeftCell="A19" workbookViewId="0">
      <selection activeCell="N3" sqref="N3"/>
    </sheetView>
  </sheetViews>
  <sheetFormatPr defaultRowHeight="15" x14ac:dyDescent="0.25"/>
  <cols>
    <col min="1" max="1" width="9.140625" style="342"/>
    <col min="2" max="16384" width="9.140625" style="344"/>
  </cols>
  <sheetData>
    <row r="1" spans="1:40" x14ac:dyDescent="0.25">
      <c r="A1" s="910" t="s">
        <v>20</v>
      </c>
      <c r="B1" s="911"/>
      <c r="C1" s="911"/>
      <c r="D1" s="911"/>
      <c r="E1" s="911"/>
      <c r="F1" s="911"/>
      <c r="G1" s="911"/>
      <c r="H1" s="911"/>
      <c r="I1" s="911"/>
      <c r="J1" s="911"/>
      <c r="K1" s="912"/>
    </row>
    <row r="2" spans="1:40" ht="15.75" thickBot="1" x14ac:dyDescent="0.3">
      <c r="A2" s="913"/>
      <c r="B2" s="914"/>
      <c r="C2" s="914"/>
      <c r="D2" s="914"/>
      <c r="E2" s="914"/>
      <c r="F2" s="914"/>
      <c r="G2" s="914"/>
      <c r="H2" s="914"/>
      <c r="I2" s="914"/>
      <c r="J2" s="914"/>
      <c r="K2" s="915"/>
    </row>
    <row r="3" spans="1:40" x14ac:dyDescent="0.25">
      <c r="A3" s="342" t="s">
        <v>268</v>
      </c>
      <c r="B3" s="342" t="s">
        <v>269</v>
      </c>
      <c r="C3" s="342" t="s">
        <v>270</v>
      </c>
      <c r="D3" s="342" t="s">
        <v>112</v>
      </c>
      <c r="E3" s="342"/>
      <c r="F3" s="343" t="s">
        <v>137</v>
      </c>
      <c r="G3" s="343" t="s">
        <v>112</v>
      </c>
      <c r="H3" s="343" t="s">
        <v>138</v>
      </c>
      <c r="I3" s="343" t="s">
        <v>112</v>
      </c>
      <c r="J3" s="343" t="s">
        <v>18</v>
      </c>
      <c r="K3" s="343" t="s">
        <v>112</v>
      </c>
    </row>
    <row r="4" spans="1:40" x14ac:dyDescent="0.25">
      <c r="A4" s="342" t="s">
        <v>271</v>
      </c>
      <c r="B4" s="344">
        <v>1500</v>
      </c>
      <c r="C4" s="344">
        <v>125</v>
      </c>
      <c r="D4" s="345">
        <v>45.180722891566262</v>
      </c>
      <c r="F4" s="346">
        <v>29867</v>
      </c>
      <c r="G4" s="347">
        <f>F4/F7</f>
        <v>0.36912486250664295</v>
      </c>
      <c r="H4" s="346">
        <v>4421</v>
      </c>
      <c r="I4" s="86">
        <f>H4/H7</f>
        <v>0.32605649384172875</v>
      </c>
      <c r="J4" s="346">
        <v>34288</v>
      </c>
      <c r="K4" s="86">
        <f>J4/J7</f>
        <v>0.36294351765602506</v>
      </c>
    </row>
    <row r="5" spans="1:40" x14ac:dyDescent="0.25">
      <c r="A5" s="342" t="s">
        <v>272</v>
      </c>
      <c r="B5" s="344">
        <v>1020</v>
      </c>
      <c r="C5" s="344">
        <v>85</v>
      </c>
      <c r="D5" s="345">
        <v>30.722891566265059</v>
      </c>
      <c r="F5" s="346">
        <v>21102</v>
      </c>
      <c r="G5" s="347">
        <f>F5/F7</f>
        <v>0.26079863557153982</v>
      </c>
      <c r="H5" s="346">
        <v>2331</v>
      </c>
      <c r="I5" s="86">
        <f>H5/H7</f>
        <v>0.17191533298915848</v>
      </c>
      <c r="J5" s="346">
        <v>23433</v>
      </c>
      <c r="K5" s="86">
        <f>J5/J7</f>
        <v>0.24804174781945973</v>
      </c>
    </row>
    <row r="6" spans="1:40" x14ac:dyDescent="0.25">
      <c r="A6" s="342" t="s">
        <v>273</v>
      </c>
      <c r="B6" s="344">
        <v>800</v>
      </c>
      <c r="C6" s="345">
        <v>66.666666666666671</v>
      </c>
      <c r="D6" s="345">
        <v>24.096385542168676</v>
      </c>
      <c r="E6" s="345"/>
      <c r="F6" s="346">
        <v>29944</v>
      </c>
      <c r="G6" s="347">
        <f>F6/F7</f>
        <v>0.37007650192181724</v>
      </c>
      <c r="H6" s="346">
        <v>6807</v>
      </c>
      <c r="I6" s="86">
        <f>H6/H7</f>
        <v>0.50202817316911275</v>
      </c>
      <c r="J6" s="346">
        <v>36751</v>
      </c>
      <c r="K6" s="86">
        <f>J6/J7</f>
        <v>0.38901473452451518</v>
      </c>
    </row>
    <row r="7" spans="1:40" x14ac:dyDescent="0.25">
      <c r="A7" s="342" t="s">
        <v>39</v>
      </c>
      <c r="B7" s="344">
        <v>3320</v>
      </c>
      <c r="C7" s="345">
        <v>276.66666666666669</v>
      </c>
      <c r="D7" s="344">
        <v>100</v>
      </c>
      <c r="E7" s="345"/>
      <c r="F7" s="346">
        <f>SUM(F4:F6)</f>
        <v>80913</v>
      </c>
      <c r="G7" s="347">
        <f>SUM(G4:G6)</f>
        <v>1</v>
      </c>
      <c r="H7" s="346">
        <v>13559</v>
      </c>
      <c r="I7" s="86">
        <f>SUM(I4:I6)</f>
        <v>1</v>
      </c>
      <c r="J7" s="346">
        <v>94472</v>
      </c>
      <c r="K7" s="86">
        <f>SUM(K4:K6)</f>
        <v>1</v>
      </c>
      <c r="N7" s="275"/>
      <c r="AG7" s="345">
        <v>2278.6631925301208</v>
      </c>
      <c r="AH7" s="345">
        <v>6721.8300843373499</v>
      </c>
    </row>
    <row r="8" spans="1:40" x14ac:dyDescent="0.25">
      <c r="P8" s="345"/>
      <c r="R8" s="345"/>
      <c r="AB8" s="346">
        <v>36769</v>
      </c>
      <c r="AD8" s="275">
        <f>AB14+AC14+AD14</f>
        <v>81383</v>
      </c>
      <c r="AH8" s="275">
        <f>AF14+AG14+AH14</f>
        <v>13428.118000000002</v>
      </c>
      <c r="AL8" s="275">
        <f>AJ14+AK14+AL14</f>
        <v>94811.118000000002</v>
      </c>
    </row>
    <row r="9" spans="1:40" ht="15.75" thickBot="1" x14ac:dyDescent="0.3">
      <c r="A9" s="700" t="s">
        <v>274</v>
      </c>
      <c r="B9" s="700"/>
      <c r="C9" s="700"/>
      <c r="D9" s="700"/>
      <c r="E9" s="247"/>
      <c r="F9" s="247"/>
      <c r="G9" s="247"/>
      <c r="H9" s="343"/>
      <c r="I9" s="343"/>
      <c r="J9" s="343"/>
    </row>
    <row r="10" spans="1:40" x14ac:dyDescent="0.25">
      <c r="A10" s="823" t="s">
        <v>0</v>
      </c>
      <c r="B10" s="824" t="s">
        <v>178</v>
      </c>
      <c r="C10" s="825" t="s">
        <v>275</v>
      </c>
      <c r="D10" s="826"/>
      <c r="E10" s="826"/>
      <c r="F10" s="826"/>
      <c r="G10" s="826"/>
      <c r="H10" s="826"/>
      <c r="I10" s="826"/>
      <c r="J10" s="826"/>
      <c r="K10" s="826"/>
      <c r="L10" s="826"/>
      <c r="M10" s="826"/>
      <c r="N10" s="827"/>
      <c r="O10" s="828" t="s">
        <v>276</v>
      </c>
      <c r="P10" s="829"/>
      <c r="Q10" s="829"/>
      <c r="R10" s="830"/>
      <c r="S10" s="831" t="s">
        <v>277</v>
      </c>
      <c r="T10" s="832"/>
      <c r="U10" s="832"/>
      <c r="V10" s="833"/>
      <c r="W10" s="831" t="s">
        <v>278</v>
      </c>
      <c r="X10" s="832"/>
      <c r="Y10" s="832"/>
      <c r="Z10" s="833"/>
      <c r="AA10" s="837" t="s">
        <v>279</v>
      </c>
      <c r="AB10" s="838"/>
      <c r="AC10" s="838"/>
      <c r="AD10" s="838"/>
      <c r="AE10" s="838"/>
      <c r="AF10" s="838"/>
      <c r="AG10" s="838"/>
      <c r="AH10" s="838"/>
      <c r="AI10" s="838"/>
      <c r="AJ10" s="838"/>
      <c r="AK10" s="838"/>
      <c r="AL10" s="839"/>
    </row>
    <row r="11" spans="1:40" x14ac:dyDescent="0.25">
      <c r="A11" s="823"/>
      <c r="B11" s="824"/>
      <c r="C11" s="840" t="s">
        <v>280</v>
      </c>
      <c r="D11" s="841"/>
      <c r="E11" s="841"/>
      <c r="F11" s="841"/>
      <c r="G11" s="841"/>
      <c r="H11" s="841"/>
      <c r="I11" s="841"/>
      <c r="J11" s="841"/>
      <c r="K11" s="841"/>
      <c r="L11" s="841"/>
      <c r="M11" s="841"/>
      <c r="N11" s="842"/>
      <c r="O11" s="843" t="s">
        <v>281</v>
      </c>
      <c r="P11" s="844"/>
      <c r="Q11" s="844"/>
      <c r="R11" s="845"/>
      <c r="S11" s="834"/>
      <c r="T11" s="835"/>
      <c r="U11" s="835"/>
      <c r="V11" s="836"/>
      <c r="W11" s="834"/>
      <c r="X11" s="835"/>
      <c r="Y11" s="835"/>
      <c r="Z11" s="836"/>
      <c r="AA11" s="846" t="s">
        <v>282</v>
      </c>
      <c r="AB11" s="847"/>
      <c r="AC11" s="847"/>
      <c r="AD11" s="847"/>
      <c r="AE11" s="847" t="s">
        <v>283</v>
      </c>
      <c r="AF11" s="847"/>
      <c r="AG11" s="847"/>
      <c r="AH11" s="847"/>
      <c r="AI11" s="847" t="s">
        <v>125</v>
      </c>
      <c r="AJ11" s="847"/>
      <c r="AK11" s="847"/>
      <c r="AL11" s="848"/>
    </row>
    <row r="12" spans="1:40" x14ac:dyDescent="0.25">
      <c r="A12" s="823"/>
      <c r="B12" s="824"/>
      <c r="C12" s="470" t="s">
        <v>282</v>
      </c>
      <c r="D12" s="471" t="s">
        <v>284</v>
      </c>
      <c r="E12" s="472" t="s">
        <v>285</v>
      </c>
      <c r="F12" s="473" t="s">
        <v>286</v>
      </c>
      <c r="G12" s="474" t="s">
        <v>283</v>
      </c>
      <c r="H12" s="471" t="s">
        <v>287</v>
      </c>
      <c r="I12" s="472" t="s">
        <v>288</v>
      </c>
      <c r="J12" s="473" t="s">
        <v>289</v>
      </c>
      <c r="K12" s="475" t="s">
        <v>125</v>
      </c>
      <c r="L12" s="471" t="s">
        <v>290</v>
      </c>
      <c r="M12" s="472" t="s">
        <v>291</v>
      </c>
      <c r="N12" s="476" t="s">
        <v>292</v>
      </c>
      <c r="O12" s="477" t="s">
        <v>293</v>
      </c>
      <c r="P12" s="478" t="s">
        <v>294</v>
      </c>
      <c r="Q12" s="479" t="s">
        <v>295</v>
      </c>
      <c r="R12" s="480" t="s">
        <v>296</v>
      </c>
      <c r="S12" s="477" t="s">
        <v>293</v>
      </c>
      <c r="T12" s="478" t="s">
        <v>294</v>
      </c>
      <c r="U12" s="479" t="s">
        <v>295</v>
      </c>
      <c r="V12" s="480" t="s">
        <v>296</v>
      </c>
      <c r="W12" s="477" t="s">
        <v>293</v>
      </c>
      <c r="X12" s="478" t="s">
        <v>294</v>
      </c>
      <c r="Y12" s="479" t="s">
        <v>295</v>
      </c>
      <c r="Z12" s="480" t="s">
        <v>296</v>
      </c>
      <c r="AA12" s="477" t="s">
        <v>293</v>
      </c>
      <c r="AB12" s="478" t="s">
        <v>294</v>
      </c>
      <c r="AC12" s="479" t="s">
        <v>295</v>
      </c>
      <c r="AD12" s="481" t="s">
        <v>296</v>
      </c>
      <c r="AE12" s="482" t="s">
        <v>293</v>
      </c>
      <c r="AF12" s="478" t="s">
        <v>294</v>
      </c>
      <c r="AG12" s="479" t="s">
        <v>295</v>
      </c>
      <c r="AH12" s="481" t="s">
        <v>296</v>
      </c>
      <c r="AI12" s="482" t="s">
        <v>293</v>
      </c>
      <c r="AJ12" s="478" t="s">
        <v>294</v>
      </c>
      <c r="AK12" s="479" t="s">
        <v>295</v>
      </c>
      <c r="AL12" s="480" t="s">
        <v>296</v>
      </c>
    </row>
    <row r="13" spans="1:40" x14ac:dyDescent="0.25">
      <c r="A13" s="356">
        <v>1</v>
      </c>
      <c r="B13" s="357">
        <v>2</v>
      </c>
      <c r="C13" s="358">
        <v>3</v>
      </c>
      <c r="D13" s="359">
        <v>0.37</v>
      </c>
      <c r="E13" s="360">
        <v>0.26</v>
      </c>
      <c r="F13" s="361">
        <v>0.37</v>
      </c>
      <c r="G13" s="356">
        <v>4</v>
      </c>
      <c r="H13" s="359">
        <v>0.33</v>
      </c>
      <c r="I13" s="360">
        <v>0.17</v>
      </c>
      <c r="J13" s="361">
        <v>0.5</v>
      </c>
      <c r="K13" s="356" t="s">
        <v>297</v>
      </c>
      <c r="L13" s="359">
        <v>0.36</v>
      </c>
      <c r="M13" s="360">
        <v>0.25</v>
      </c>
      <c r="N13" s="362">
        <v>0.39</v>
      </c>
      <c r="O13" s="363">
        <v>6</v>
      </c>
      <c r="P13" s="364">
        <f>D4/100</f>
        <v>0.45180722891566261</v>
      </c>
      <c r="Q13" s="364">
        <f>D5/100</f>
        <v>0.30722891566265059</v>
      </c>
      <c r="R13" s="365">
        <f>D6/100</f>
        <v>0.24096385542168675</v>
      </c>
      <c r="S13" s="358">
        <v>7</v>
      </c>
      <c r="T13" s="364">
        <v>0.45180722891566261</v>
      </c>
      <c r="U13" s="364">
        <v>0.30722891566265059</v>
      </c>
      <c r="V13" s="365">
        <v>0.24096385542168675</v>
      </c>
      <c r="W13" s="363">
        <v>8</v>
      </c>
      <c r="X13" s="364">
        <v>0.45180722891566261</v>
      </c>
      <c r="Y13" s="364">
        <v>0.30722891566265059</v>
      </c>
      <c r="Z13" s="365">
        <v>0.24096385542168675</v>
      </c>
      <c r="AA13" s="358" t="s">
        <v>298</v>
      </c>
      <c r="AB13" s="364">
        <v>0.45180722891566261</v>
      </c>
      <c r="AC13" s="364">
        <v>0.30722891566265059</v>
      </c>
      <c r="AD13" s="364">
        <v>0.24096385542168675</v>
      </c>
      <c r="AE13" s="366" t="s">
        <v>299</v>
      </c>
      <c r="AF13" s="364">
        <v>0.45180722891566261</v>
      </c>
      <c r="AG13" s="364">
        <v>0.30722891566265059</v>
      </c>
      <c r="AH13" s="364">
        <v>0.24096385542168675</v>
      </c>
      <c r="AI13" s="356" t="s">
        <v>300</v>
      </c>
      <c r="AJ13" s="364">
        <v>0.45180722891566261</v>
      </c>
      <c r="AK13" s="364">
        <v>0.30722891566265059</v>
      </c>
      <c r="AL13" s="365">
        <v>0.24096385542168675</v>
      </c>
    </row>
    <row r="14" spans="1:40" x14ac:dyDescent="0.25">
      <c r="A14" s="367" t="s">
        <v>301</v>
      </c>
      <c r="B14" s="368" t="s">
        <v>302</v>
      </c>
      <c r="C14" s="369">
        <v>81073</v>
      </c>
      <c r="D14" s="370">
        <f>C14*D13</f>
        <v>29997.01</v>
      </c>
      <c r="E14" s="370">
        <f>C14*E13</f>
        <v>21078.98</v>
      </c>
      <c r="F14" s="370">
        <f>C14*F13</f>
        <v>29997.01</v>
      </c>
      <c r="G14" s="370">
        <v>13458.118</v>
      </c>
      <c r="H14" s="370">
        <f>G14*H13</f>
        <v>4441.1789400000007</v>
      </c>
      <c r="I14" s="370">
        <f>G14*I13</f>
        <v>2287.8800600000004</v>
      </c>
      <c r="J14" s="370">
        <f>G14*J13</f>
        <v>6729.0590000000002</v>
      </c>
      <c r="K14" s="370">
        <v>94531.118000000002</v>
      </c>
      <c r="L14" s="370">
        <f>D14+H14</f>
        <v>34438.18894</v>
      </c>
      <c r="M14" s="370">
        <f>E14+I14</f>
        <v>23366.860059999999</v>
      </c>
      <c r="N14" s="371">
        <f>F14+J14</f>
        <v>36726.068999999996</v>
      </c>
      <c r="O14" s="372">
        <v>280</v>
      </c>
      <c r="P14" s="373">
        <f>O14*P13</f>
        <v>126.50602409638553</v>
      </c>
      <c r="Q14" s="373">
        <f>O14*Q13</f>
        <v>86.024096385542165</v>
      </c>
      <c r="R14" s="374">
        <f>O14*R13</f>
        <v>67.46987951807229</v>
      </c>
      <c r="S14" s="372">
        <v>150</v>
      </c>
      <c r="T14" s="373">
        <f>S14*T13</f>
        <v>67.771084337349393</v>
      </c>
      <c r="U14" s="373">
        <f>S14*U13</f>
        <v>46.084337349397586</v>
      </c>
      <c r="V14" s="374">
        <f>S14*V13</f>
        <v>36.144578313253014</v>
      </c>
      <c r="W14" s="372">
        <v>180</v>
      </c>
      <c r="X14" s="373">
        <f>W14*X13</f>
        <v>81.325301204819269</v>
      </c>
      <c r="Y14" s="373">
        <f>W14*Y13</f>
        <v>55.301204819277103</v>
      </c>
      <c r="Z14" s="374">
        <f>W14*Z13</f>
        <v>43.373493975903614</v>
      </c>
      <c r="AA14" s="369">
        <v>81383</v>
      </c>
      <c r="AB14" s="370">
        <f>D14+P14-T14+X14</f>
        <v>30137.070240963854</v>
      </c>
      <c r="AC14" s="370">
        <f>E14+Q14-U14+Y14</f>
        <v>21174.22096385542</v>
      </c>
      <c r="AD14" s="370">
        <f>F14+R14-V14+Z14</f>
        <v>30071.708795180726</v>
      </c>
      <c r="AE14" s="370">
        <v>13428.118</v>
      </c>
      <c r="AF14" s="370">
        <f>H14+T14-X14</f>
        <v>4427.6247231325315</v>
      </c>
      <c r="AG14" s="370">
        <f>I14+U14-Y14</f>
        <v>2278.6631925301208</v>
      </c>
      <c r="AH14" s="370">
        <f>J14+V14-Z14</f>
        <v>6721.8300843373499</v>
      </c>
      <c r="AI14" s="370">
        <v>94811.118000000002</v>
      </c>
      <c r="AJ14" s="370">
        <f>AB14+AF14</f>
        <v>34564.694964096387</v>
      </c>
      <c r="AK14" s="370">
        <f>AC14+AG14</f>
        <v>23452.884156385539</v>
      </c>
      <c r="AL14" s="371">
        <f>AD14+AH14</f>
        <v>36793.538879518077</v>
      </c>
      <c r="AM14" s="275"/>
      <c r="AN14" s="346"/>
    </row>
    <row r="15" spans="1:40" x14ac:dyDescent="0.25">
      <c r="A15" s="367" t="s">
        <v>3</v>
      </c>
      <c r="B15" s="368" t="s">
        <v>303</v>
      </c>
      <c r="C15" s="369">
        <v>81383</v>
      </c>
      <c r="D15" s="370">
        <f>C15*D13</f>
        <v>30111.71</v>
      </c>
      <c r="E15" s="370">
        <f>C15*E13</f>
        <v>21159.58</v>
      </c>
      <c r="F15" s="370">
        <f>C15*F13</f>
        <v>30111.71</v>
      </c>
      <c r="G15" s="370">
        <v>13428.118</v>
      </c>
      <c r="H15" s="370">
        <f>G15*H13</f>
        <v>4431.2789400000001</v>
      </c>
      <c r="I15" s="370">
        <f>G15*I13</f>
        <v>2282.78006</v>
      </c>
      <c r="J15" s="370">
        <f>G15*J13</f>
        <v>6714.0590000000002</v>
      </c>
      <c r="K15" s="370">
        <v>94811.118000000002</v>
      </c>
      <c r="L15" s="370">
        <f t="shared" ref="L15:N25" si="0">D15+H15</f>
        <v>34542.988939999996</v>
      </c>
      <c r="M15" s="370">
        <f t="shared" si="0"/>
        <v>23442.360060000003</v>
      </c>
      <c r="N15" s="371">
        <f t="shared" si="0"/>
        <v>36825.769</v>
      </c>
      <c r="O15" s="372">
        <v>275</v>
      </c>
      <c r="P15" s="373">
        <f>O15*P13</f>
        <v>124.24698795180721</v>
      </c>
      <c r="Q15" s="373">
        <f>O15*Q13</f>
        <v>84.48795180722891</v>
      </c>
      <c r="R15" s="374">
        <f>O15*R13</f>
        <v>66.265060240963848</v>
      </c>
      <c r="S15" s="372">
        <v>180</v>
      </c>
      <c r="T15" s="373">
        <f>S15*T13</f>
        <v>81.325301204819269</v>
      </c>
      <c r="U15" s="373">
        <f>S15*U13</f>
        <v>55.301204819277103</v>
      </c>
      <c r="V15" s="374">
        <f>S15*V13</f>
        <v>43.373493975903614</v>
      </c>
      <c r="W15" s="372">
        <v>180</v>
      </c>
      <c r="X15" s="373">
        <f>W15*X13</f>
        <v>81.325301204819269</v>
      </c>
      <c r="Y15" s="373">
        <f>W15*Y13</f>
        <v>55.301204819277103</v>
      </c>
      <c r="Z15" s="374">
        <f>W15*Z13</f>
        <v>43.373493975903614</v>
      </c>
      <c r="AA15" s="369">
        <v>81658</v>
      </c>
      <c r="AB15" s="370">
        <f t="shared" ref="AB15:AD25" si="1">D15+P15-T15+X15</f>
        <v>30235.956987951806</v>
      </c>
      <c r="AC15" s="370">
        <f t="shared" si="1"/>
        <v>21244.067951807232</v>
      </c>
      <c r="AD15" s="370">
        <f t="shared" si="1"/>
        <v>30177.975060240962</v>
      </c>
      <c r="AE15" s="370">
        <v>13428.118</v>
      </c>
      <c r="AF15" s="370">
        <f t="shared" ref="AF15:AH25" si="2">H15+T15-X15</f>
        <v>4431.2789400000001</v>
      </c>
      <c r="AG15" s="370">
        <f t="shared" si="2"/>
        <v>2282.78006</v>
      </c>
      <c r="AH15" s="370">
        <f t="shared" si="2"/>
        <v>6714.0590000000002</v>
      </c>
      <c r="AI15" s="370">
        <v>95086.118000000002</v>
      </c>
      <c r="AJ15" s="370">
        <f t="shared" ref="AJ15:AL25" si="3">AB15+AF15</f>
        <v>34667.235927951806</v>
      </c>
      <c r="AK15" s="370">
        <f t="shared" si="3"/>
        <v>23526.848011807233</v>
      </c>
      <c r="AL15" s="371">
        <f t="shared" si="3"/>
        <v>36892.034060240963</v>
      </c>
      <c r="AM15" s="275"/>
      <c r="AN15" s="346"/>
    </row>
    <row r="16" spans="1:40" x14ac:dyDescent="0.25">
      <c r="A16" s="367" t="s">
        <v>6</v>
      </c>
      <c r="B16" s="368" t="s">
        <v>304</v>
      </c>
      <c r="C16" s="369">
        <v>81658</v>
      </c>
      <c r="D16" s="370">
        <f>C16*D13</f>
        <v>30213.46</v>
      </c>
      <c r="E16" s="370">
        <f>C16*E13</f>
        <v>21231.08</v>
      </c>
      <c r="F16" s="370">
        <f>C16*F13</f>
        <v>30213.46</v>
      </c>
      <c r="G16" s="370">
        <v>13428.118</v>
      </c>
      <c r="H16" s="370">
        <f>G16*H13</f>
        <v>4431.2789400000001</v>
      </c>
      <c r="I16" s="370">
        <f>G16*I13</f>
        <v>2282.78006</v>
      </c>
      <c r="J16" s="370">
        <f>G16*J13</f>
        <v>6714.0590000000002</v>
      </c>
      <c r="K16" s="370">
        <v>95086.118000000002</v>
      </c>
      <c r="L16" s="370">
        <f t="shared" si="0"/>
        <v>34644.738939999996</v>
      </c>
      <c r="M16" s="370">
        <f t="shared" si="0"/>
        <v>23513.860060000003</v>
      </c>
      <c r="N16" s="371">
        <f t="shared" si="0"/>
        <v>36927.519</v>
      </c>
      <c r="O16" s="372">
        <v>275</v>
      </c>
      <c r="P16" s="373">
        <f>O16*P13</f>
        <v>124.24698795180721</v>
      </c>
      <c r="Q16" s="373">
        <f>O16*Q13</f>
        <v>84.48795180722891</v>
      </c>
      <c r="R16" s="374">
        <f>O16*R13</f>
        <v>66.265060240963848</v>
      </c>
      <c r="S16" s="372">
        <v>150</v>
      </c>
      <c r="T16" s="373">
        <f>S16*T13</f>
        <v>67.771084337349393</v>
      </c>
      <c r="U16" s="373">
        <f>S16*U13</f>
        <v>46.084337349397586</v>
      </c>
      <c r="V16" s="374">
        <f>S16*V13</f>
        <v>36.144578313253014</v>
      </c>
      <c r="W16" s="372">
        <v>175</v>
      </c>
      <c r="X16" s="373">
        <f>W16*X13</f>
        <v>79.066265060240951</v>
      </c>
      <c r="Y16" s="373">
        <f>W16*Y13</f>
        <v>53.765060240963855</v>
      </c>
      <c r="Z16" s="374">
        <f>W16*Z13</f>
        <v>42.168674698795179</v>
      </c>
      <c r="AA16" s="369">
        <v>81958</v>
      </c>
      <c r="AB16" s="370">
        <f t="shared" si="1"/>
        <v>30349.002168674699</v>
      </c>
      <c r="AC16" s="370">
        <f t="shared" si="1"/>
        <v>21323.248674698796</v>
      </c>
      <c r="AD16" s="370">
        <f t="shared" si="1"/>
        <v>30285.749156626505</v>
      </c>
      <c r="AE16" s="370">
        <v>13403.118</v>
      </c>
      <c r="AF16" s="370">
        <f t="shared" si="2"/>
        <v>4419.9837592771091</v>
      </c>
      <c r="AG16" s="370">
        <f t="shared" si="2"/>
        <v>2275.0993371084337</v>
      </c>
      <c r="AH16" s="370">
        <f t="shared" si="2"/>
        <v>6708.034903614458</v>
      </c>
      <c r="AI16" s="370">
        <v>95361.118000000002</v>
      </c>
      <c r="AJ16" s="370">
        <f t="shared" si="3"/>
        <v>34768.985927951806</v>
      </c>
      <c r="AK16" s="370">
        <f t="shared" si="3"/>
        <v>23598.348011807229</v>
      </c>
      <c r="AL16" s="371">
        <f t="shared" si="3"/>
        <v>36993.784060240963</v>
      </c>
      <c r="AM16" s="275"/>
      <c r="AN16" s="346"/>
    </row>
    <row r="17" spans="1:40" x14ac:dyDescent="0.25">
      <c r="A17" s="367" t="s">
        <v>7</v>
      </c>
      <c r="B17" s="368" t="s">
        <v>305</v>
      </c>
      <c r="C17" s="369">
        <v>81958</v>
      </c>
      <c r="D17" s="370">
        <f>C17*D13</f>
        <v>30324.46</v>
      </c>
      <c r="E17" s="370">
        <f>C17*E13</f>
        <v>21309.08</v>
      </c>
      <c r="F17" s="370">
        <f>C17*F13</f>
        <v>30324.46</v>
      </c>
      <c r="G17" s="370">
        <v>13403.118</v>
      </c>
      <c r="H17" s="370">
        <f>G17*H13</f>
        <v>4423.0289400000001</v>
      </c>
      <c r="I17" s="370">
        <f>G17*I13</f>
        <v>2278.53006</v>
      </c>
      <c r="J17" s="370">
        <f>G17*J13</f>
        <v>6701.5590000000002</v>
      </c>
      <c r="K17" s="370">
        <v>95361.118000000002</v>
      </c>
      <c r="L17" s="370">
        <f t="shared" si="0"/>
        <v>34747.488939999996</v>
      </c>
      <c r="M17" s="370">
        <f t="shared" si="0"/>
        <v>23587.610060000003</v>
      </c>
      <c r="N17" s="371">
        <f t="shared" si="0"/>
        <v>37026.019</v>
      </c>
      <c r="O17" s="372">
        <v>280</v>
      </c>
      <c r="P17" s="373">
        <f>O17*P13</f>
        <v>126.50602409638553</v>
      </c>
      <c r="Q17" s="373">
        <f>O17*Q13</f>
        <v>86.024096385542165</v>
      </c>
      <c r="R17" s="374">
        <f>O17*R13</f>
        <v>67.46987951807229</v>
      </c>
      <c r="S17" s="372">
        <v>150</v>
      </c>
      <c r="T17" s="373">
        <f>S17*T13</f>
        <v>67.771084337349393</v>
      </c>
      <c r="U17" s="373">
        <f>S17*U13</f>
        <v>46.084337349397586</v>
      </c>
      <c r="V17" s="374">
        <f>S17*V13</f>
        <v>36.144578313253014</v>
      </c>
      <c r="W17" s="372">
        <v>180</v>
      </c>
      <c r="X17" s="373">
        <f>W17*X13</f>
        <v>81.325301204819269</v>
      </c>
      <c r="Y17" s="373">
        <f>W17*Y13</f>
        <v>55.301204819277103</v>
      </c>
      <c r="Z17" s="374">
        <f>W17*Z13</f>
        <v>43.373493975903614</v>
      </c>
      <c r="AA17" s="369">
        <v>82268</v>
      </c>
      <c r="AB17" s="370">
        <f t="shared" si="1"/>
        <v>30464.520240963855</v>
      </c>
      <c r="AC17" s="370">
        <f t="shared" si="1"/>
        <v>21404.320963855422</v>
      </c>
      <c r="AD17" s="370">
        <f t="shared" si="1"/>
        <v>30399.158795180727</v>
      </c>
      <c r="AE17" s="370">
        <v>13373.118</v>
      </c>
      <c r="AF17" s="370">
        <f t="shared" si="2"/>
        <v>4409.4747231325309</v>
      </c>
      <c r="AG17" s="370">
        <f t="shared" si="2"/>
        <v>2269.3131925301204</v>
      </c>
      <c r="AH17" s="370">
        <f t="shared" si="2"/>
        <v>6694.3300843373499</v>
      </c>
      <c r="AI17" s="370">
        <v>95641.118000000002</v>
      </c>
      <c r="AJ17" s="370">
        <f t="shared" si="3"/>
        <v>34873.99496409639</v>
      </c>
      <c r="AK17" s="370">
        <f t="shared" si="3"/>
        <v>23673.634156385542</v>
      </c>
      <c r="AL17" s="371">
        <f t="shared" si="3"/>
        <v>37093.488879518074</v>
      </c>
      <c r="AM17" s="275"/>
      <c r="AN17" s="346"/>
    </row>
    <row r="18" spans="1:40" x14ac:dyDescent="0.25">
      <c r="A18" s="367" t="s">
        <v>8</v>
      </c>
      <c r="B18" s="368" t="s">
        <v>306</v>
      </c>
      <c r="C18" s="369">
        <v>82268</v>
      </c>
      <c r="D18" s="370">
        <f>C18*D13</f>
        <v>30439.16</v>
      </c>
      <c r="E18" s="370">
        <f>C18*E13</f>
        <v>21389.68</v>
      </c>
      <c r="F18" s="370">
        <f>C18*F13</f>
        <v>30439.16</v>
      </c>
      <c r="G18" s="370">
        <v>13373.118</v>
      </c>
      <c r="H18" s="370">
        <f>G18*H13</f>
        <v>4413.1289400000005</v>
      </c>
      <c r="I18" s="370">
        <f>G18*I13</f>
        <v>2273.4300600000001</v>
      </c>
      <c r="J18" s="370">
        <f>G18*J13</f>
        <v>6686.5590000000002</v>
      </c>
      <c r="K18" s="370">
        <v>95641.118000000002</v>
      </c>
      <c r="L18" s="370">
        <f t="shared" si="0"/>
        <v>34852.288939999999</v>
      </c>
      <c r="M18" s="370">
        <f t="shared" si="0"/>
        <v>23663.110059999999</v>
      </c>
      <c r="N18" s="371">
        <f t="shared" si="0"/>
        <v>37125.718999999997</v>
      </c>
      <c r="O18" s="372">
        <v>275</v>
      </c>
      <c r="P18" s="373">
        <f>O18*P13</f>
        <v>124.24698795180721</v>
      </c>
      <c r="Q18" s="373">
        <f>O18*Q13</f>
        <v>84.48795180722891</v>
      </c>
      <c r="R18" s="374">
        <f>O18*R13</f>
        <v>66.265060240963848</v>
      </c>
      <c r="S18" s="372">
        <v>150</v>
      </c>
      <c r="T18" s="373">
        <f>S18*T13</f>
        <v>67.771084337349393</v>
      </c>
      <c r="U18" s="373">
        <f>S18*U13</f>
        <v>46.084337349397586</v>
      </c>
      <c r="V18" s="374">
        <f>S18*V13</f>
        <v>36.144578313253014</v>
      </c>
      <c r="W18" s="372">
        <v>175</v>
      </c>
      <c r="X18" s="373">
        <f>W18*X13</f>
        <v>79.066265060240951</v>
      </c>
      <c r="Y18" s="373">
        <f>W18*Y13</f>
        <v>53.765060240963855</v>
      </c>
      <c r="Z18" s="374">
        <f>W18*Z13</f>
        <v>42.168674698795179</v>
      </c>
      <c r="AA18" s="369">
        <v>82568</v>
      </c>
      <c r="AB18" s="370">
        <f t="shared" si="1"/>
        <v>30574.702168674699</v>
      </c>
      <c r="AC18" s="370">
        <f t="shared" si="1"/>
        <v>21481.848674698795</v>
      </c>
      <c r="AD18" s="370">
        <f t="shared" si="1"/>
        <v>30511.449156626506</v>
      </c>
      <c r="AE18" s="370">
        <v>13348.118</v>
      </c>
      <c r="AF18" s="370">
        <f t="shared" si="2"/>
        <v>4401.8337592771095</v>
      </c>
      <c r="AG18" s="370">
        <f t="shared" si="2"/>
        <v>2265.7493371084338</v>
      </c>
      <c r="AH18" s="370">
        <f t="shared" si="2"/>
        <v>6680.534903614458</v>
      </c>
      <c r="AI18" s="370">
        <v>95916.118000000002</v>
      </c>
      <c r="AJ18" s="370">
        <f t="shared" si="3"/>
        <v>34976.535927951809</v>
      </c>
      <c r="AK18" s="370">
        <f t="shared" si="3"/>
        <v>23747.598011807229</v>
      </c>
      <c r="AL18" s="371">
        <f t="shared" si="3"/>
        <v>37191.984060240968</v>
      </c>
      <c r="AM18" s="275"/>
      <c r="AN18" s="346"/>
    </row>
    <row r="19" spans="1:40" x14ac:dyDescent="0.25">
      <c r="A19" s="367" t="s">
        <v>9</v>
      </c>
      <c r="B19" s="368" t="s">
        <v>307</v>
      </c>
      <c r="C19" s="369">
        <v>82568</v>
      </c>
      <c r="D19" s="370">
        <f>C19*D13</f>
        <v>30550.16</v>
      </c>
      <c r="E19" s="370">
        <f>C19*E13</f>
        <v>21467.68</v>
      </c>
      <c r="F19" s="370">
        <f>C19*F13</f>
        <v>30550.16</v>
      </c>
      <c r="G19" s="370">
        <v>13348.118</v>
      </c>
      <c r="H19" s="370">
        <f>G19*H13</f>
        <v>4404.8789400000005</v>
      </c>
      <c r="I19" s="370">
        <f>G19*I13</f>
        <v>2269.1800600000001</v>
      </c>
      <c r="J19" s="370">
        <f>G19*J13</f>
        <v>6674.0590000000002</v>
      </c>
      <c r="K19" s="370">
        <v>95916.118000000002</v>
      </c>
      <c r="L19" s="370">
        <f t="shared" si="0"/>
        <v>34955.038939999999</v>
      </c>
      <c r="M19" s="370">
        <f t="shared" si="0"/>
        <v>23736.860059999999</v>
      </c>
      <c r="N19" s="371">
        <f t="shared" si="0"/>
        <v>37224.218999999997</v>
      </c>
      <c r="O19" s="372">
        <v>275</v>
      </c>
      <c r="P19" s="373">
        <f>O19*P13</f>
        <v>124.24698795180721</v>
      </c>
      <c r="Q19" s="373">
        <f>O19*Q13</f>
        <v>84.48795180722891</v>
      </c>
      <c r="R19" s="374">
        <f>O19*R13</f>
        <v>66.265060240963848</v>
      </c>
      <c r="S19" s="372">
        <v>150</v>
      </c>
      <c r="T19" s="373">
        <f>S19*T13</f>
        <v>67.771084337349393</v>
      </c>
      <c r="U19" s="373">
        <f>S19*U13</f>
        <v>46.084337349397586</v>
      </c>
      <c r="V19" s="374">
        <f>S19*V13</f>
        <v>36.144578313253014</v>
      </c>
      <c r="W19" s="372">
        <v>175</v>
      </c>
      <c r="X19" s="373">
        <f>W19*X13</f>
        <v>79.066265060240951</v>
      </c>
      <c r="Y19" s="373">
        <f>W19*Y13</f>
        <v>53.765060240963855</v>
      </c>
      <c r="Z19" s="374">
        <f>W19*Z13</f>
        <v>42.168674698795179</v>
      </c>
      <c r="AA19" s="369">
        <v>82868</v>
      </c>
      <c r="AB19" s="370">
        <f t="shared" si="1"/>
        <v>30685.702168674699</v>
      </c>
      <c r="AC19" s="370">
        <f t="shared" si="1"/>
        <v>21559.848674698795</v>
      </c>
      <c r="AD19" s="370">
        <f t="shared" si="1"/>
        <v>30622.449156626506</v>
      </c>
      <c r="AE19" s="370">
        <v>13323.118</v>
      </c>
      <c r="AF19" s="370">
        <f t="shared" si="2"/>
        <v>4393.5837592771095</v>
      </c>
      <c r="AG19" s="370">
        <f t="shared" si="2"/>
        <v>2261.4993371084338</v>
      </c>
      <c r="AH19" s="370">
        <f t="shared" si="2"/>
        <v>6668.034903614458</v>
      </c>
      <c r="AI19" s="370">
        <v>96191.118000000002</v>
      </c>
      <c r="AJ19" s="370">
        <f t="shared" si="3"/>
        <v>35079.285927951809</v>
      </c>
      <c r="AK19" s="370">
        <f t="shared" si="3"/>
        <v>23821.348011807229</v>
      </c>
      <c r="AL19" s="371">
        <f t="shared" si="3"/>
        <v>37290.484060240968</v>
      </c>
      <c r="AM19" s="275"/>
      <c r="AN19" s="346"/>
    </row>
    <row r="20" spans="1:40" x14ac:dyDescent="0.25">
      <c r="A20" s="367" t="s">
        <v>10</v>
      </c>
      <c r="B20" s="368" t="s">
        <v>308</v>
      </c>
      <c r="C20" s="369">
        <v>82868</v>
      </c>
      <c r="D20" s="370">
        <f>C20*D13</f>
        <v>30661.16</v>
      </c>
      <c r="E20" s="370">
        <f>C20*E13</f>
        <v>21545.68</v>
      </c>
      <c r="F20" s="370">
        <f>C20*F13</f>
        <v>30661.16</v>
      </c>
      <c r="G20" s="370">
        <v>13323.118</v>
      </c>
      <c r="H20" s="370">
        <f>G20*H13</f>
        <v>4396.6289400000005</v>
      </c>
      <c r="I20" s="370">
        <f>G20*I13</f>
        <v>2264.9300600000001</v>
      </c>
      <c r="J20" s="370">
        <f>G20*J13</f>
        <v>6661.5590000000002</v>
      </c>
      <c r="K20" s="370">
        <v>96191.118000000002</v>
      </c>
      <c r="L20" s="370">
        <f t="shared" si="0"/>
        <v>35057.788939999999</v>
      </c>
      <c r="M20" s="370">
        <f t="shared" si="0"/>
        <v>23810.610059999999</v>
      </c>
      <c r="N20" s="371">
        <f t="shared" si="0"/>
        <v>37322.718999999997</v>
      </c>
      <c r="O20" s="372">
        <v>280</v>
      </c>
      <c r="P20" s="373">
        <f>O20*P13</f>
        <v>126.50602409638553</v>
      </c>
      <c r="Q20" s="373">
        <f>O20*Q13</f>
        <v>86.024096385542165</v>
      </c>
      <c r="R20" s="374">
        <f>O20*R13</f>
        <v>67.46987951807229</v>
      </c>
      <c r="S20" s="372">
        <v>150</v>
      </c>
      <c r="T20" s="373">
        <f>S20*T13</f>
        <v>67.771084337349393</v>
      </c>
      <c r="U20" s="373">
        <f>S20*U13</f>
        <v>46.084337349397586</v>
      </c>
      <c r="V20" s="374">
        <f>S20*V13</f>
        <v>36.144578313253014</v>
      </c>
      <c r="W20" s="372">
        <v>175</v>
      </c>
      <c r="X20" s="373">
        <f>W20*X13</f>
        <v>79.066265060240951</v>
      </c>
      <c r="Y20" s="373">
        <f>W20*Y13</f>
        <v>53.765060240963855</v>
      </c>
      <c r="Z20" s="374">
        <f>W20*Z13</f>
        <v>42.168674698795179</v>
      </c>
      <c r="AA20" s="369">
        <v>83173</v>
      </c>
      <c r="AB20" s="370">
        <f t="shared" si="1"/>
        <v>30798.961204819279</v>
      </c>
      <c r="AC20" s="370">
        <f t="shared" si="1"/>
        <v>21639.384819277107</v>
      </c>
      <c r="AD20" s="370">
        <f t="shared" si="1"/>
        <v>30734.653975903617</v>
      </c>
      <c r="AE20" s="370">
        <v>13298.118</v>
      </c>
      <c r="AF20" s="370">
        <f t="shared" si="2"/>
        <v>4385.3337592771095</v>
      </c>
      <c r="AG20" s="370">
        <f t="shared" si="2"/>
        <v>2257.2493371084338</v>
      </c>
      <c r="AH20" s="370">
        <f t="shared" si="2"/>
        <v>6655.534903614458</v>
      </c>
      <c r="AI20" s="370">
        <v>96471.118000000002</v>
      </c>
      <c r="AJ20" s="370">
        <f t="shared" si="3"/>
        <v>35184.294964096393</v>
      </c>
      <c r="AK20" s="370">
        <f t="shared" si="3"/>
        <v>23896.634156385542</v>
      </c>
      <c r="AL20" s="371">
        <f t="shared" si="3"/>
        <v>37390.188879518071</v>
      </c>
      <c r="AM20" s="275"/>
      <c r="AN20" s="346"/>
    </row>
    <row r="21" spans="1:40" x14ac:dyDescent="0.25">
      <c r="A21" s="367" t="s">
        <v>11</v>
      </c>
      <c r="B21" s="368" t="s">
        <v>309</v>
      </c>
      <c r="C21" s="369">
        <v>83173</v>
      </c>
      <c r="D21" s="370">
        <f>C21*D13</f>
        <v>30774.01</v>
      </c>
      <c r="E21" s="370">
        <f>C21*E13</f>
        <v>21624.98</v>
      </c>
      <c r="F21" s="370">
        <f>C21*F13</f>
        <v>30774.01</v>
      </c>
      <c r="G21" s="370">
        <v>13298.118</v>
      </c>
      <c r="H21" s="370">
        <f>G21*H13</f>
        <v>4388.3789400000005</v>
      </c>
      <c r="I21" s="370">
        <f>G21*I13</f>
        <v>2260.6800600000001</v>
      </c>
      <c r="J21" s="370">
        <f>G21*J13</f>
        <v>6649.0590000000002</v>
      </c>
      <c r="K21" s="370">
        <v>96471.118000000002</v>
      </c>
      <c r="L21" s="370">
        <f t="shared" si="0"/>
        <v>35162.388939999997</v>
      </c>
      <c r="M21" s="370">
        <f t="shared" si="0"/>
        <v>23885.660059999998</v>
      </c>
      <c r="N21" s="371">
        <f t="shared" si="0"/>
        <v>37423.068999999996</v>
      </c>
      <c r="O21" s="372">
        <v>275</v>
      </c>
      <c r="P21" s="373">
        <f>O21*P13</f>
        <v>124.24698795180721</v>
      </c>
      <c r="Q21" s="373">
        <f>O21*Q13</f>
        <v>84.48795180722891</v>
      </c>
      <c r="R21" s="374">
        <f>O21*R13</f>
        <v>66.265060240963848</v>
      </c>
      <c r="S21" s="372">
        <v>150</v>
      </c>
      <c r="T21" s="373">
        <f>S21*T13</f>
        <v>67.771084337349393</v>
      </c>
      <c r="U21" s="373">
        <f>S21*U13</f>
        <v>46.084337349397586</v>
      </c>
      <c r="V21" s="374">
        <f>S21*V13</f>
        <v>36.144578313253014</v>
      </c>
      <c r="W21" s="372">
        <v>175</v>
      </c>
      <c r="X21" s="373">
        <f>W21*X13</f>
        <v>79.066265060240951</v>
      </c>
      <c r="Y21" s="373">
        <f>W21*Y13</f>
        <v>53.765060240963855</v>
      </c>
      <c r="Z21" s="374">
        <f>W21*Z13</f>
        <v>42.168674698795179</v>
      </c>
      <c r="AA21" s="369">
        <v>83473</v>
      </c>
      <c r="AB21" s="370">
        <f t="shared" si="1"/>
        <v>30909.552168674698</v>
      </c>
      <c r="AC21" s="370">
        <f t="shared" si="1"/>
        <v>21717.148674698794</v>
      </c>
      <c r="AD21" s="370">
        <f t="shared" si="1"/>
        <v>30846.299156626505</v>
      </c>
      <c r="AE21" s="370">
        <v>13273.118</v>
      </c>
      <c r="AF21" s="370">
        <f t="shared" si="2"/>
        <v>4377.0837592771095</v>
      </c>
      <c r="AG21" s="370">
        <f t="shared" si="2"/>
        <v>2252.9993371084338</v>
      </c>
      <c r="AH21" s="370">
        <f t="shared" si="2"/>
        <v>6643.034903614458</v>
      </c>
      <c r="AI21" s="370">
        <v>96746.118000000002</v>
      </c>
      <c r="AJ21" s="370">
        <f t="shared" si="3"/>
        <v>35286.635927951807</v>
      </c>
      <c r="AK21" s="370">
        <f t="shared" si="3"/>
        <v>23970.148011807229</v>
      </c>
      <c r="AL21" s="371">
        <f t="shared" si="3"/>
        <v>37489.334060240959</v>
      </c>
      <c r="AM21" s="275"/>
      <c r="AN21" s="346"/>
    </row>
    <row r="22" spans="1:40" x14ac:dyDescent="0.25">
      <c r="A22" s="367" t="s">
        <v>13</v>
      </c>
      <c r="B22" s="368" t="s">
        <v>310</v>
      </c>
      <c r="C22" s="369">
        <v>83473</v>
      </c>
      <c r="D22" s="370">
        <f>C22*D13</f>
        <v>30885.01</v>
      </c>
      <c r="E22" s="370">
        <f>C22*E13</f>
        <v>21702.98</v>
      </c>
      <c r="F22" s="370">
        <f>C22*F13</f>
        <v>30885.01</v>
      </c>
      <c r="G22" s="370">
        <v>13273.118</v>
      </c>
      <c r="H22" s="370">
        <f>G22*H13</f>
        <v>4380.1289400000005</v>
      </c>
      <c r="I22" s="370">
        <f>G22*I13</f>
        <v>2256.4300600000001</v>
      </c>
      <c r="J22" s="370">
        <f>G22*J13</f>
        <v>6636.5590000000002</v>
      </c>
      <c r="K22" s="370">
        <v>96746.118000000002</v>
      </c>
      <c r="L22" s="370">
        <f t="shared" si="0"/>
        <v>35265.138939999997</v>
      </c>
      <c r="M22" s="370">
        <f t="shared" si="0"/>
        <v>23959.410059999998</v>
      </c>
      <c r="N22" s="371">
        <f t="shared" si="0"/>
        <v>37521.568999999996</v>
      </c>
      <c r="O22" s="372">
        <v>275</v>
      </c>
      <c r="P22" s="373">
        <f>O22*P13</f>
        <v>124.24698795180721</v>
      </c>
      <c r="Q22" s="373">
        <f>O22*Q13</f>
        <v>84.48795180722891</v>
      </c>
      <c r="R22" s="374">
        <f>O22*R13</f>
        <v>66.265060240963848</v>
      </c>
      <c r="S22" s="372">
        <v>150</v>
      </c>
      <c r="T22" s="373">
        <f>S22*T13</f>
        <v>67.771084337349393</v>
      </c>
      <c r="U22" s="373">
        <f>S22*U13</f>
        <v>46.084337349397586</v>
      </c>
      <c r="V22" s="374">
        <f>S22*V13</f>
        <v>36.144578313253014</v>
      </c>
      <c r="W22" s="372">
        <v>180</v>
      </c>
      <c r="X22" s="373">
        <f>W22*X13</f>
        <v>81.325301204819269</v>
      </c>
      <c r="Y22" s="373">
        <f>W22*Y13</f>
        <v>55.301204819277103</v>
      </c>
      <c r="Z22" s="374">
        <f>W22*Z13</f>
        <v>43.373493975903614</v>
      </c>
      <c r="AA22" s="369">
        <v>83778</v>
      </c>
      <c r="AB22" s="370">
        <f t="shared" si="1"/>
        <v>31022.811204819274</v>
      </c>
      <c r="AC22" s="370">
        <f t="shared" si="1"/>
        <v>21796.684819277107</v>
      </c>
      <c r="AD22" s="370">
        <f t="shared" si="1"/>
        <v>30958.503975903615</v>
      </c>
      <c r="AE22" s="370">
        <v>13243.118</v>
      </c>
      <c r="AF22" s="370">
        <f t="shared" si="2"/>
        <v>4366.5747231325313</v>
      </c>
      <c r="AG22" s="370">
        <f t="shared" si="2"/>
        <v>2247.2131925301205</v>
      </c>
      <c r="AH22" s="370">
        <f t="shared" si="2"/>
        <v>6629.3300843373499</v>
      </c>
      <c r="AI22" s="370">
        <v>97021.118000000002</v>
      </c>
      <c r="AJ22" s="370">
        <f t="shared" si="3"/>
        <v>35389.385927951807</v>
      </c>
      <c r="AK22" s="370">
        <f t="shared" si="3"/>
        <v>24043.898011807229</v>
      </c>
      <c r="AL22" s="371">
        <f t="shared" si="3"/>
        <v>37587.834060240966</v>
      </c>
      <c r="AM22" s="275"/>
      <c r="AN22" s="346"/>
    </row>
    <row r="23" spans="1:40" x14ac:dyDescent="0.25">
      <c r="A23" s="367" t="s">
        <v>14</v>
      </c>
      <c r="B23" s="368" t="s">
        <v>311</v>
      </c>
      <c r="C23" s="369">
        <v>83778</v>
      </c>
      <c r="D23" s="370">
        <f>C23*D13</f>
        <v>30997.86</v>
      </c>
      <c r="E23" s="370">
        <f>C23*E13</f>
        <v>21782.280000000002</v>
      </c>
      <c r="F23" s="370">
        <f>C23*F13</f>
        <v>30997.86</v>
      </c>
      <c r="G23" s="370">
        <v>13243.118</v>
      </c>
      <c r="H23" s="370">
        <f>G23*H13</f>
        <v>4370.22894</v>
      </c>
      <c r="I23" s="370">
        <f>G23*I13</f>
        <v>2251.3300600000002</v>
      </c>
      <c r="J23" s="370">
        <f>G23*J13</f>
        <v>6621.5590000000002</v>
      </c>
      <c r="K23" s="370">
        <v>97021.118000000002</v>
      </c>
      <c r="L23" s="370">
        <f t="shared" si="0"/>
        <v>35368.088940000001</v>
      </c>
      <c r="M23" s="370">
        <f t="shared" si="0"/>
        <v>24033.610060000003</v>
      </c>
      <c r="N23" s="371">
        <f t="shared" si="0"/>
        <v>37619.419000000002</v>
      </c>
      <c r="O23" s="372">
        <v>280</v>
      </c>
      <c r="P23" s="373">
        <f>O23*P13</f>
        <v>126.50602409638553</v>
      </c>
      <c r="Q23" s="373">
        <f>O23*Q13</f>
        <v>86.024096385542165</v>
      </c>
      <c r="R23" s="374">
        <f>O23*R13</f>
        <v>67.46987951807229</v>
      </c>
      <c r="S23" s="372">
        <v>150</v>
      </c>
      <c r="T23" s="373">
        <f>S23*T13</f>
        <v>67.771084337349393</v>
      </c>
      <c r="U23" s="373">
        <f>S23*U13</f>
        <v>46.084337349397586</v>
      </c>
      <c r="V23" s="374">
        <f>S23*V13</f>
        <v>36.144578313253014</v>
      </c>
      <c r="W23" s="372">
        <v>175</v>
      </c>
      <c r="X23" s="373">
        <f>W23*X13</f>
        <v>79.066265060240951</v>
      </c>
      <c r="Y23" s="373">
        <f>W23*Y13</f>
        <v>53.765060240963855</v>
      </c>
      <c r="Z23" s="374">
        <f>W23*Z13</f>
        <v>42.168674698795179</v>
      </c>
      <c r="AA23" s="369">
        <v>84083</v>
      </c>
      <c r="AB23" s="370">
        <f t="shared" si="1"/>
        <v>31135.66120481928</v>
      </c>
      <c r="AC23" s="370">
        <f t="shared" si="1"/>
        <v>21875.98481927711</v>
      </c>
      <c r="AD23" s="370">
        <f t="shared" si="1"/>
        <v>31071.353975903618</v>
      </c>
      <c r="AE23" s="370">
        <v>13218.118</v>
      </c>
      <c r="AF23" s="370">
        <f t="shared" si="2"/>
        <v>4358.9337592771089</v>
      </c>
      <c r="AG23" s="370">
        <f t="shared" si="2"/>
        <v>2243.6493371084339</v>
      </c>
      <c r="AH23" s="370">
        <f t="shared" si="2"/>
        <v>6615.534903614458</v>
      </c>
      <c r="AI23" s="370">
        <v>97301.118000000002</v>
      </c>
      <c r="AJ23" s="370">
        <f t="shared" si="3"/>
        <v>35494.594964096388</v>
      </c>
      <c r="AK23" s="370">
        <f t="shared" si="3"/>
        <v>24119.634156385542</v>
      </c>
      <c r="AL23" s="371">
        <f t="shared" si="3"/>
        <v>37686.888879518076</v>
      </c>
      <c r="AM23" s="275"/>
      <c r="AN23" s="346"/>
    </row>
    <row r="24" spans="1:40" x14ac:dyDescent="0.25">
      <c r="A24" s="367" t="s">
        <v>15</v>
      </c>
      <c r="B24" s="368" t="s">
        <v>312</v>
      </c>
      <c r="C24" s="369">
        <v>84083</v>
      </c>
      <c r="D24" s="370">
        <f>C24*D13</f>
        <v>31110.71</v>
      </c>
      <c r="E24" s="370">
        <f>C24*E13</f>
        <v>21861.58</v>
      </c>
      <c r="F24" s="370">
        <f>C24*F13</f>
        <v>31110.71</v>
      </c>
      <c r="G24" s="370">
        <v>13218.118</v>
      </c>
      <c r="H24" s="370">
        <f>G24*H13</f>
        <v>4361.97894</v>
      </c>
      <c r="I24" s="370">
        <f>G24*I13</f>
        <v>2247.0800600000002</v>
      </c>
      <c r="J24" s="370">
        <f>G24*J13</f>
        <v>6609.0590000000002</v>
      </c>
      <c r="K24" s="370">
        <v>97301.118000000002</v>
      </c>
      <c r="L24" s="370">
        <f t="shared" si="0"/>
        <v>35472.68894</v>
      </c>
      <c r="M24" s="370">
        <f t="shared" si="0"/>
        <v>24108.660060000002</v>
      </c>
      <c r="N24" s="371">
        <f t="shared" si="0"/>
        <v>37719.769</v>
      </c>
      <c r="O24" s="372">
        <v>275</v>
      </c>
      <c r="P24" s="373">
        <f>O24*P13</f>
        <v>124.24698795180721</v>
      </c>
      <c r="Q24" s="373">
        <f>O24*Q13</f>
        <v>84.48795180722891</v>
      </c>
      <c r="R24" s="374">
        <f>O24*R13</f>
        <v>66.265060240963848</v>
      </c>
      <c r="S24" s="372">
        <v>180</v>
      </c>
      <c r="T24" s="373">
        <f>S24*T13</f>
        <v>81.325301204819269</v>
      </c>
      <c r="U24" s="373">
        <f>S24*U13</f>
        <v>55.301204819277103</v>
      </c>
      <c r="V24" s="374">
        <f>S24*V13</f>
        <v>43.373493975903614</v>
      </c>
      <c r="W24" s="372">
        <v>180</v>
      </c>
      <c r="X24" s="373">
        <f>W24*X13</f>
        <v>81.325301204819269</v>
      </c>
      <c r="Y24" s="373">
        <f>W24*Y13</f>
        <v>55.301204819277103</v>
      </c>
      <c r="Z24" s="374">
        <f>W24*Z13</f>
        <v>43.373493975903614</v>
      </c>
      <c r="AA24" s="369">
        <v>84358</v>
      </c>
      <c r="AB24" s="370">
        <f t="shared" si="1"/>
        <v>31234.956987951806</v>
      </c>
      <c r="AC24" s="370">
        <f t="shared" si="1"/>
        <v>21946.067951807232</v>
      </c>
      <c r="AD24" s="370">
        <f t="shared" si="1"/>
        <v>31176.975060240962</v>
      </c>
      <c r="AE24" s="370">
        <v>13218.118</v>
      </c>
      <c r="AF24" s="370">
        <f t="shared" si="2"/>
        <v>4361.97894</v>
      </c>
      <c r="AG24" s="370">
        <f t="shared" si="2"/>
        <v>2247.0800600000002</v>
      </c>
      <c r="AH24" s="370">
        <f t="shared" si="2"/>
        <v>6609.0590000000002</v>
      </c>
      <c r="AI24" s="370">
        <v>97576.118000000002</v>
      </c>
      <c r="AJ24" s="370">
        <f t="shared" si="3"/>
        <v>35596.935927951803</v>
      </c>
      <c r="AK24" s="370">
        <f t="shared" si="3"/>
        <v>24193.148011807232</v>
      </c>
      <c r="AL24" s="371">
        <f t="shared" si="3"/>
        <v>37786.034060240963</v>
      </c>
      <c r="AM24" s="275"/>
      <c r="AN24" s="346"/>
    </row>
    <row r="25" spans="1:40" x14ac:dyDescent="0.25">
      <c r="A25" s="367" t="s">
        <v>16</v>
      </c>
      <c r="B25" s="368" t="s">
        <v>313</v>
      </c>
      <c r="C25" s="369">
        <v>84358</v>
      </c>
      <c r="D25" s="370">
        <f>C25*D13</f>
        <v>31212.46</v>
      </c>
      <c r="E25" s="370">
        <f>C25*E13</f>
        <v>21933.08</v>
      </c>
      <c r="F25" s="370">
        <f>C25*F13</f>
        <v>31212.46</v>
      </c>
      <c r="G25" s="370">
        <v>13218.118</v>
      </c>
      <c r="H25" s="370">
        <f>G25*H13</f>
        <v>4361.97894</v>
      </c>
      <c r="I25" s="370">
        <f>G25*I13</f>
        <v>2247.0800600000002</v>
      </c>
      <c r="J25" s="370">
        <f>G25*J13</f>
        <v>6609.0590000000002</v>
      </c>
      <c r="K25" s="370">
        <v>97576.118000000002</v>
      </c>
      <c r="L25" s="370">
        <f t="shared" si="0"/>
        <v>35574.43894</v>
      </c>
      <c r="M25" s="370">
        <f t="shared" si="0"/>
        <v>24180.160060000002</v>
      </c>
      <c r="N25" s="371">
        <f t="shared" si="0"/>
        <v>37821.519</v>
      </c>
      <c r="O25" s="372">
        <v>275</v>
      </c>
      <c r="P25" s="373">
        <f>O25*P13</f>
        <v>124.24698795180721</v>
      </c>
      <c r="Q25" s="373">
        <f>O25*Q13</f>
        <v>84.48795180722891</v>
      </c>
      <c r="R25" s="374">
        <f>O25*R13</f>
        <v>66.265060240963848</v>
      </c>
      <c r="S25" s="372">
        <v>150</v>
      </c>
      <c r="T25" s="373">
        <f>S25*T13</f>
        <v>67.771084337349393</v>
      </c>
      <c r="U25" s="373">
        <f>S25*U13</f>
        <v>46.084337349397586</v>
      </c>
      <c r="V25" s="374">
        <f>S25*V13</f>
        <v>36.144578313253014</v>
      </c>
      <c r="W25" s="372">
        <v>180</v>
      </c>
      <c r="X25" s="373">
        <f>W25*X13</f>
        <v>81.325301204819269</v>
      </c>
      <c r="Y25" s="373">
        <f>W25*Y13</f>
        <v>55.301204819277103</v>
      </c>
      <c r="Z25" s="374">
        <f>W25*Z13</f>
        <v>43.373493975903614</v>
      </c>
      <c r="AA25" s="369">
        <v>84663</v>
      </c>
      <c r="AB25" s="370">
        <f t="shared" si="1"/>
        <v>31350.261204819275</v>
      </c>
      <c r="AC25" s="370">
        <f t="shared" si="1"/>
        <v>22026.784819277109</v>
      </c>
      <c r="AD25" s="370">
        <f t="shared" si="1"/>
        <v>31285.953975903616</v>
      </c>
      <c r="AE25" s="370">
        <v>13188.118</v>
      </c>
      <c r="AF25" s="370">
        <f t="shared" si="2"/>
        <v>4348.4247231325307</v>
      </c>
      <c r="AG25" s="370">
        <f t="shared" si="2"/>
        <v>2237.8631925301206</v>
      </c>
      <c r="AH25" s="370">
        <f t="shared" si="2"/>
        <v>6601.8300843373499</v>
      </c>
      <c r="AI25" s="370">
        <v>97851.118000000002</v>
      </c>
      <c r="AJ25" s="370">
        <f t="shared" si="3"/>
        <v>35698.685927951803</v>
      </c>
      <c r="AK25" s="370">
        <f t="shared" si="3"/>
        <v>24264.648011807229</v>
      </c>
      <c r="AL25" s="371">
        <f t="shared" si="3"/>
        <v>37887.784060240963</v>
      </c>
      <c r="AM25" s="275"/>
      <c r="AN25" s="346"/>
    </row>
    <row r="26" spans="1:40" ht="15.75" thickBot="1" x14ac:dyDescent="0.3">
      <c r="A26" s="367" t="s">
        <v>314</v>
      </c>
      <c r="B26" s="368" t="s">
        <v>315</v>
      </c>
      <c r="C26" s="375"/>
      <c r="D26" s="376"/>
      <c r="E26" s="376"/>
      <c r="F26" s="376"/>
      <c r="G26" s="377"/>
      <c r="H26" s="377"/>
      <c r="I26" s="377"/>
      <c r="J26" s="377"/>
      <c r="K26" s="377"/>
      <c r="L26" s="377"/>
      <c r="M26" s="377"/>
      <c r="N26" s="378"/>
      <c r="O26" s="379">
        <f>SUM(O14:O25)</f>
        <v>3320</v>
      </c>
      <c r="P26" s="380">
        <f>SUM(P14:P25)</f>
        <v>1499.9999999999995</v>
      </c>
      <c r="Q26" s="380">
        <f>SUM(Q14:Q25)</f>
        <v>1020</v>
      </c>
      <c r="R26" s="381">
        <f>SUM(R14:R25)</f>
        <v>800</v>
      </c>
      <c r="S26" s="379">
        <v>1860</v>
      </c>
      <c r="T26" s="382">
        <f>SUM(T14:T25)</f>
        <v>840.36144578313258</v>
      </c>
      <c r="U26" s="382">
        <f>SUM(U14:U25)</f>
        <v>571.44578313252998</v>
      </c>
      <c r="V26" s="381">
        <f>SUM(V14:V25)</f>
        <v>448.19277108433744</v>
      </c>
      <c r="W26" s="379">
        <v>2130</v>
      </c>
      <c r="X26" s="382">
        <f>SUM(X14:X25)</f>
        <v>962.34939759036149</v>
      </c>
      <c r="Y26" s="382">
        <f>SUM(Y14:Y25)</f>
        <v>654.39759036144585</v>
      </c>
      <c r="Z26" s="381">
        <f>SUM(Z14:Z25)</f>
        <v>513.25301204819289</v>
      </c>
      <c r="AA26" s="379">
        <v>84663</v>
      </c>
      <c r="AB26" s="383">
        <f>SUM(AB14:AB25)</f>
        <v>368899.15795180725</v>
      </c>
      <c r="AC26" s="383">
        <f>SUM(AC14:AC25)</f>
        <v>259189.61180722894</v>
      </c>
      <c r="AD26" s="383">
        <f>SUM(AD14:AD25)</f>
        <v>368142.23024096381</v>
      </c>
      <c r="AE26" s="380">
        <v>13188.118000000002</v>
      </c>
      <c r="AF26" s="383"/>
      <c r="AG26" s="383"/>
      <c r="AH26" s="383"/>
      <c r="AI26" s="380">
        <v>97851.118000000002</v>
      </c>
      <c r="AJ26" s="383"/>
      <c r="AK26" s="383"/>
      <c r="AL26" s="384"/>
    </row>
    <row r="27" spans="1:40" x14ac:dyDescent="0.25">
      <c r="A27" s="385"/>
      <c r="B27" s="36"/>
      <c r="C27" s="386"/>
      <c r="D27" s="386"/>
      <c r="E27" s="386"/>
      <c r="F27" s="386"/>
      <c r="G27" s="387"/>
      <c r="H27" s="387"/>
      <c r="I27" s="387"/>
      <c r="J27" s="387"/>
      <c r="K27" s="387"/>
      <c r="L27" s="387"/>
      <c r="M27" s="387"/>
      <c r="N27" s="387"/>
      <c r="O27" s="388"/>
      <c r="P27" s="388"/>
      <c r="Q27" s="388"/>
      <c r="R27" s="389"/>
      <c r="S27" s="388"/>
      <c r="T27" s="389"/>
      <c r="U27" s="389"/>
      <c r="V27" s="389"/>
      <c r="W27" s="388"/>
      <c r="X27" s="389"/>
      <c r="Y27" s="389"/>
      <c r="Z27" s="389"/>
      <c r="AA27" s="388"/>
      <c r="AB27" s="390"/>
      <c r="AC27" s="390"/>
      <c r="AD27" s="390"/>
      <c r="AE27" s="390"/>
      <c r="AF27" s="390"/>
      <c r="AG27" s="390"/>
      <c r="AH27" s="390"/>
      <c r="AI27" s="390"/>
      <c r="AJ27" s="390"/>
      <c r="AK27" s="390"/>
      <c r="AL27" s="390"/>
    </row>
    <row r="28" spans="1:40" x14ac:dyDescent="0.25">
      <c r="A28" s="385"/>
      <c r="B28" s="36"/>
      <c r="C28" s="386"/>
      <c r="D28" s="386"/>
      <c r="E28" s="386"/>
      <c r="F28" s="386"/>
      <c r="G28" s="387"/>
      <c r="H28" s="387"/>
      <c r="I28" s="387"/>
      <c r="J28" s="387"/>
      <c r="K28" s="387"/>
      <c r="L28" s="387"/>
      <c r="M28" s="387"/>
      <c r="N28" s="387"/>
      <c r="O28" s="388"/>
      <c r="P28" s="388"/>
      <c r="Q28" s="388"/>
      <c r="R28" s="389"/>
      <c r="S28" s="388"/>
      <c r="T28" s="389"/>
      <c r="U28" s="389"/>
      <c r="V28" s="389"/>
      <c r="W28" s="388"/>
      <c r="X28" s="389"/>
      <c r="Y28" s="389"/>
      <c r="Z28" s="389"/>
      <c r="AA28" s="388"/>
      <c r="AB28" s="390"/>
      <c r="AC28" s="390"/>
      <c r="AD28" s="390"/>
      <c r="AE28" s="390"/>
      <c r="AF28" s="390"/>
      <c r="AG28" s="390"/>
      <c r="AH28" s="390"/>
      <c r="AI28" s="390"/>
      <c r="AJ28" s="390"/>
      <c r="AK28" s="390"/>
      <c r="AL28" s="390"/>
    </row>
    <row r="29" spans="1:40" ht="15.75" thickBot="1" x14ac:dyDescent="0.3">
      <c r="A29" s="849" t="s">
        <v>316</v>
      </c>
      <c r="B29" s="849"/>
      <c r="C29" s="849"/>
      <c r="D29" s="849"/>
      <c r="E29" s="247"/>
      <c r="F29" s="247"/>
      <c r="G29" s="247"/>
      <c r="H29" s="343"/>
      <c r="I29" s="343"/>
      <c r="J29" s="343"/>
    </row>
    <row r="30" spans="1:40" x14ac:dyDescent="0.25">
      <c r="A30" s="823" t="s">
        <v>0</v>
      </c>
      <c r="B30" s="824" t="s">
        <v>178</v>
      </c>
      <c r="C30" s="825" t="s">
        <v>317</v>
      </c>
      <c r="D30" s="826"/>
      <c r="E30" s="827"/>
      <c r="F30" s="825" t="s">
        <v>318</v>
      </c>
      <c r="G30" s="826"/>
      <c r="H30" s="826"/>
      <c r="I30" s="827"/>
      <c r="J30" s="850" t="s">
        <v>319</v>
      </c>
      <c r="K30" s="851"/>
      <c r="L30" s="851"/>
      <c r="M30" s="852"/>
      <c r="N30" s="850" t="s">
        <v>320</v>
      </c>
      <c r="O30" s="851"/>
      <c r="P30" s="851"/>
      <c r="Q30" s="852"/>
      <c r="R30" s="854" t="s">
        <v>321</v>
      </c>
      <c r="S30" s="855"/>
      <c r="T30" s="855"/>
      <c r="U30" s="855"/>
      <c r="V30" s="855"/>
      <c r="W30" s="855"/>
      <c r="X30" s="855"/>
      <c r="Y30" s="855"/>
      <c r="Z30" s="855"/>
      <c r="AA30" s="855"/>
      <c r="AB30" s="855"/>
      <c r="AC30" s="856"/>
      <c r="AD30" s="391"/>
      <c r="AE30" s="391"/>
      <c r="AF30" s="391"/>
      <c r="AG30" s="391"/>
      <c r="AH30" s="391"/>
      <c r="AI30" s="391"/>
      <c r="AJ30" s="391"/>
      <c r="AK30" s="391"/>
      <c r="AL30" s="391"/>
    </row>
    <row r="31" spans="1:40" x14ac:dyDescent="0.25">
      <c r="A31" s="823"/>
      <c r="B31" s="824"/>
      <c r="C31" s="857" t="s">
        <v>322</v>
      </c>
      <c r="D31" s="858"/>
      <c r="E31" s="859"/>
      <c r="F31" s="857" t="s">
        <v>322</v>
      </c>
      <c r="G31" s="858"/>
      <c r="H31" s="858"/>
      <c r="I31" s="859"/>
      <c r="J31" s="860" t="s">
        <v>322</v>
      </c>
      <c r="K31" s="861"/>
      <c r="L31" s="861"/>
      <c r="M31" s="862"/>
      <c r="N31" s="860" t="s">
        <v>322</v>
      </c>
      <c r="O31" s="861"/>
      <c r="P31" s="861"/>
      <c r="Q31" s="862"/>
      <c r="R31" s="863" t="s">
        <v>137</v>
      </c>
      <c r="S31" s="864"/>
      <c r="T31" s="864"/>
      <c r="U31" s="865"/>
      <c r="V31" s="866" t="s">
        <v>138</v>
      </c>
      <c r="W31" s="864"/>
      <c r="X31" s="864"/>
      <c r="Y31" s="865"/>
      <c r="Z31" s="866" t="s">
        <v>18</v>
      </c>
      <c r="AA31" s="864"/>
      <c r="AB31" s="864"/>
      <c r="AC31" s="867"/>
      <c r="AD31" s="391"/>
      <c r="AE31" s="391"/>
      <c r="AF31" s="391"/>
      <c r="AG31" s="391"/>
      <c r="AH31" s="391"/>
      <c r="AI31" s="391"/>
      <c r="AJ31" s="391"/>
      <c r="AK31" s="391"/>
      <c r="AL31" s="391"/>
    </row>
    <row r="32" spans="1:40" x14ac:dyDescent="0.25">
      <c r="A32" s="823"/>
      <c r="B32" s="824"/>
      <c r="C32" s="348" t="s">
        <v>282</v>
      </c>
      <c r="D32" s="349" t="s">
        <v>283</v>
      </c>
      <c r="E32" s="392" t="s">
        <v>125</v>
      </c>
      <c r="F32" s="350" t="s">
        <v>293</v>
      </c>
      <c r="G32" s="351" t="s">
        <v>294</v>
      </c>
      <c r="H32" s="352" t="s">
        <v>295</v>
      </c>
      <c r="I32" s="353" t="s">
        <v>296</v>
      </c>
      <c r="J32" s="350" t="s">
        <v>293</v>
      </c>
      <c r="K32" s="351" t="s">
        <v>294</v>
      </c>
      <c r="L32" s="352" t="s">
        <v>295</v>
      </c>
      <c r="M32" s="353" t="s">
        <v>296</v>
      </c>
      <c r="N32" s="350" t="s">
        <v>293</v>
      </c>
      <c r="O32" s="351" t="s">
        <v>294</v>
      </c>
      <c r="P32" s="352" t="s">
        <v>295</v>
      </c>
      <c r="Q32" s="353" t="s">
        <v>296</v>
      </c>
      <c r="R32" s="350" t="s">
        <v>293</v>
      </c>
      <c r="S32" s="351" t="s">
        <v>294</v>
      </c>
      <c r="T32" s="352" t="s">
        <v>295</v>
      </c>
      <c r="U32" s="354" t="s">
        <v>296</v>
      </c>
      <c r="V32" s="355" t="s">
        <v>293</v>
      </c>
      <c r="W32" s="351" t="s">
        <v>294</v>
      </c>
      <c r="X32" s="352" t="s">
        <v>295</v>
      </c>
      <c r="Y32" s="354" t="s">
        <v>296</v>
      </c>
      <c r="Z32" s="355" t="s">
        <v>293</v>
      </c>
      <c r="AA32" s="351" t="s">
        <v>294</v>
      </c>
      <c r="AB32" s="352" t="s">
        <v>295</v>
      </c>
      <c r="AC32" s="353" t="s">
        <v>296</v>
      </c>
      <c r="AE32" s="344" t="s">
        <v>294</v>
      </c>
      <c r="AF32" s="344" t="s">
        <v>295</v>
      </c>
      <c r="AG32" s="344" t="s">
        <v>296</v>
      </c>
    </row>
    <row r="33" spans="1:38" x14ac:dyDescent="0.25">
      <c r="A33" s="356">
        <v>1</v>
      </c>
      <c r="B33" s="357">
        <v>2</v>
      </c>
      <c r="C33" s="358">
        <v>3</v>
      </c>
      <c r="D33" s="356">
        <v>4</v>
      </c>
      <c r="E33" s="393" t="s">
        <v>297</v>
      </c>
      <c r="F33" s="363">
        <v>6</v>
      </c>
      <c r="G33" s="364">
        <f>D24/100</f>
        <v>311.1071</v>
      </c>
      <c r="H33" s="364">
        <f>D25/100</f>
        <v>312.12459999999999</v>
      </c>
      <c r="I33" s="365">
        <f>D26/100</f>
        <v>0</v>
      </c>
      <c r="J33" s="358">
        <v>7</v>
      </c>
      <c r="K33" s="364">
        <v>0.45180722891566261</v>
      </c>
      <c r="L33" s="364">
        <v>0.30722891566265059</v>
      </c>
      <c r="M33" s="365">
        <v>0.24096385542168675</v>
      </c>
      <c r="N33" s="363">
        <v>8</v>
      </c>
      <c r="O33" s="364">
        <v>0.45180722891566261</v>
      </c>
      <c r="P33" s="364">
        <v>0.30722891566265059</v>
      </c>
      <c r="Q33" s="365">
        <v>0.24096385542168675</v>
      </c>
      <c r="R33" s="358" t="s">
        <v>298</v>
      </c>
      <c r="S33" s="364">
        <v>0.45180722891566261</v>
      </c>
      <c r="T33" s="364">
        <v>0.30722891566265059</v>
      </c>
      <c r="U33" s="364">
        <v>0.24096385542168675</v>
      </c>
      <c r="V33" s="366" t="s">
        <v>299</v>
      </c>
      <c r="W33" s="364">
        <v>0.45180722891566261</v>
      </c>
      <c r="X33" s="364">
        <v>0.30722891566265059</v>
      </c>
      <c r="Y33" s="364">
        <v>0.24096385542168675</v>
      </c>
      <c r="Z33" s="356" t="s">
        <v>300</v>
      </c>
      <c r="AA33" s="364">
        <v>0.45180722891566261</v>
      </c>
      <c r="AB33" s="364">
        <v>0.30722891566265059</v>
      </c>
      <c r="AC33" s="365">
        <v>0.24096385542168675</v>
      </c>
      <c r="AE33" s="86">
        <v>0.45180722891566261</v>
      </c>
      <c r="AF33" s="86">
        <v>0.30722891566265059</v>
      </c>
      <c r="AG33" s="86">
        <v>0.24096385542168675</v>
      </c>
    </row>
    <row r="34" spans="1:38" x14ac:dyDescent="0.25">
      <c r="A34" s="367" t="s">
        <v>301</v>
      </c>
      <c r="B34" s="368" t="s">
        <v>302</v>
      </c>
      <c r="C34" s="369">
        <v>81073</v>
      </c>
      <c r="D34" s="370">
        <v>13458.118</v>
      </c>
      <c r="E34" s="371">
        <v>94531.118000000002</v>
      </c>
      <c r="F34" s="372">
        <v>280</v>
      </c>
      <c r="G34" s="373">
        <v>126.50602409638553</v>
      </c>
      <c r="H34" s="373">
        <v>86.024096385542165</v>
      </c>
      <c r="I34" s="374">
        <v>67.46987951807229</v>
      </c>
      <c r="J34" s="372">
        <v>150</v>
      </c>
      <c r="K34" s="373">
        <v>67.771084337349393</v>
      </c>
      <c r="L34" s="373">
        <v>46.084337349397586</v>
      </c>
      <c r="M34" s="374">
        <v>36.144578313253014</v>
      </c>
      <c r="N34" s="372">
        <v>180</v>
      </c>
      <c r="O34" s="373">
        <v>81.325301204819269</v>
      </c>
      <c r="P34" s="373">
        <v>55.301204819277103</v>
      </c>
      <c r="Q34" s="374">
        <v>43.373493975903614</v>
      </c>
      <c r="R34" s="369">
        <v>81383</v>
      </c>
      <c r="S34" s="370">
        <f>C34+G34-K34+O34</f>
        <v>81213.060240963852</v>
      </c>
      <c r="T34" s="370">
        <v>21174.22096385542</v>
      </c>
      <c r="U34" s="370">
        <v>30071.708795180726</v>
      </c>
      <c r="V34" s="370">
        <v>13428.118</v>
      </c>
      <c r="W34" s="370">
        <v>4427.6247231325315</v>
      </c>
      <c r="X34" s="370">
        <v>2278.6631925301208</v>
      </c>
      <c r="Y34" s="370">
        <v>6721.8300843373499</v>
      </c>
      <c r="Z34" s="370">
        <v>94811.118000000002</v>
      </c>
      <c r="AA34" s="370">
        <v>34564.694964096387</v>
      </c>
      <c r="AB34" s="370">
        <v>23452.884156385539</v>
      </c>
      <c r="AC34" s="371">
        <v>36793.538879518077</v>
      </c>
      <c r="AD34" s="275"/>
      <c r="AE34" s="346">
        <v>30137.070240963854</v>
      </c>
      <c r="AF34" s="346">
        <v>21174.22096385542</v>
      </c>
      <c r="AG34" s="346">
        <v>30071.708795180726</v>
      </c>
    </row>
    <row r="35" spans="1:38" x14ac:dyDescent="0.25">
      <c r="A35" s="367" t="s">
        <v>3</v>
      </c>
      <c r="B35" s="368" t="s">
        <v>303</v>
      </c>
      <c r="C35" s="369">
        <v>81383</v>
      </c>
      <c r="D35" s="370">
        <v>13428.118</v>
      </c>
      <c r="E35" s="371">
        <v>94811.118000000002</v>
      </c>
      <c r="F35" s="372">
        <v>275</v>
      </c>
      <c r="G35" s="373">
        <v>124.24698795180721</v>
      </c>
      <c r="H35" s="373">
        <v>84.48795180722891</v>
      </c>
      <c r="I35" s="374">
        <v>66.265060240963848</v>
      </c>
      <c r="J35" s="372">
        <v>180</v>
      </c>
      <c r="K35" s="373">
        <v>81.325301204819269</v>
      </c>
      <c r="L35" s="373">
        <v>55.301204819277103</v>
      </c>
      <c r="M35" s="374">
        <v>43.373493975903614</v>
      </c>
      <c r="N35" s="372">
        <v>180</v>
      </c>
      <c r="O35" s="373">
        <v>81.325301204819269</v>
      </c>
      <c r="P35" s="373">
        <v>55.301204819277103</v>
      </c>
      <c r="Q35" s="374">
        <v>43.373493975903614</v>
      </c>
      <c r="R35" s="369">
        <v>81658</v>
      </c>
      <c r="S35" s="370">
        <v>30235.956987951806</v>
      </c>
      <c r="T35" s="370">
        <v>21244.067951807232</v>
      </c>
      <c r="U35" s="370">
        <v>30177.975060240962</v>
      </c>
      <c r="V35" s="370">
        <v>13428.118</v>
      </c>
      <c r="W35" s="370">
        <v>4431.2789400000001</v>
      </c>
      <c r="X35" s="370">
        <v>2282.78006</v>
      </c>
      <c r="Y35" s="370">
        <v>6714.0590000000002</v>
      </c>
      <c r="Z35" s="370">
        <v>95086.118000000002</v>
      </c>
      <c r="AA35" s="370">
        <v>34667.235927951806</v>
      </c>
      <c r="AB35" s="370">
        <v>23526.848011807233</v>
      </c>
      <c r="AC35" s="371">
        <v>36892.034060240963</v>
      </c>
      <c r="AD35" s="275"/>
      <c r="AE35" s="346">
        <v>30235.956987951806</v>
      </c>
      <c r="AF35" s="346">
        <v>21244.067951807232</v>
      </c>
      <c r="AG35" s="346">
        <v>30177.975060240962</v>
      </c>
    </row>
    <row r="36" spans="1:38" x14ac:dyDescent="0.25">
      <c r="A36" s="367" t="s">
        <v>6</v>
      </c>
      <c r="B36" s="368" t="s">
        <v>304</v>
      </c>
      <c r="C36" s="369">
        <v>81658</v>
      </c>
      <c r="D36" s="370">
        <v>13428.118</v>
      </c>
      <c r="E36" s="371">
        <v>95086.118000000002</v>
      </c>
      <c r="F36" s="372">
        <v>275</v>
      </c>
      <c r="G36" s="373">
        <v>124.24698795180721</v>
      </c>
      <c r="H36" s="373">
        <v>84.48795180722891</v>
      </c>
      <c r="I36" s="374">
        <v>66.265060240963848</v>
      </c>
      <c r="J36" s="372">
        <v>150</v>
      </c>
      <c r="K36" s="373">
        <v>67.771084337349393</v>
      </c>
      <c r="L36" s="373">
        <v>46.084337349397586</v>
      </c>
      <c r="M36" s="374">
        <v>36.144578313253014</v>
      </c>
      <c r="N36" s="372">
        <v>175</v>
      </c>
      <c r="O36" s="373">
        <v>79.066265060240951</v>
      </c>
      <c r="P36" s="373">
        <v>53.765060240963855</v>
      </c>
      <c r="Q36" s="374">
        <v>42.168674698795179</v>
      </c>
      <c r="R36" s="369">
        <v>81958</v>
      </c>
      <c r="S36" s="370">
        <v>30349.002168674699</v>
      </c>
      <c r="T36" s="370">
        <v>21323.248674698796</v>
      </c>
      <c r="U36" s="370">
        <v>30285.749156626505</v>
      </c>
      <c r="V36" s="370">
        <v>13403.118</v>
      </c>
      <c r="W36" s="370">
        <v>4419.9837592771091</v>
      </c>
      <c r="X36" s="370">
        <v>2275.0993371084337</v>
      </c>
      <c r="Y36" s="370">
        <v>6708.034903614458</v>
      </c>
      <c r="Z36" s="370">
        <v>95361.118000000002</v>
      </c>
      <c r="AA36" s="370">
        <v>34768.985927951806</v>
      </c>
      <c r="AB36" s="370">
        <v>23598.348011807229</v>
      </c>
      <c r="AC36" s="371">
        <v>36993.784060240963</v>
      </c>
      <c r="AD36" s="275"/>
      <c r="AE36" s="346">
        <v>30349.002168674699</v>
      </c>
      <c r="AF36" s="346">
        <v>21323.248674698796</v>
      </c>
      <c r="AG36" s="346">
        <v>30285.749156626505</v>
      </c>
    </row>
    <row r="37" spans="1:38" x14ac:dyDescent="0.25">
      <c r="A37" s="367" t="s">
        <v>7</v>
      </c>
      <c r="B37" s="368" t="s">
        <v>305</v>
      </c>
      <c r="C37" s="369">
        <v>81958</v>
      </c>
      <c r="D37" s="370">
        <v>13403.118</v>
      </c>
      <c r="E37" s="371">
        <v>95361.118000000002</v>
      </c>
      <c r="F37" s="372">
        <v>280</v>
      </c>
      <c r="G37" s="373">
        <v>126.50602409638553</v>
      </c>
      <c r="H37" s="373">
        <v>86.024096385542165</v>
      </c>
      <c r="I37" s="374">
        <v>67.46987951807229</v>
      </c>
      <c r="J37" s="372">
        <v>150</v>
      </c>
      <c r="K37" s="373">
        <v>67.771084337349393</v>
      </c>
      <c r="L37" s="373">
        <v>46.084337349397586</v>
      </c>
      <c r="M37" s="374">
        <v>36.144578313253014</v>
      </c>
      <c r="N37" s="372">
        <v>180</v>
      </c>
      <c r="O37" s="373">
        <v>81.325301204819269</v>
      </c>
      <c r="P37" s="373">
        <v>55.301204819277103</v>
      </c>
      <c r="Q37" s="374">
        <v>43.373493975903614</v>
      </c>
      <c r="R37" s="369">
        <v>82268</v>
      </c>
      <c r="S37" s="370">
        <v>30464.520240963855</v>
      </c>
      <c r="T37" s="370">
        <v>21404.320963855422</v>
      </c>
      <c r="U37" s="370">
        <v>30399.158795180727</v>
      </c>
      <c r="V37" s="370">
        <v>13373.118</v>
      </c>
      <c r="W37" s="370">
        <v>4409.4747231325309</v>
      </c>
      <c r="X37" s="370">
        <v>2269.3131925301204</v>
      </c>
      <c r="Y37" s="370">
        <v>6694.3300843373499</v>
      </c>
      <c r="Z37" s="370">
        <v>95641.118000000002</v>
      </c>
      <c r="AA37" s="370">
        <v>34873.99496409639</v>
      </c>
      <c r="AB37" s="370">
        <v>23673.634156385542</v>
      </c>
      <c r="AC37" s="371">
        <v>37093.488879518074</v>
      </c>
      <c r="AD37" s="275"/>
      <c r="AE37" s="346">
        <v>30464.520240963855</v>
      </c>
      <c r="AF37" s="346">
        <v>21404.320963855422</v>
      </c>
      <c r="AG37" s="346">
        <v>30399.158795180727</v>
      </c>
    </row>
    <row r="38" spans="1:38" x14ac:dyDescent="0.25">
      <c r="A38" s="367" t="s">
        <v>8</v>
      </c>
      <c r="B38" s="368" t="s">
        <v>306</v>
      </c>
      <c r="C38" s="369">
        <v>82268</v>
      </c>
      <c r="D38" s="370">
        <v>13373.118</v>
      </c>
      <c r="E38" s="371">
        <v>95641.118000000002</v>
      </c>
      <c r="F38" s="372">
        <v>275</v>
      </c>
      <c r="G38" s="373">
        <v>124.24698795180721</v>
      </c>
      <c r="H38" s="373">
        <v>84.48795180722891</v>
      </c>
      <c r="I38" s="374">
        <v>66.265060240963848</v>
      </c>
      <c r="J38" s="372">
        <v>150</v>
      </c>
      <c r="K38" s="373">
        <v>67.771084337349393</v>
      </c>
      <c r="L38" s="373">
        <v>46.084337349397586</v>
      </c>
      <c r="M38" s="374">
        <v>36.144578313253014</v>
      </c>
      <c r="N38" s="372">
        <v>175</v>
      </c>
      <c r="O38" s="373">
        <v>79.066265060240951</v>
      </c>
      <c r="P38" s="373">
        <v>53.765060240963855</v>
      </c>
      <c r="Q38" s="374">
        <v>42.168674698795179</v>
      </c>
      <c r="R38" s="369">
        <v>82568</v>
      </c>
      <c r="S38" s="370">
        <v>30574.702168674699</v>
      </c>
      <c r="T38" s="370">
        <v>21481.848674698795</v>
      </c>
      <c r="U38" s="370">
        <v>30511.449156626506</v>
      </c>
      <c r="V38" s="370">
        <v>13348.118</v>
      </c>
      <c r="W38" s="370">
        <v>4401.8337592771095</v>
      </c>
      <c r="X38" s="370">
        <v>2265.7493371084338</v>
      </c>
      <c r="Y38" s="370">
        <v>6680.534903614458</v>
      </c>
      <c r="Z38" s="370">
        <v>95916.118000000002</v>
      </c>
      <c r="AA38" s="370">
        <v>34976.535927951809</v>
      </c>
      <c r="AB38" s="370">
        <v>23747.598011807229</v>
      </c>
      <c r="AC38" s="371">
        <v>37191.984060240968</v>
      </c>
      <c r="AD38" s="275"/>
      <c r="AE38" s="346">
        <v>30574.702168674699</v>
      </c>
      <c r="AF38" s="346">
        <v>21481.848674698795</v>
      </c>
      <c r="AG38" s="346">
        <v>30511.449156626506</v>
      </c>
    </row>
    <row r="39" spans="1:38" x14ac:dyDescent="0.25">
      <c r="A39" s="367" t="s">
        <v>9</v>
      </c>
      <c r="B39" s="368" t="s">
        <v>307</v>
      </c>
      <c r="C39" s="369">
        <v>82568</v>
      </c>
      <c r="D39" s="370">
        <v>13348.118</v>
      </c>
      <c r="E39" s="371">
        <v>95916.118000000002</v>
      </c>
      <c r="F39" s="372">
        <v>275</v>
      </c>
      <c r="G39" s="373">
        <v>124.24698795180721</v>
      </c>
      <c r="H39" s="373">
        <v>84.48795180722891</v>
      </c>
      <c r="I39" s="374">
        <v>66.265060240963848</v>
      </c>
      <c r="J39" s="372">
        <v>150</v>
      </c>
      <c r="K39" s="373">
        <v>67.771084337349393</v>
      </c>
      <c r="L39" s="373">
        <v>46.084337349397586</v>
      </c>
      <c r="M39" s="374">
        <v>36.144578313253014</v>
      </c>
      <c r="N39" s="372">
        <v>175</v>
      </c>
      <c r="O39" s="373">
        <v>79.066265060240951</v>
      </c>
      <c r="P39" s="373">
        <v>53.765060240963855</v>
      </c>
      <c r="Q39" s="374">
        <v>42.168674698795179</v>
      </c>
      <c r="R39" s="369">
        <v>82868</v>
      </c>
      <c r="S39" s="370">
        <v>30685.702168674699</v>
      </c>
      <c r="T39" s="370">
        <v>21559.848674698795</v>
      </c>
      <c r="U39" s="370">
        <v>30622.449156626506</v>
      </c>
      <c r="V39" s="370">
        <v>13323.118</v>
      </c>
      <c r="W39" s="370">
        <v>4393.5837592771095</v>
      </c>
      <c r="X39" s="370">
        <v>2261.4993371084338</v>
      </c>
      <c r="Y39" s="370">
        <v>6668.034903614458</v>
      </c>
      <c r="Z39" s="370">
        <v>96191.118000000002</v>
      </c>
      <c r="AA39" s="370">
        <v>35079.285927951809</v>
      </c>
      <c r="AB39" s="370">
        <v>23821.348011807229</v>
      </c>
      <c r="AC39" s="371">
        <v>37290.484060240968</v>
      </c>
      <c r="AD39" s="275"/>
      <c r="AE39" s="346">
        <v>30685.702168674699</v>
      </c>
      <c r="AF39" s="346">
        <v>21559.848674698795</v>
      </c>
      <c r="AG39" s="346">
        <v>30622.449156626506</v>
      </c>
    </row>
    <row r="40" spans="1:38" x14ac:dyDescent="0.25">
      <c r="A40" s="367" t="s">
        <v>10</v>
      </c>
      <c r="B40" s="368" t="s">
        <v>308</v>
      </c>
      <c r="C40" s="369">
        <v>82868</v>
      </c>
      <c r="D40" s="370">
        <v>13323.118</v>
      </c>
      <c r="E40" s="371">
        <v>96191.118000000002</v>
      </c>
      <c r="F40" s="372">
        <v>280</v>
      </c>
      <c r="G40" s="373">
        <v>126.50602409638553</v>
      </c>
      <c r="H40" s="373">
        <v>86.024096385542165</v>
      </c>
      <c r="I40" s="374">
        <v>67.46987951807229</v>
      </c>
      <c r="J40" s="372">
        <v>150</v>
      </c>
      <c r="K40" s="373">
        <v>67.771084337349393</v>
      </c>
      <c r="L40" s="373">
        <v>46.084337349397586</v>
      </c>
      <c r="M40" s="374">
        <v>36.144578313253014</v>
      </c>
      <c r="N40" s="372">
        <v>175</v>
      </c>
      <c r="O40" s="373">
        <v>79.066265060240951</v>
      </c>
      <c r="P40" s="373">
        <v>53.765060240963855</v>
      </c>
      <c r="Q40" s="374">
        <v>42.168674698795179</v>
      </c>
      <c r="R40" s="369">
        <v>83173</v>
      </c>
      <c r="S40" s="370">
        <v>30798.961204819279</v>
      </c>
      <c r="T40" s="370">
        <v>21639.384819277107</v>
      </c>
      <c r="U40" s="370">
        <v>30734.653975903617</v>
      </c>
      <c r="V40" s="370">
        <v>13298.118</v>
      </c>
      <c r="W40" s="370">
        <v>4385.3337592771095</v>
      </c>
      <c r="X40" s="370">
        <v>2257.2493371084338</v>
      </c>
      <c r="Y40" s="370">
        <v>6655.534903614458</v>
      </c>
      <c r="Z40" s="370">
        <v>96471.118000000002</v>
      </c>
      <c r="AA40" s="370">
        <v>35184.294964096393</v>
      </c>
      <c r="AB40" s="370">
        <v>23896.634156385542</v>
      </c>
      <c r="AC40" s="371">
        <v>37390.188879518071</v>
      </c>
      <c r="AD40" s="275"/>
      <c r="AE40" s="346">
        <v>30798.961204819279</v>
      </c>
      <c r="AF40" s="346">
        <v>21639.384819277107</v>
      </c>
      <c r="AG40" s="346">
        <v>30734.653975903617</v>
      </c>
    </row>
    <row r="41" spans="1:38" x14ac:dyDescent="0.25">
      <c r="A41" s="367" t="s">
        <v>11</v>
      </c>
      <c r="B41" s="368" t="s">
        <v>309</v>
      </c>
      <c r="C41" s="369">
        <v>83173</v>
      </c>
      <c r="D41" s="370">
        <v>13298.118</v>
      </c>
      <c r="E41" s="371">
        <v>96471.118000000002</v>
      </c>
      <c r="F41" s="372">
        <v>275</v>
      </c>
      <c r="G41" s="373">
        <v>124.24698795180721</v>
      </c>
      <c r="H41" s="373">
        <v>84.48795180722891</v>
      </c>
      <c r="I41" s="374">
        <v>66.265060240963848</v>
      </c>
      <c r="J41" s="372">
        <v>150</v>
      </c>
      <c r="K41" s="373">
        <v>67.771084337349393</v>
      </c>
      <c r="L41" s="373">
        <v>46.084337349397586</v>
      </c>
      <c r="M41" s="374">
        <v>36.144578313253014</v>
      </c>
      <c r="N41" s="372">
        <v>175</v>
      </c>
      <c r="O41" s="373">
        <v>79.066265060240951</v>
      </c>
      <c r="P41" s="373">
        <v>53.765060240963855</v>
      </c>
      <c r="Q41" s="374">
        <v>42.168674698795179</v>
      </c>
      <c r="R41" s="369">
        <v>83473</v>
      </c>
      <c r="S41" s="370">
        <v>30909.552168674698</v>
      </c>
      <c r="T41" s="370">
        <v>21717.148674698794</v>
      </c>
      <c r="U41" s="370">
        <v>30846.299156626505</v>
      </c>
      <c r="V41" s="370">
        <v>13273.118</v>
      </c>
      <c r="W41" s="370">
        <v>4377.0837592771095</v>
      </c>
      <c r="X41" s="370">
        <v>2252.9993371084338</v>
      </c>
      <c r="Y41" s="370">
        <v>6643.034903614458</v>
      </c>
      <c r="Z41" s="370">
        <v>96746.118000000002</v>
      </c>
      <c r="AA41" s="370">
        <v>35286.635927951807</v>
      </c>
      <c r="AB41" s="370">
        <v>23970.148011807229</v>
      </c>
      <c r="AC41" s="371">
        <v>37489.334060240959</v>
      </c>
      <c r="AD41" s="275"/>
      <c r="AE41" s="346">
        <v>30909.552168674698</v>
      </c>
      <c r="AF41" s="346">
        <v>21717.148674698794</v>
      </c>
      <c r="AG41" s="346">
        <v>30846.299156626505</v>
      </c>
    </row>
    <row r="42" spans="1:38" x14ac:dyDescent="0.25">
      <c r="A42" s="367" t="s">
        <v>13</v>
      </c>
      <c r="B42" s="368" t="s">
        <v>310</v>
      </c>
      <c r="C42" s="369">
        <v>83473</v>
      </c>
      <c r="D42" s="370">
        <v>13273.118</v>
      </c>
      <c r="E42" s="371">
        <v>96746.118000000002</v>
      </c>
      <c r="F42" s="372">
        <v>275</v>
      </c>
      <c r="G42" s="373">
        <v>124.24698795180721</v>
      </c>
      <c r="H42" s="373">
        <v>84.48795180722891</v>
      </c>
      <c r="I42" s="374">
        <v>66.265060240963848</v>
      </c>
      <c r="J42" s="372">
        <v>150</v>
      </c>
      <c r="K42" s="373">
        <v>67.771084337349393</v>
      </c>
      <c r="L42" s="373">
        <v>46.084337349397586</v>
      </c>
      <c r="M42" s="374">
        <v>36.144578313253014</v>
      </c>
      <c r="N42" s="372">
        <v>180</v>
      </c>
      <c r="O42" s="373">
        <v>81.325301204819269</v>
      </c>
      <c r="P42" s="373">
        <v>55.301204819277103</v>
      </c>
      <c r="Q42" s="374">
        <v>43.373493975903614</v>
      </c>
      <c r="R42" s="369">
        <v>83778</v>
      </c>
      <c r="S42" s="370">
        <v>31022.811204819274</v>
      </c>
      <c r="T42" s="370">
        <v>21796.684819277107</v>
      </c>
      <c r="U42" s="370">
        <v>30958.503975903615</v>
      </c>
      <c r="V42" s="370">
        <v>13243.118</v>
      </c>
      <c r="W42" s="370">
        <v>4366.5747231325313</v>
      </c>
      <c r="X42" s="370">
        <v>2247.2131925301205</v>
      </c>
      <c r="Y42" s="370">
        <v>6629.3300843373499</v>
      </c>
      <c r="Z42" s="370">
        <v>97021.118000000002</v>
      </c>
      <c r="AA42" s="370">
        <v>35389.385927951807</v>
      </c>
      <c r="AB42" s="370">
        <v>24043.898011807229</v>
      </c>
      <c r="AC42" s="371">
        <v>37587.834060240966</v>
      </c>
      <c r="AD42" s="275"/>
      <c r="AE42" s="346">
        <v>31022.811204819274</v>
      </c>
      <c r="AF42" s="346">
        <v>21796.684819277107</v>
      </c>
      <c r="AG42" s="346">
        <v>30958.503975903615</v>
      </c>
    </row>
    <row r="43" spans="1:38" x14ac:dyDescent="0.25">
      <c r="A43" s="367" t="s">
        <v>14</v>
      </c>
      <c r="B43" s="368" t="s">
        <v>311</v>
      </c>
      <c r="C43" s="369">
        <v>83778</v>
      </c>
      <c r="D43" s="370">
        <v>13243.118</v>
      </c>
      <c r="E43" s="371">
        <v>97021.118000000002</v>
      </c>
      <c r="F43" s="372">
        <v>280</v>
      </c>
      <c r="G43" s="373">
        <v>126.50602409638553</v>
      </c>
      <c r="H43" s="373">
        <v>86.024096385542165</v>
      </c>
      <c r="I43" s="374">
        <v>67.46987951807229</v>
      </c>
      <c r="J43" s="372">
        <v>150</v>
      </c>
      <c r="K43" s="373">
        <v>67.771084337349393</v>
      </c>
      <c r="L43" s="373">
        <v>46.084337349397586</v>
      </c>
      <c r="M43" s="374">
        <v>36.144578313253014</v>
      </c>
      <c r="N43" s="372">
        <v>175</v>
      </c>
      <c r="O43" s="373">
        <v>79.066265060240951</v>
      </c>
      <c r="P43" s="373">
        <v>53.765060240963855</v>
      </c>
      <c r="Q43" s="374">
        <v>42.168674698795179</v>
      </c>
      <c r="R43" s="369">
        <v>84083</v>
      </c>
      <c r="S43" s="370">
        <v>31135.66120481928</v>
      </c>
      <c r="T43" s="370">
        <v>21875.98481927711</v>
      </c>
      <c r="U43" s="370">
        <v>31071.353975903618</v>
      </c>
      <c r="V43" s="370">
        <v>13218.118</v>
      </c>
      <c r="W43" s="370">
        <v>4358.9337592771089</v>
      </c>
      <c r="X43" s="370">
        <v>2243.6493371084339</v>
      </c>
      <c r="Y43" s="370">
        <v>6615.534903614458</v>
      </c>
      <c r="Z43" s="370">
        <v>97301.118000000002</v>
      </c>
      <c r="AA43" s="370">
        <v>35494.594964096388</v>
      </c>
      <c r="AB43" s="370">
        <v>24119.634156385542</v>
      </c>
      <c r="AC43" s="371">
        <v>37686.888879518076</v>
      </c>
      <c r="AD43" s="275"/>
      <c r="AE43" s="346">
        <v>31135.66120481928</v>
      </c>
      <c r="AF43" s="346">
        <v>21875.98481927711</v>
      </c>
      <c r="AG43" s="346">
        <v>31071.353975903618</v>
      </c>
    </row>
    <row r="44" spans="1:38" x14ac:dyDescent="0.25">
      <c r="A44" s="367" t="s">
        <v>15</v>
      </c>
      <c r="B44" s="368" t="s">
        <v>312</v>
      </c>
      <c r="C44" s="369">
        <v>84083</v>
      </c>
      <c r="D44" s="370">
        <v>13218.118</v>
      </c>
      <c r="E44" s="371">
        <v>97301.118000000002</v>
      </c>
      <c r="F44" s="372">
        <v>275</v>
      </c>
      <c r="G44" s="373">
        <v>124.24698795180721</v>
      </c>
      <c r="H44" s="373">
        <v>84.48795180722891</v>
      </c>
      <c r="I44" s="374">
        <v>66.265060240963848</v>
      </c>
      <c r="J44" s="372">
        <v>180</v>
      </c>
      <c r="K44" s="373">
        <v>81.325301204819269</v>
      </c>
      <c r="L44" s="373">
        <v>55.301204819277103</v>
      </c>
      <c r="M44" s="374">
        <v>43.373493975903614</v>
      </c>
      <c r="N44" s="372">
        <v>180</v>
      </c>
      <c r="O44" s="373">
        <v>81.325301204819269</v>
      </c>
      <c r="P44" s="373">
        <v>55.301204819277103</v>
      </c>
      <c r="Q44" s="374">
        <v>43.373493975903614</v>
      </c>
      <c r="R44" s="369">
        <v>84358</v>
      </c>
      <c r="S44" s="370">
        <v>31234.956987951806</v>
      </c>
      <c r="T44" s="370">
        <v>21946.067951807232</v>
      </c>
      <c r="U44" s="370">
        <v>31176.975060240962</v>
      </c>
      <c r="V44" s="370">
        <v>13218.118</v>
      </c>
      <c r="W44" s="370">
        <v>4361.97894</v>
      </c>
      <c r="X44" s="370">
        <v>2247.0800600000002</v>
      </c>
      <c r="Y44" s="370">
        <v>6609.0590000000002</v>
      </c>
      <c r="Z44" s="370">
        <v>97576.118000000002</v>
      </c>
      <c r="AA44" s="370">
        <v>35596.935927951803</v>
      </c>
      <c r="AB44" s="370">
        <v>24193.148011807232</v>
      </c>
      <c r="AC44" s="371">
        <v>37786.034060240963</v>
      </c>
      <c r="AD44" s="275"/>
      <c r="AE44" s="346">
        <v>31234.956987951806</v>
      </c>
      <c r="AF44" s="346">
        <v>21946.067951807232</v>
      </c>
      <c r="AG44" s="346">
        <v>31176.975060240962</v>
      </c>
    </row>
    <row r="45" spans="1:38" x14ac:dyDescent="0.25">
      <c r="A45" s="367" t="s">
        <v>16</v>
      </c>
      <c r="B45" s="368" t="s">
        <v>313</v>
      </c>
      <c r="C45" s="369">
        <v>84358</v>
      </c>
      <c r="D45" s="370">
        <v>13218.118</v>
      </c>
      <c r="E45" s="371">
        <v>97576.118000000002</v>
      </c>
      <c r="F45" s="372">
        <v>275</v>
      </c>
      <c r="G45" s="373">
        <v>124.24698795180721</v>
      </c>
      <c r="H45" s="373">
        <v>84.48795180722891</v>
      </c>
      <c r="I45" s="374">
        <v>66.265060240963848</v>
      </c>
      <c r="J45" s="372">
        <v>150</v>
      </c>
      <c r="K45" s="373">
        <v>67.771084337349393</v>
      </c>
      <c r="L45" s="373">
        <v>46.084337349397586</v>
      </c>
      <c r="M45" s="374">
        <v>36.144578313253014</v>
      </c>
      <c r="N45" s="372">
        <v>180</v>
      </c>
      <c r="O45" s="373">
        <v>81.325301204819269</v>
      </c>
      <c r="P45" s="373">
        <v>55.301204819277103</v>
      </c>
      <c r="Q45" s="374">
        <v>43.373493975903614</v>
      </c>
      <c r="R45" s="369">
        <v>84663</v>
      </c>
      <c r="S45" s="370">
        <v>31350.261204819275</v>
      </c>
      <c r="T45" s="370">
        <v>22026.784819277109</v>
      </c>
      <c r="U45" s="370">
        <v>31285.953975903616</v>
      </c>
      <c r="V45" s="370">
        <v>13188.118</v>
      </c>
      <c r="W45" s="370">
        <v>4348.4247231325307</v>
      </c>
      <c r="X45" s="370">
        <v>2237.8631925301206</v>
      </c>
      <c r="Y45" s="370">
        <v>6601.8300843373499</v>
      </c>
      <c r="Z45" s="370">
        <v>97851.118000000002</v>
      </c>
      <c r="AA45" s="370">
        <v>35698.685927951803</v>
      </c>
      <c r="AB45" s="370">
        <v>24264.648011807229</v>
      </c>
      <c r="AC45" s="371">
        <v>37887.784060240963</v>
      </c>
      <c r="AD45" s="275"/>
      <c r="AE45" s="346">
        <v>31350.261204819275</v>
      </c>
      <c r="AF45" s="346">
        <v>22026.784819277109</v>
      </c>
      <c r="AG45" s="346">
        <v>31285.953975903616</v>
      </c>
    </row>
    <row r="46" spans="1:38" ht="15.75" thickBot="1" x14ac:dyDescent="0.3">
      <c r="A46" s="367" t="s">
        <v>314</v>
      </c>
      <c r="B46" s="368" t="s">
        <v>315</v>
      </c>
      <c r="C46" s="375"/>
      <c r="D46" s="377"/>
      <c r="E46" s="378"/>
      <c r="F46" s="394">
        <f>SUM(F34:F45)</f>
        <v>3320</v>
      </c>
      <c r="G46" s="395">
        <f>SUM(G34:G45)</f>
        <v>1499.9999999999995</v>
      </c>
      <c r="H46" s="395">
        <f>SUM(H34:H45)</f>
        <v>1020</v>
      </c>
      <c r="I46" s="396">
        <f>SUM(I34:I45)</f>
        <v>800</v>
      </c>
      <c r="J46" s="394">
        <v>1860</v>
      </c>
      <c r="K46" s="397">
        <f>SUM(K34:K45)</f>
        <v>840.36144578313258</v>
      </c>
      <c r="L46" s="397">
        <f>SUM(L34:L45)</f>
        <v>571.44578313252998</v>
      </c>
      <c r="M46" s="396">
        <f>SUM(M34:M45)</f>
        <v>448.19277108433744</v>
      </c>
      <c r="N46" s="394">
        <v>2130</v>
      </c>
      <c r="O46" s="397">
        <f>SUM(O34:O45)</f>
        <v>962.34939759036149</v>
      </c>
      <c r="P46" s="397">
        <f>SUM(P34:P45)</f>
        <v>654.39759036144585</v>
      </c>
      <c r="Q46" s="396">
        <f>SUM(Q34:Q45)</f>
        <v>513.25301204819289</v>
      </c>
      <c r="R46" s="394">
        <v>84663</v>
      </c>
      <c r="S46" s="398">
        <f>SUM(S34:S45)</f>
        <v>419975.14795180724</v>
      </c>
      <c r="T46" s="398">
        <f>SUM(T34:T45)</f>
        <v>259189.61180722894</v>
      </c>
      <c r="U46" s="398">
        <f>SUM(U34:U45)</f>
        <v>368142.23024096381</v>
      </c>
      <c r="V46" s="395">
        <v>13188.118000000002</v>
      </c>
      <c r="W46" s="398"/>
      <c r="X46" s="398"/>
      <c r="Y46" s="398"/>
      <c r="Z46" s="395">
        <v>97851.118000000002</v>
      </c>
      <c r="AA46" s="398"/>
      <c r="AB46" s="398"/>
      <c r="AC46" s="399"/>
    </row>
    <row r="47" spans="1:38" x14ac:dyDescent="0.25">
      <c r="A47" s="385"/>
      <c r="B47" s="36"/>
      <c r="C47" s="386"/>
      <c r="D47" s="386"/>
      <c r="E47" s="386"/>
      <c r="F47" s="400"/>
      <c r="G47" s="401"/>
      <c r="H47" s="401"/>
      <c r="I47" s="401"/>
      <c r="J47" s="401"/>
      <c r="K47" s="401"/>
      <c r="L47" s="401"/>
      <c r="M47" s="401"/>
      <c r="N47" s="401"/>
      <c r="O47" s="402"/>
      <c r="P47" s="402"/>
      <c r="Q47" s="402"/>
      <c r="R47" s="403"/>
      <c r="S47" s="402"/>
      <c r="T47" s="403"/>
      <c r="U47" s="403"/>
      <c r="V47" s="403"/>
      <c r="W47" s="402"/>
      <c r="X47" s="403"/>
      <c r="Y47" s="403"/>
      <c r="Z47" s="403"/>
      <c r="AA47" s="369">
        <v>81383</v>
      </c>
      <c r="AB47" s="404">
        <f>AA47*0.45</f>
        <v>36622.35</v>
      </c>
      <c r="AC47" s="404"/>
      <c r="AD47" s="390"/>
      <c r="AE47" s="390">
        <v>13428.118</v>
      </c>
      <c r="AF47" s="390">
        <f>AE47*0.45</f>
        <v>6042.6531000000004</v>
      </c>
      <c r="AG47" s="390"/>
      <c r="AH47" s="390"/>
      <c r="AI47" s="390">
        <f>AA47+AE47</f>
        <v>94811.118000000002</v>
      </c>
      <c r="AJ47" s="390">
        <f>AI47*0.45</f>
        <v>42665.003100000002</v>
      </c>
      <c r="AK47" s="390"/>
      <c r="AL47" s="390"/>
    </row>
    <row r="48" spans="1:38" x14ac:dyDescent="0.25">
      <c r="AB48" s="405"/>
      <c r="AC48" s="405"/>
      <c r="AD48" s="405"/>
      <c r="AE48" s="405"/>
      <c r="AF48" s="405"/>
      <c r="AG48" s="405"/>
      <c r="AH48" s="405"/>
      <c r="AI48" s="405"/>
      <c r="AJ48" s="405"/>
      <c r="AK48" s="405"/>
      <c r="AL48" s="405"/>
    </row>
    <row r="49" spans="1:40" ht="15.75" x14ac:dyDescent="0.25">
      <c r="A49" s="406" t="s">
        <v>323</v>
      </c>
      <c r="S49" s="275"/>
    </row>
    <row r="50" spans="1:40" x14ac:dyDescent="0.25">
      <c r="A50" s="895" t="s">
        <v>324</v>
      </c>
      <c r="B50" s="895"/>
      <c r="C50" s="895"/>
      <c r="D50" s="895"/>
      <c r="E50" s="407"/>
      <c r="F50" s="407"/>
      <c r="G50" s="407"/>
      <c r="H50" s="407"/>
      <c r="I50" s="407"/>
      <c r="J50" s="407"/>
      <c r="K50" s="407"/>
      <c r="L50" s="343"/>
      <c r="M50" s="343"/>
      <c r="N50" s="343"/>
    </row>
    <row r="51" spans="1:40" x14ac:dyDescent="0.25">
      <c r="A51" s="853" t="s">
        <v>0</v>
      </c>
      <c r="B51" s="853" t="s">
        <v>178</v>
      </c>
      <c r="C51" s="909" t="s">
        <v>325</v>
      </c>
      <c r="D51" s="898" t="s">
        <v>326</v>
      </c>
      <c r="E51" s="879" t="s">
        <v>327</v>
      </c>
      <c r="F51" s="879" t="s">
        <v>328</v>
      </c>
      <c r="G51" s="882" t="s">
        <v>271</v>
      </c>
      <c r="H51" s="883"/>
      <c r="I51" s="883"/>
      <c r="J51" s="884"/>
      <c r="K51" s="885" t="s">
        <v>329</v>
      </c>
      <c r="L51" s="886"/>
      <c r="M51" s="886"/>
      <c r="N51" s="887"/>
      <c r="O51" s="888" t="s">
        <v>273</v>
      </c>
      <c r="P51" s="888"/>
      <c r="Q51" s="888"/>
      <c r="R51" s="888"/>
      <c r="S51" s="868" t="s">
        <v>39</v>
      </c>
      <c r="T51" s="868"/>
      <c r="U51" s="868"/>
      <c r="V51" s="868"/>
      <c r="W51" s="391"/>
      <c r="X51" s="391"/>
      <c r="Y51" s="391"/>
      <c r="Z51" s="391"/>
      <c r="AA51" s="391"/>
      <c r="AB51" s="391"/>
      <c r="AC51" s="391"/>
      <c r="AD51" s="391"/>
      <c r="AE51" s="391"/>
    </row>
    <row r="52" spans="1:40" x14ac:dyDescent="0.25">
      <c r="A52" s="853"/>
      <c r="B52" s="853"/>
      <c r="C52" s="909"/>
      <c r="D52" s="898"/>
      <c r="E52" s="880"/>
      <c r="F52" s="880"/>
      <c r="G52" s="869" t="s">
        <v>330</v>
      </c>
      <c r="H52" s="871" t="s">
        <v>331</v>
      </c>
      <c r="I52" s="869" t="s">
        <v>326</v>
      </c>
      <c r="J52" s="869" t="s">
        <v>332</v>
      </c>
      <c r="K52" s="873" t="s">
        <v>330</v>
      </c>
      <c r="L52" s="896" t="s">
        <v>331</v>
      </c>
      <c r="M52" s="873" t="s">
        <v>326</v>
      </c>
      <c r="N52" s="873" t="s">
        <v>332</v>
      </c>
      <c r="O52" s="877" t="s">
        <v>330</v>
      </c>
      <c r="P52" s="875" t="s">
        <v>331</v>
      </c>
      <c r="Q52" s="877" t="s">
        <v>326</v>
      </c>
      <c r="R52" s="878" t="s">
        <v>332</v>
      </c>
      <c r="S52" s="890" t="s">
        <v>330</v>
      </c>
      <c r="T52" s="892" t="s">
        <v>331</v>
      </c>
      <c r="U52" s="890" t="s">
        <v>326</v>
      </c>
      <c r="V52" s="891" t="s">
        <v>332</v>
      </c>
      <c r="W52" s="408"/>
      <c r="X52" s="408"/>
      <c r="Y52" s="408"/>
      <c r="Z52" s="408"/>
      <c r="AA52" s="408"/>
      <c r="AB52" s="408"/>
      <c r="AC52" s="408"/>
      <c r="AD52" s="408"/>
      <c r="AE52" s="408"/>
    </row>
    <row r="53" spans="1:40" x14ac:dyDescent="0.25">
      <c r="A53" s="853"/>
      <c r="B53" s="853"/>
      <c r="C53" s="909"/>
      <c r="D53" s="898"/>
      <c r="E53" s="881"/>
      <c r="F53" s="881"/>
      <c r="G53" s="870"/>
      <c r="H53" s="872"/>
      <c r="I53" s="870"/>
      <c r="J53" s="870"/>
      <c r="K53" s="874"/>
      <c r="L53" s="897"/>
      <c r="M53" s="874"/>
      <c r="N53" s="874"/>
      <c r="O53" s="878"/>
      <c r="P53" s="876"/>
      <c r="Q53" s="878"/>
      <c r="R53" s="889"/>
      <c r="S53" s="891"/>
      <c r="T53" s="893"/>
      <c r="U53" s="891"/>
      <c r="V53" s="894"/>
      <c r="W53" s="408"/>
      <c r="X53" s="408"/>
      <c r="Y53" s="408"/>
      <c r="Z53" s="408"/>
      <c r="AA53" s="408"/>
      <c r="AB53" s="408"/>
      <c r="AC53" s="408"/>
      <c r="AD53" s="408"/>
      <c r="AE53" s="408"/>
    </row>
    <row r="54" spans="1:40" x14ac:dyDescent="0.25">
      <c r="A54" s="853"/>
      <c r="B54" s="853"/>
      <c r="C54" s="367" t="s">
        <v>333</v>
      </c>
      <c r="D54" s="367" t="s">
        <v>334</v>
      </c>
      <c r="E54" s="367" t="s">
        <v>333</v>
      </c>
      <c r="F54" s="367" t="s">
        <v>335</v>
      </c>
      <c r="G54" s="367" t="s">
        <v>335</v>
      </c>
      <c r="H54" s="367" t="s">
        <v>333</v>
      </c>
      <c r="I54" s="367" t="s">
        <v>334</v>
      </c>
      <c r="J54" s="367" t="s">
        <v>333</v>
      </c>
      <c r="K54" s="367" t="s">
        <v>335</v>
      </c>
      <c r="L54" s="367" t="s">
        <v>333</v>
      </c>
      <c r="M54" s="367" t="s">
        <v>334</v>
      </c>
      <c r="N54" s="367" t="s">
        <v>333</v>
      </c>
      <c r="O54" s="367" t="s">
        <v>335</v>
      </c>
      <c r="P54" s="367" t="s">
        <v>333</v>
      </c>
      <c r="Q54" s="367" t="s">
        <v>334</v>
      </c>
      <c r="R54" s="367" t="s">
        <v>333</v>
      </c>
      <c r="S54" s="367" t="s">
        <v>335</v>
      </c>
      <c r="T54" s="367" t="s">
        <v>333</v>
      </c>
      <c r="U54" s="367" t="s">
        <v>334</v>
      </c>
      <c r="V54" s="367" t="s">
        <v>333</v>
      </c>
      <c r="W54" s="409"/>
      <c r="X54" s="409"/>
      <c r="Y54" s="409"/>
      <c r="Z54" s="409"/>
      <c r="AA54" s="409"/>
      <c r="AB54" s="409"/>
      <c r="AC54" s="409"/>
      <c r="AD54" s="409"/>
      <c r="AE54" s="409"/>
    </row>
    <row r="55" spans="1:40" x14ac:dyDescent="0.25">
      <c r="A55" s="367" t="s">
        <v>301</v>
      </c>
      <c r="B55" s="410" t="s">
        <v>89</v>
      </c>
      <c r="C55" s="370">
        <f>C76+C98+C119+C140+C161</f>
        <v>9009187000</v>
      </c>
      <c r="D55" s="410">
        <v>0.8</v>
      </c>
      <c r="E55" s="370">
        <f>E76+E98+E119+E140+C161</f>
        <v>7251103000</v>
      </c>
      <c r="F55" s="370">
        <v>81073</v>
      </c>
      <c r="G55" s="370">
        <v>29997.01</v>
      </c>
      <c r="H55" s="411">
        <f>H76+H98+H119+H140+F161</f>
        <v>3333399189.9999995</v>
      </c>
      <c r="I55" s="410">
        <v>0.8</v>
      </c>
      <c r="J55" s="411">
        <f>J76+J98+J119+J140+F161</f>
        <v>2682908109.9999995</v>
      </c>
      <c r="K55" s="370">
        <v>21078.98</v>
      </c>
      <c r="L55" s="370">
        <f>L76+L98+L119+L140+H161</f>
        <v>2342388620</v>
      </c>
      <c r="M55" s="410">
        <v>0.8</v>
      </c>
      <c r="N55" s="370">
        <f>N76+N98+N119+N140+H161</f>
        <v>1885286780</v>
      </c>
      <c r="O55" s="370">
        <v>29997.01</v>
      </c>
      <c r="P55" s="370">
        <f>P76+P98+P119+P140+J161</f>
        <v>3333399189.9999995</v>
      </c>
      <c r="Q55" s="410">
        <v>0.8</v>
      </c>
      <c r="R55" s="411">
        <f>R76+R98+R119+R140+J161</f>
        <v>2682908109.9999995</v>
      </c>
      <c r="S55" s="411">
        <f>G55+K55+O55</f>
        <v>81073</v>
      </c>
      <c r="T55" s="370">
        <f>H55+L55+P55</f>
        <v>9009187000</v>
      </c>
      <c r="U55" s="410">
        <v>0.8</v>
      </c>
      <c r="V55" s="411">
        <f>J55+N55+R55</f>
        <v>7251103000</v>
      </c>
      <c r="W55" s="412"/>
      <c r="Y55" s="390"/>
      <c r="Z55" s="386"/>
      <c r="AA55" s="390"/>
      <c r="AB55" s="390"/>
      <c r="AC55" s="390"/>
      <c r="AD55" s="386"/>
      <c r="AE55" s="390"/>
      <c r="AF55" s="275">
        <f>AC55*AD55</f>
        <v>0</v>
      </c>
      <c r="AG55" s="370">
        <v>4427.6247231325315</v>
      </c>
      <c r="AH55" s="370">
        <v>2278.6631925301208</v>
      </c>
      <c r="AI55" s="370">
        <v>6721.8300843373499</v>
      </c>
      <c r="AJ55" s="275">
        <v>13428.118</v>
      </c>
      <c r="AK55" s="346">
        <f>AG55+AH55+AI55</f>
        <v>13428.118000000002</v>
      </c>
      <c r="AL55" s="346"/>
      <c r="AM55" s="346"/>
      <c r="AN55" s="346"/>
    </row>
    <row r="56" spans="1:40" x14ac:dyDescent="0.25">
      <c r="A56" s="367" t="s">
        <v>3</v>
      </c>
      <c r="B56" s="410" t="s">
        <v>90</v>
      </c>
      <c r="C56" s="370">
        <f t="shared" ref="C56:C66" si="4">C77+C99+C120+C141+C162</f>
        <v>9159076000</v>
      </c>
      <c r="D56" s="410">
        <v>0.8</v>
      </c>
      <c r="E56" s="370">
        <f t="shared" ref="E56:E66" si="5">E77+E99+E120+E141+C162</f>
        <v>7371162000</v>
      </c>
      <c r="F56" s="370">
        <v>81383</v>
      </c>
      <c r="G56" s="370">
        <v>30137.070240963854</v>
      </c>
      <c r="H56" s="411">
        <f t="shared" ref="H56:H66" si="6">H77+H99+H120+H141+F162</f>
        <v>3391712234.1806798</v>
      </c>
      <c r="I56" s="410">
        <v>0.8</v>
      </c>
      <c r="J56" s="411">
        <f t="shared" ref="J56:J66" si="7">J77+J99+J120+J141+F162</f>
        <v>2729626911.6587448</v>
      </c>
      <c r="K56" s="370">
        <v>21174.22096385542</v>
      </c>
      <c r="L56" s="370">
        <f t="shared" ref="L56:L66" si="8">L77+L99+L120+L141+H162</f>
        <v>2383007496.0218358</v>
      </c>
      <c r="M56" s="410">
        <v>0.8</v>
      </c>
      <c r="N56" s="370">
        <f t="shared" ref="N56:N66" si="9">N77+N99+N120+N141+H162</f>
        <v>1917828206.7308216</v>
      </c>
      <c r="O56" s="370">
        <v>30071.708795180726</v>
      </c>
      <c r="P56" s="370">
        <f t="shared" ref="P56:P66" si="10">P77+P99+P120+P141+J162</f>
        <v>3384356269.7974849</v>
      </c>
      <c r="Q56" s="410">
        <v>0.8</v>
      </c>
      <c r="R56" s="411">
        <f t="shared" ref="R56:R66" si="11">R77+R99+R120+R141+J162</f>
        <v>2723706881.6104345</v>
      </c>
      <c r="S56" s="411">
        <f t="shared" ref="S56:T66" si="12">G56+K56+O56</f>
        <v>81383</v>
      </c>
      <c r="T56" s="370">
        <f t="shared" si="12"/>
        <v>9159076000</v>
      </c>
      <c r="U56" s="410">
        <v>0.8</v>
      </c>
      <c r="V56" s="411">
        <f t="shared" ref="V56:V66" si="13">J56+N56+R56</f>
        <v>7371162000.000001</v>
      </c>
      <c r="W56" s="412"/>
      <c r="X56" s="390">
        <v>81383</v>
      </c>
      <c r="Y56" s="390"/>
      <c r="Z56" s="386"/>
      <c r="AA56" s="390"/>
      <c r="AB56" s="390"/>
      <c r="AC56" s="390"/>
      <c r="AD56" s="386"/>
      <c r="AE56" s="390"/>
      <c r="AG56" s="370">
        <v>4431.2789400000001</v>
      </c>
      <c r="AH56" s="370">
        <v>2282.78006</v>
      </c>
      <c r="AI56" s="370">
        <v>6714.0590000000002</v>
      </c>
      <c r="AJ56" s="275">
        <v>13428.118</v>
      </c>
      <c r="AK56" s="346">
        <f t="shared" ref="AK56:AK66" si="14">AG56+AH56+AI56</f>
        <v>13428.118</v>
      </c>
      <c r="AL56" s="346"/>
      <c r="AM56" s="346"/>
      <c r="AN56" s="346"/>
    </row>
    <row r="57" spans="1:40" x14ac:dyDescent="0.25">
      <c r="A57" s="367" t="s">
        <v>6</v>
      </c>
      <c r="B57" s="410" t="s">
        <v>91</v>
      </c>
      <c r="C57" s="370">
        <f t="shared" si="4"/>
        <v>9189765000</v>
      </c>
      <c r="D57" s="410">
        <v>0.8</v>
      </c>
      <c r="E57" s="370">
        <f t="shared" si="5"/>
        <v>7395874000</v>
      </c>
      <c r="F57" s="370">
        <v>81658</v>
      </c>
      <c r="G57" s="370">
        <v>30235.956987951806</v>
      </c>
      <c r="H57" s="411">
        <f t="shared" si="6"/>
        <v>3402744853.7728686</v>
      </c>
      <c r="I57" s="410">
        <v>0.8</v>
      </c>
      <c r="J57" s="411">
        <f t="shared" si="7"/>
        <v>2738510962.2120438</v>
      </c>
      <c r="K57" s="370">
        <v>21244.067951807232</v>
      </c>
      <c r="L57" s="370">
        <f t="shared" si="8"/>
        <v>2390800559.91011</v>
      </c>
      <c r="M57" s="410">
        <v>0.8</v>
      </c>
      <c r="N57" s="370">
        <f t="shared" si="9"/>
        <v>1924103576.1224174</v>
      </c>
      <c r="O57" s="370">
        <v>30177.975060240962</v>
      </c>
      <c r="P57" s="370">
        <f t="shared" si="10"/>
        <v>3396219586.3170204</v>
      </c>
      <c r="Q57" s="410">
        <v>0.8</v>
      </c>
      <c r="R57" s="411">
        <f t="shared" si="11"/>
        <v>2733259461.6655383</v>
      </c>
      <c r="S57" s="411">
        <f t="shared" si="12"/>
        <v>81658</v>
      </c>
      <c r="T57" s="370">
        <f t="shared" si="12"/>
        <v>9189765000</v>
      </c>
      <c r="U57" s="410">
        <v>0.8</v>
      </c>
      <c r="V57" s="411">
        <f t="shared" si="13"/>
        <v>7395874000</v>
      </c>
      <c r="W57" s="412"/>
      <c r="X57" s="390">
        <v>81658</v>
      </c>
      <c r="Y57" s="390"/>
      <c r="Z57" s="386"/>
      <c r="AA57" s="390"/>
      <c r="AB57" s="390"/>
      <c r="AC57" s="390"/>
      <c r="AD57" s="386"/>
      <c r="AE57" s="390"/>
      <c r="AG57" s="370">
        <v>4419.9837592771091</v>
      </c>
      <c r="AH57" s="370">
        <v>2275.0993371084337</v>
      </c>
      <c r="AI57" s="370">
        <v>6708.034903614458</v>
      </c>
      <c r="AJ57" s="275">
        <v>13403.118</v>
      </c>
      <c r="AK57" s="346">
        <f t="shared" si="14"/>
        <v>13403.118</v>
      </c>
      <c r="AL57" s="346"/>
      <c r="AM57" s="346"/>
      <c r="AN57" s="346"/>
    </row>
    <row r="58" spans="1:40" x14ac:dyDescent="0.25">
      <c r="A58" s="367" t="s">
        <v>7</v>
      </c>
      <c r="B58" s="410" t="s">
        <v>92</v>
      </c>
      <c r="C58" s="370">
        <f t="shared" si="4"/>
        <v>9222862000</v>
      </c>
      <c r="D58" s="410">
        <v>0.8</v>
      </c>
      <c r="E58" s="370">
        <f t="shared" si="5"/>
        <v>7422518000</v>
      </c>
      <c r="F58" s="370">
        <v>81958</v>
      </c>
      <c r="G58" s="370">
        <v>30349.002168674699</v>
      </c>
      <c r="H58" s="411">
        <f t="shared" si="6"/>
        <v>3415220708.6481791</v>
      </c>
      <c r="I58" s="410">
        <v>0.8</v>
      </c>
      <c r="J58" s="411">
        <f t="shared" si="7"/>
        <v>2748554319.0295882</v>
      </c>
      <c r="K58" s="370">
        <v>21323.248674698796</v>
      </c>
      <c r="L58" s="370">
        <f t="shared" si="8"/>
        <v>2399538543.1370931</v>
      </c>
      <c r="M58" s="410">
        <v>0.8</v>
      </c>
      <c r="N58" s="370">
        <f t="shared" si="9"/>
        <v>1931137864.5944014</v>
      </c>
      <c r="O58" s="370">
        <v>30285.749156626505</v>
      </c>
      <c r="P58" s="370">
        <f t="shared" si="10"/>
        <v>3408102748.2147279</v>
      </c>
      <c r="Q58" s="410">
        <v>0.8</v>
      </c>
      <c r="R58" s="411">
        <f t="shared" si="11"/>
        <v>2742825816.3760104</v>
      </c>
      <c r="S58" s="411">
        <f t="shared" si="12"/>
        <v>81958</v>
      </c>
      <c r="T58" s="370">
        <f t="shared" si="12"/>
        <v>9222862000</v>
      </c>
      <c r="U58" s="410">
        <v>0.8</v>
      </c>
      <c r="V58" s="411">
        <f t="shared" si="13"/>
        <v>7422518000</v>
      </c>
      <c r="W58" s="412"/>
      <c r="X58" s="390">
        <v>81958</v>
      </c>
      <c r="Y58" s="390"/>
      <c r="Z58" s="386"/>
      <c r="AA58" s="390"/>
      <c r="AB58" s="390"/>
      <c r="AC58" s="390"/>
      <c r="AD58" s="386"/>
      <c r="AE58" s="390"/>
      <c r="AG58" s="370">
        <v>4409.4747231325309</v>
      </c>
      <c r="AH58" s="370">
        <v>2269.3131925301204</v>
      </c>
      <c r="AI58" s="370">
        <v>6694.3300843373499</v>
      </c>
      <c r="AJ58" s="275">
        <v>13373.118</v>
      </c>
      <c r="AK58" s="346">
        <f t="shared" si="14"/>
        <v>13373.118000000002</v>
      </c>
      <c r="AL58" s="346"/>
      <c r="AM58" s="346"/>
      <c r="AN58" s="346"/>
    </row>
    <row r="59" spans="1:40" x14ac:dyDescent="0.25">
      <c r="A59" s="367" t="s">
        <v>8</v>
      </c>
      <c r="B59" s="410" t="s">
        <v>17</v>
      </c>
      <c r="C59" s="370">
        <f t="shared" si="4"/>
        <v>9256852000</v>
      </c>
      <c r="D59" s="410">
        <v>0.8</v>
      </c>
      <c r="E59" s="370">
        <f t="shared" si="5"/>
        <v>7449872000</v>
      </c>
      <c r="F59" s="370">
        <v>82268</v>
      </c>
      <c r="G59" s="370">
        <v>30464.520240963855</v>
      </c>
      <c r="H59" s="411">
        <f t="shared" si="6"/>
        <v>3427888791.7733111</v>
      </c>
      <c r="I59" s="410">
        <v>0.8</v>
      </c>
      <c r="J59" s="411">
        <f t="shared" si="7"/>
        <v>2758749165.3691578</v>
      </c>
      <c r="K59" s="370">
        <v>21404.320963855422</v>
      </c>
      <c r="L59" s="370">
        <f t="shared" si="8"/>
        <v>2408428931.333046</v>
      </c>
      <c r="M59" s="410">
        <v>0.8</v>
      </c>
      <c r="N59" s="370">
        <f t="shared" si="9"/>
        <v>1938292549.079102</v>
      </c>
      <c r="O59" s="370">
        <v>30399.158795180727</v>
      </c>
      <c r="P59" s="370">
        <f t="shared" si="10"/>
        <v>3420534276.8936443</v>
      </c>
      <c r="Q59" s="410">
        <v>0.8</v>
      </c>
      <c r="R59" s="411">
        <f t="shared" si="11"/>
        <v>2752830285.5517411</v>
      </c>
      <c r="S59" s="411">
        <f t="shared" si="12"/>
        <v>82268</v>
      </c>
      <c r="T59" s="370">
        <f t="shared" si="12"/>
        <v>9256852000.0000019</v>
      </c>
      <c r="U59" s="410">
        <v>0.8</v>
      </c>
      <c r="V59" s="411">
        <f t="shared" si="13"/>
        <v>7449872000</v>
      </c>
      <c r="W59" s="412"/>
      <c r="X59" s="390">
        <v>82268</v>
      </c>
      <c r="Y59" s="390"/>
      <c r="Z59" s="386"/>
      <c r="AA59" s="390"/>
      <c r="AB59" s="390"/>
      <c r="AC59" s="390"/>
      <c r="AD59" s="386"/>
      <c r="AE59" s="390"/>
      <c r="AG59" s="370">
        <v>4401.8337592771095</v>
      </c>
      <c r="AH59" s="370">
        <v>2265.7493371084338</v>
      </c>
      <c r="AI59" s="370">
        <v>6680.534903614458</v>
      </c>
      <c r="AJ59" s="275">
        <v>13348.118</v>
      </c>
      <c r="AK59" s="346">
        <f t="shared" si="14"/>
        <v>13348.118000000002</v>
      </c>
      <c r="AL59" s="346"/>
      <c r="AM59" s="346"/>
      <c r="AN59" s="346"/>
    </row>
    <row r="60" spans="1:40" x14ac:dyDescent="0.25">
      <c r="A60" s="367" t="s">
        <v>9</v>
      </c>
      <c r="B60" s="410" t="s">
        <v>93</v>
      </c>
      <c r="C60" s="370">
        <f t="shared" si="4"/>
        <v>9341780000</v>
      </c>
      <c r="D60" s="410">
        <v>0.8</v>
      </c>
      <c r="E60" s="370">
        <f t="shared" si="5"/>
        <v>7517976000</v>
      </c>
      <c r="F60" s="370">
        <v>82568</v>
      </c>
      <c r="G60" s="370">
        <v>30574.702168674699</v>
      </c>
      <c r="H60" s="411">
        <f t="shared" si="6"/>
        <v>3459235311.8070183</v>
      </c>
      <c r="I60" s="410">
        <v>0.8</v>
      </c>
      <c r="J60" s="411">
        <f t="shared" si="7"/>
        <v>2783885731.8966708</v>
      </c>
      <c r="K60" s="370">
        <v>21481.848674698795</v>
      </c>
      <c r="L60" s="370">
        <f t="shared" si="8"/>
        <v>2430465850.1153922</v>
      </c>
      <c r="M60" s="410">
        <v>0.8</v>
      </c>
      <c r="N60" s="370">
        <f t="shared" si="9"/>
        <v>1955963845.2186966</v>
      </c>
      <c r="O60" s="370">
        <v>30511.449156626506</v>
      </c>
      <c r="P60" s="370">
        <f t="shared" si="10"/>
        <v>3452078838.077589</v>
      </c>
      <c r="Q60" s="410">
        <v>0.8</v>
      </c>
      <c r="R60" s="411">
        <f t="shared" si="11"/>
        <v>2778126422.8846321</v>
      </c>
      <c r="S60" s="411">
        <f t="shared" si="12"/>
        <v>82568</v>
      </c>
      <c r="T60" s="370">
        <f t="shared" si="12"/>
        <v>9341780000</v>
      </c>
      <c r="U60" s="410">
        <v>0.8</v>
      </c>
      <c r="V60" s="411">
        <f t="shared" si="13"/>
        <v>7517976000</v>
      </c>
      <c r="W60" s="412"/>
      <c r="X60" s="390">
        <v>82568</v>
      </c>
      <c r="Y60" s="390"/>
      <c r="Z60" s="386"/>
      <c r="AA60" s="390"/>
      <c r="AB60" s="390"/>
      <c r="AC60" s="390"/>
      <c r="AD60" s="386"/>
      <c r="AE60" s="390"/>
      <c r="AG60" s="370">
        <v>4393.5837592771095</v>
      </c>
      <c r="AH60" s="370">
        <v>2261.4993371084338</v>
      </c>
      <c r="AI60" s="370">
        <v>6668.034903614458</v>
      </c>
      <c r="AJ60" s="275">
        <v>13323.118</v>
      </c>
      <c r="AK60" s="346">
        <f t="shared" si="14"/>
        <v>13323.118000000002</v>
      </c>
      <c r="AL60" s="346"/>
      <c r="AM60" s="346"/>
      <c r="AN60" s="346"/>
    </row>
    <row r="61" spans="1:40" x14ac:dyDescent="0.25">
      <c r="A61" s="367" t="s">
        <v>10</v>
      </c>
      <c r="B61" s="410" t="s">
        <v>94</v>
      </c>
      <c r="C61" s="370">
        <f t="shared" si="4"/>
        <v>9156166000</v>
      </c>
      <c r="D61" s="410">
        <v>0.8</v>
      </c>
      <c r="E61" s="370">
        <f t="shared" si="5"/>
        <v>7369648000</v>
      </c>
      <c r="F61" s="370">
        <v>82868</v>
      </c>
      <c r="G61" s="370">
        <v>30685.702168674699</v>
      </c>
      <c r="H61" s="411">
        <f t="shared" si="6"/>
        <v>3390493108.1110387</v>
      </c>
      <c r="I61" s="410">
        <v>0.8</v>
      </c>
      <c r="J61" s="411">
        <f t="shared" si="7"/>
        <v>2728952353.3326402</v>
      </c>
      <c r="K61" s="370">
        <v>21559.848674698795</v>
      </c>
      <c r="L61" s="370">
        <f t="shared" si="8"/>
        <v>2382168670.6620431</v>
      </c>
      <c r="M61" s="410">
        <v>0.8</v>
      </c>
      <c r="N61" s="370">
        <f t="shared" si="9"/>
        <v>1917368533.882761</v>
      </c>
      <c r="O61" s="370">
        <v>30622.449156626506</v>
      </c>
      <c r="P61" s="370">
        <f t="shared" si="10"/>
        <v>3383504221.2269182</v>
      </c>
      <c r="Q61" s="410">
        <v>0.8</v>
      </c>
      <c r="R61" s="411">
        <f t="shared" si="11"/>
        <v>2723327112.7845998</v>
      </c>
      <c r="S61" s="411">
        <f t="shared" si="12"/>
        <v>82868</v>
      </c>
      <c r="T61" s="370">
        <f t="shared" si="12"/>
        <v>9156166000</v>
      </c>
      <c r="U61" s="410">
        <v>0.8</v>
      </c>
      <c r="V61" s="411">
        <f t="shared" si="13"/>
        <v>7369648000</v>
      </c>
      <c r="W61" s="412"/>
      <c r="X61" s="390">
        <v>82868</v>
      </c>
      <c r="Y61" s="390"/>
      <c r="Z61" s="386"/>
      <c r="AA61" s="390"/>
      <c r="AB61" s="390"/>
      <c r="AC61" s="390"/>
      <c r="AD61" s="386"/>
      <c r="AE61" s="390"/>
      <c r="AG61" s="370">
        <v>4385.3337592771095</v>
      </c>
      <c r="AH61" s="370">
        <v>2257.2493371084338</v>
      </c>
      <c r="AI61" s="370">
        <v>6655.534903614458</v>
      </c>
      <c r="AJ61" s="275">
        <v>13298.118</v>
      </c>
      <c r="AK61" s="346">
        <f t="shared" si="14"/>
        <v>13298.118000000002</v>
      </c>
      <c r="AL61" s="346"/>
      <c r="AM61" s="346"/>
      <c r="AN61" s="346"/>
    </row>
    <row r="62" spans="1:40" x14ac:dyDescent="0.25">
      <c r="A62" s="367" t="s">
        <v>11</v>
      </c>
      <c r="B62" s="410" t="s">
        <v>95</v>
      </c>
      <c r="C62" s="370">
        <f t="shared" si="4"/>
        <v>9188695000</v>
      </c>
      <c r="D62" s="410">
        <v>0.8</v>
      </c>
      <c r="E62" s="370">
        <f t="shared" si="5"/>
        <v>7395832000</v>
      </c>
      <c r="F62" s="370">
        <v>83173</v>
      </c>
      <c r="G62" s="370">
        <v>30798.961204819279</v>
      </c>
      <c r="H62" s="411">
        <f t="shared" si="6"/>
        <v>3402573681.6985903</v>
      </c>
      <c r="I62" s="410">
        <v>0.8</v>
      </c>
      <c r="J62" s="411">
        <f t="shared" si="7"/>
        <v>2738676527.7837868</v>
      </c>
      <c r="K62" s="370">
        <v>21639.384819277107</v>
      </c>
      <c r="L62" s="370">
        <f t="shared" si="8"/>
        <v>2390652099.743516</v>
      </c>
      <c r="M62" s="410">
        <v>0.8</v>
      </c>
      <c r="N62" s="370">
        <f t="shared" si="9"/>
        <v>1924197211.9164133</v>
      </c>
      <c r="O62" s="370">
        <v>30734.653975903617</v>
      </c>
      <c r="P62" s="370">
        <f t="shared" si="10"/>
        <v>3395469218.5578933</v>
      </c>
      <c r="Q62" s="410">
        <v>0.8</v>
      </c>
      <c r="R62" s="411">
        <f t="shared" si="11"/>
        <v>2732958260.299799</v>
      </c>
      <c r="S62" s="411">
        <f t="shared" si="12"/>
        <v>83173</v>
      </c>
      <c r="T62" s="370">
        <f t="shared" si="12"/>
        <v>9188695000</v>
      </c>
      <c r="U62" s="410">
        <v>0.8</v>
      </c>
      <c r="V62" s="411">
        <f t="shared" si="13"/>
        <v>7395831999.999999</v>
      </c>
      <c r="W62" s="412"/>
      <c r="X62" s="390">
        <v>83173</v>
      </c>
      <c r="Y62" s="390"/>
      <c r="Z62" s="386"/>
      <c r="AA62" s="390"/>
      <c r="AB62" s="390"/>
      <c r="AC62" s="390"/>
      <c r="AD62" s="386"/>
      <c r="AE62" s="390"/>
      <c r="AG62" s="370">
        <v>4377.0837592771095</v>
      </c>
      <c r="AH62" s="370">
        <v>2252.9993371084338</v>
      </c>
      <c r="AI62" s="370">
        <v>6643.034903614458</v>
      </c>
      <c r="AJ62" s="275">
        <v>13273.118</v>
      </c>
      <c r="AK62" s="346">
        <f t="shared" si="14"/>
        <v>13273.118000000002</v>
      </c>
      <c r="AL62" s="346"/>
      <c r="AM62" s="346"/>
      <c r="AN62" s="346"/>
    </row>
    <row r="63" spans="1:40" x14ac:dyDescent="0.25">
      <c r="A63" s="367" t="s">
        <v>13</v>
      </c>
      <c r="B63" s="410" t="s">
        <v>96</v>
      </c>
      <c r="C63" s="370">
        <f t="shared" si="4"/>
        <v>9220998000</v>
      </c>
      <c r="D63" s="410">
        <v>0.8</v>
      </c>
      <c r="E63" s="370">
        <f t="shared" si="5"/>
        <v>7421839000</v>
      </c>
      <c r="F63" s="370">
        <v>83473</v>
      </c>
      <c r="G63" s="370">
        <v>30909.552168674698</v>
      </c>
      <c r="H63" s="411">
        <f t="shared" si="6"/>
        <v>3414480355.6628494</v>
      </c>
      <c r="I63" s="410">
        <v>0.8</v>
      </c>
      <c r="J63" s="411">
        <f t="shared" si="7"/>
        <v>2748262549.0638227</v>
      </c>
      <c r="K63" s="370">
        <v>21717.148674698794</v>
      </c>
      <c r="L63" s="370">
        <f t="shared" si="8"/>
        <v>2399024648.6300983</v>
      </c>
      <c r="M63" s="410">
        <v>0.8</v>
      </c>
      <c r="N63" s="370">
        <f t="shared" si="9"/>
        <v>1930937920.0780833</v>
      </c>
      <c r="O63" s="370">
        <v>30846.299156626505</v>
      </c>
      <c r="P63" s="370">
        <f t="shared" si="10"/>
        <v>3407492995.7070513</v>
      </c>
      <c r="Q63" s="410">
        <v>0.8</v>
      </c>
      <c r="R63" s="411">
        <f t="shared" si="11"/>
        <v>2742638530.8580942</v>
      </c>
      <c r="S63" s="411">
        <f t="shared" si="12"/>
        <v>83473</v>
      </c>
      <c r="T63" s="370">
        <f t="shared" si="12"/>
        <v>9220998000</v>
      </c>
      <c r="U63" s="410">
        <v>0.8</v>
      </c>
      <c r="V63" s="411">
        <f t="shared" si="13"/>
        <v>7421839000</v>
      </c>
      <c r="W63" s="412"/>
      <c r="X63" s="390">
        <v>83473</v>
      </c>
      <c r="Y63" s="390"/>
      <c r="Z63" s="386"/>
      <c r="AA63" s="390"/>
      <c r="AB63" s="390"/>
      <c r="AC63" s="390"/>
      <c r="AD63" s="386"/>
      <c r="AE63" s="390"/>
      <c r="AG63" s="370">
        <v>4366.5747231325313</v>
      </c>
      <c r="AH63" s="370">
        <v>2247.2131925301205</v>
      </c>
      <c r="AI63" s="370">
        <v>6629.3300843373499</v>
      </c>
      <c r="AJ63" s="275">
        <v>13243.118</v>
      </c>
      <c r="AK63" s="346">
        <f t="shared" si="14"/>
        <v>13243.118000000002</v>
      </c>
      <c r="AL63" s="346"/>
      <c r="AM63" s="346"/>
      <c r="AN63" s="346"/>
    </row>
    <row r="64" spans="1:40" x14ac:dyDescent="0.25">
      <c r="A64" s="367" t="s">
        <v>14</v>
      </c>
      <c r="B64" s="410" t="s">
        <v>97</v>
      </c>
      <c r="C64" s="370">
        <f t="shared" si="4"/>
        <v>9254591000</v>
      </c>
      <c r="D64" s="410">
        <v>0.8</v>
      </c>
      <c r="E64" s="370">
        <f t="shared" si="5"/>
        <v>7448878000</v>
      </c>
      <c r="F64" s="370">
        <v>83778</v>
      </c>
      <c r="G64" s="370">
        <v>31022.811204819274</v>
      </c>
      <c r="H64" s="411">
        <f t="shared" si="6"/>
        <v>3426954920.991425</v>
      </c>
      <c r="I64" s="410">
        <v>0.8</v>
      </c>
      <c r="J64" s="411">
        <f t="shared" si="7"/>
        <v>2758303324.0436845</v>
      </c>
      <c r="K64" s="370">
        <v>21796.684819277107</v>
      </c>
      <c r="L64" s="370">
        <f t="shared" si="8"/>
        <v>2407784897.685771</v>
      </c>
      <c r="M64" s="410">
        <v>0.8</v>
      </c>
      <c r="N64" s="370">
        <f t="shared" si="9"/>
        <v>1937989042.7468693</v>
      </c>
      <c r="O64" s="370">
        <v>30958.503975903615</v>
      </c>
      <c r="P64" s="370">
        <f t="shared" si="10"/>
        <v>3419851181.322804</v>
      </c>
      <c r="Q64" s="410">
        <v>0.8</v>
      </c>
      <c r="R64" s="411">
        <f t="shared" si="11"/>
        <v>2752585633.2094464</v>
      </c>
      <c r="S64" s="411">
        <f t="shared" si="12"/>
        <v>83778</v>
      </c>
      <c r="T64" s="370">
        <f t="shared" si="12"/>
        <v>9254591000</v>
      </c>
      <c r="U64" s="410">
        <v>0.8</v>
      </c>
      <c r="V64" s="411">
        <f t="shared" si="13"/>
        <v>7448878000</v>
      </c>
      <c r="W64" s="412"/>
      <c r="X64" s="390">
        <v>83778</v>
      </c>
      <c r="Y64" s="390"/>
      <c r="Z64" s="386"/>
      <c r="AA64" s="390"/>
      <c r="AB64" s="390"/>
      <c r="AC64" s="390"/>
      <c r="AD64" s="386"/>
      <c r="AE64" s="390"/>
      <c r="AG64" s="370">
        <v>4358.9337592771089</v>
      </c>
      <c r="AH64" s="370">
        <v>2243.6493371084339</v>
      </c>
      <c r="AI64" s="370">
        <v>6615.534903614458</v>
      </c>
      <c r="AJ64" s="275">
        <v>13218.118</v>
      </c>
      <c r="AK64" s="346">
        <f t="shared" si="14"/>
        <v>13218.118</v>
      </c>
      <c r="AL64" s="346"/>
      <c r="AM64" s="346"/>
      <c r="AN64" s="346"/>
    </row>
    <row r="65" spans="1:40" x14ac:dyDescent="0.25">
      <c r="A65" s="367" t="s">
        <v>15</v>
      </c>
      <c r="B65" s="410" t="s">
        <v>336</v>
      </c>
      <c r="C65" s="370">
        <f t="shared" si="4"/>
        <v>9287944000</v>
      </c>
      <c r="D65" s="410">
        <v>0.8</v>
      </c>
      <c r="E65" s="370">
        <f t="shared" si="5"/>
        <v>7475708000</v>
      </c>
      <c r="F65" s="370">
        <v>84083</v>
      </c>
      <c r="G65" s="370">
        <v>31135.66120481928</v>
      </c>
      <c r="H65" s="411">
        <f t="shared" si="6"/>
        <v>3439295430.388236</v>
      </c>
      <c r="I65" s="410">
        <v>0.8</v>
      </c>
      <c r="J65" s="411">
        <f t="shared" si="7"/>
        <v>2768230338.5245194</v>
      </c>
      <c r="K65" s="370">
        <v>21875.98481927711</v>
      </c>
      <c r="L65" s="370">
        <f t="shared" si="8"/>
        <v>2416456619.6055794</v>
      </c>
      <c r="M65" s="410">
        <v>0.8</v>
      </c>
      <c r="N65" s="370">
        <f t="shared" si="9"/>
        <v>1944964793.3749802</v>
      </c>
      <c r="O65" s="370">
        <v>31071.353975903618</v>
      </c>
      <c r="P65" s="370">
        <f t="shared" si="10"/>
        <v>3432191950.0061865</v>
      </c>
      <c r="Q65" s="410">
        <v>0.8</v>
      </c>
      <c r="R65" s="411">
        <f t="shared" si="11"/>
        <v>2762512868.1005025</v>
      </c>
      <c r="S65" s="411">
        <f t="shared" si="12"/>
        <v>84083.000000000015</v>
      </c>
      <c r="T65" s="370">
        <f t="shared" si="12"/>
        <v>9287944000.0000019</v>
      </c>
      <c r="U65" s="410">
        <v>0.8</v>
      </c>
      <c r="V65" s="411">
        <f t="shared" si="13"/>
        <v>7475708000.0000019</v>
      </c>
      <c r="W65" s="412"/>
      <c r="X65" s="390">
        <v>84083</v>
      </c>
      <c r="Y65" s="390"/>
      <c r="Z65" s="386"/>
      <c r="AA65" s="390"/>
      <c r="AB65" s="390"/>
      <c r="AC65" s="390"/>
      <c r="AD65" s="386"/>
      <c r="AE65" s="390"/>
      <c r="AG65" s="370">
        <v>4361.97894</v>
      </c>
      <c r="AH65" s="370">
        <v>2247.0800600000002</v>
      </c>
      <c r="AI65" s="370">
        <v>6609.0590000000002</v>
      </c>
      <c r="AJ65" s="275">
        <v>13218.118</v>
      </c>
      <c r="AK65" s="346">
        <f t="shared" si="14"/>
        <v>13218.118</v>
      </c>
      <c r="AL65" s="346"/>
      <c r="AM65" s="346"/>
      <c r="AN65" s="346"/>
    </row>
    <row r="66" spans="1:40" ht="15.75" thickBot="1" x14ac:dyDescent="0.3">
      <c r="A66" s="413" t="s">
        <v>16</v>
      </c>
      <c r="B66" s="414" t="s">
        <v>99</v>
      </c>
      <c r="C66" s="370">
        <f t="shared" si="4"/>
        <v>9317888000</v>
      </c>
      <c r="D66" s="414">
        <v>0.8</v>
      </c>
      <c r="E66" s="370">
        <f t="shared" si="5"/>
        <v>7499827000</v>
      </c>
      <c r="F66" s="415">
        <v>84358</v>
      </c>
      <c r="G66" s="415">
        <v>31234.956987951806</v>
      </c>
      <c r="H66" s="411">
        <f t="shared" si="6"/>
        <v>3450103498.1691394</v>
      </c>
      <c r="I66" s="414">
        <v>0.8</v>
      </c>
      <c r="J66" s="411">
        <f t="shared" si="7"/>
        <v>2776936079.1161432</v>
      </c>
      <c r="K66" s="415">
        <v>21946.067951807232</v>
      </c>
      <c r="L66" s="370">
        <f t="shared" si="8"/>
        <v>2424085483.4790912</v>
      </c>
      <c r="M66" s="414">
        <v>0.8</v>
      </c>
      <c r="N66" s="370">
        <f t="shared" si="9"/>
        <v>1951109710.6237531</v>
      </c>
      <c r="O66" s="415">
        <v>31176.975060240962</v>
      </c>
      <c r="P66" s="370">
        <f t="shared" si="10"/>
        <v>3443699018.351769</v>
      </c>
      <c r="Q66" s="414">
        <v>0.8</v>
      </c>
      <c r="R66" s="411">
        <f t="shared" si="11"/>
        <v>2771781210.2601037</v>
      </c>
      <c r="S66" s="416">
        <f t="shared" si="12"/>
        <v>84358</v>
      </c>
      <c r="T66" s="415">
        <f t="shared" si="12"/>
        <v>9317888000</v>
      </c>
      <c r="U66" s="414">
        <v>0.8</v>
      </c>
      <c r="V66" s="416">
        <f t="shared" si="13"/>
        <v>7499827000</v>
      </c>
      <c r="W66" s="412"/>
      <c r="X66" s="390">
        <v>84358</v>
      </c>
      <c r="Y66" s="390"/>
      <c r="Z66" s="386"/>
      <c r="AA66" s="390"/>
      <c r="AB66" s="390"/>
      <c r="AC66" s="390"/>
      <c r="AD66" s="386"/>
      <c r="AE66" s="390"/>
      <c r="AG66" s="370">
        <v>4348.4247231325307</v>
      </c>
      <c r="AH66" s="370">
        <v>2237.8631925301206</v>
      </c>
      <c r="AI66" s="370">
        <v>6601.8300843373499</v>
      </c>
      <c r="AJ66" s="275">
        <v>13188.118</v>
      </c>
      <c r="AK66" s="346">
        <f t="shared" si="14"/>
        <v>13188.118000000002</v>
      </c>
      <c r="AL66" s="346"/>
      <c r="AM66" s="346"/>
      <c r="AN66" s="346"/>
    </row>
    <row r="67" spans="1:40" ht="15.75" thickBot="1" x14ac:dyDescent="0.3">
      <c r="A67" s="417" t="s">
        <v>314</v>
      </c>
      <c r="B67" s="418" t="s">
        <v>337</v>
      </c>
      <c r="C67" s="419">
        <f>SUM(C55:C66)</f>
        <v>110605804000</v>
      </c>
      <c r="D67" s="418">
        <v>0.8</v>
      </c>
      <c r="E67" s="419">
        <f>SUM(E55:E66)</f>
        <v>89020237000</v>
      </c>
      <c r="F67" s="420"/>
      <c r="G67" s="420"/>
      <c r="H67" s="419">
        <f>SUM(H55:H66)</f>
        <v>40954102085.203331</v>
      </c>
      <c r="I67" s="418">
        <v>0.8</v>
      </c>
      <c r="J67" s="421">
        <f>H67*I67</f>
        <v>32763281668.162666</v>
      </c>
      <c r="K67" s="422"/>
      <c r="L67" s="419">
        <f>SUM(L55:L66)</f>
        <v>28774802420.323574</v>
      </c>
      <c r="M67" s="418">
        <v>0.8</v>
      </c>
      <c r="N67" s="419">
        <f>SUM(N55:N66)</f>
        <v>23159180034.368298</v>
      </c>
      <c r="O67" s="420"/>
      <c r="P67" s="423">
        <f>SUM(P55:P66)</f>
        <v>40876899494.473083</v>
      </c>
      <c r="Q67" s="418">
        <v>0.8</v>
      </c>
      <c r="R67" s="423">
        <f>SUM(R55:R66)</f>
        <v>32899460593.600899</v>
      </c>
      <c r="S67" s="422">
        <f>SUM(S55:S66)</f>
        <v>992641</v>
      </c>
      <c r="T67" s="423">
        <f>SUM(T55:T66)</f>
        <v>110605804000</v>
      </c>
      <c r="U67" s="418">
        <v>0.8</v>
      </c>
      <c r="V67" s="424">
        <f>SUM(V55:V66)</f>
        <v>89020237000</v>
      </c>
      <c r="W67" s="412">
        <f>E67-V67</f>
        <v>0</v>
      </c>
      <c r="X67" s="390"/>
      <c r="Y67" s="390"/>
      <c r="Z67" s="386"/>
      <c r="AA67" s="390"/>
      <c r="AB67" s="390"/>
      <c r="AC67" s="390"/>
      <c r="AD67" s="386"/>
      <c r="AE67" s="390"/>
    </row>
    <row r="68" spans="1:40" x14ac:dyDescent="0.25">
      <c r="E68" s="275">
        <f>E88+E110+E131+E152</f>
        <v>86342369000</v>
      </c>
      <c r="F68" s="346"/>
      <c r="N68" s="275"/>
      <c r="AI68" s="345"/>
    </row>
    <row r="69" spans="1:40" x14ac:dyDescent="0.25">
      <c r="E69" s="275">
        <f>C173</f>
        <v>2677868000</v>
      </c>
      <c r="F69" s="86"/>
      <c r="L69" s="346"/>
    </row>
    <row r="70" spans="1:40" x14ac:dyDescent="0.25">
      <c r="A70" s="5" t="s">
        <v>338</v>
      </c>
      <c r="E70" s="275">
        <f>SUM(E68:E69)</f>
        <v>89020237000</v>
      </c>
      <c r="S70" s="275"/>
    </row>
    <row r="71" spans="1:40" x14ac:dyDescent="0.25">
      <c r="A71" s="895" t="s">
        <v>339</v>
      </c>
      <c r="B71" s="895"/>
      <c r="C71" s="895"/>
      <c r="D71" s="895"/>
      <c r="E71" s="407"/>
      <c r="F71" s="407"/>
      <c r="G71" s="407"/>
      <c r="H71" s="407"/>
      <c r="I71" s="407"/>
      <c r="J71" s="407"/>
      <c r="K71" s="407"/>
      <c r="L71" s="343"/>
      <c r="M71" s="343"/>
      <c r="N71" s="343"/>
    </row>
    <row r="72" spans="1:40" x14ac:dyDescent="0.25">
      <c r="A72" s="853" t="s">
        <v>0</v>
      </c>
      <c r="B72" s="853" t="s">
        <v>178</v>
      </c>
      <c r="C72" s="898" t="s">
        <v>340</v>
      </c>
      <c r="D72" s="898" t="s">
        <v>326</v>
      </c>
      <c r="E72" s="899" t="s">
        <v>18</v>
      </c>
      <c r="F72" s="879" t="s">
        <v>328</v>
      </c>
      <c r="G72" s="882" t="s">
        <v>271</v>
      </c>
      <c r="H72" s="883"/>
      <c r="I72" s="883"/>
      <c r="J72" s="884"/>
      <c r="K72" s="885" t="s">
        <v>329</v>
      </c>
      <c r="L72" s="886"/>
      <c r="M72" s="886"/>
      <c r="N72" s="887"/>
      <c r="O72" s="888" t="s">
        <v>273</v>
      </c>
      <c r="P72" s="888"/>
      <c r="Q72" s="888"/>
      <c r="R72" s="888"/>
      <c r="S72" s="868" t="s">
        <v>39</v>
      </c>
      <c r="T72" s="868"/>
      <c r="U72" s="868"/>
      <c r="V72" s="868"/>
      <c r="W72" s="391"/>
      <c r="X72" s="391"/>
      <c r="Y72" s="391"/>
      <c r="Z72" s="391"/>
      <c r="AA72" s="391"/>
      <c r="AB72" s="391"/>
      <c r="AC72" s="391"/>
      <c r="AD72" s="391"/>
      <c r="AE72" s="391"/>
    </row>
    <row r="73" spans="1:40" x14ac:dyDescent="0.25">
      <c r="A73" s="853"/>
      <c r="B73" s="853"/>
      <c r="C73" s="898"/>
      <c r="D73" s="898"/>
      <c r="E73" s="899"/>
      <c r="F73" s="880"/>
      <c r="G73" s="869" t="s">
        <v>330</v>
      </c>
      <c r="H73" s="871" t="s">
        <v>341</v>
      </c>
      <c r="I73" s="869" t="s">
        <v>326</v>
      </c>
      <c r="J73" s="869" t="s">
        <v>332</v>
      </c>
      <c r="K73" s="873" t="s">
        <v>330</v>
      </c>
      <c r="L73" s="896" t="s">
        <v>341</v>
      </c>
      <c r="M73" s="873" t="s">
        <v>326</v>
      </c>
      <c r="N73" s="873" t="s">
        <v>332</v>
      </c>
      <c r="O73" s="877" t="s">
        <v>330</v>
      </c>
      <c r="P73" s="875" t="s">
        <v>341</v>
      </c>
      <c r="Q73" s="877" t="s">
        <v>326</v>
      </c>
      <c r="R73" s="878" t="s">
        <v>332</v>
      </c>
      <c r="S73" s="890" t="s">
        <v>330</v>
      </c>
      <c r="T73" s="892" t="s">
        <v>341</v>
      </c>
      <c r="U73" s="890" t="s">
        <v>326</v>
      </c>
      <c r="V73" s="891" t="s">
        <v>332</v>
      </c>
      <c r="W73" s="408"/>
      <c r="X73" s="408"/>
      <c r="Y73" s="408"/>
      <c r="Z73" s="408"/>
      <c r="AA73" s="408"/>
      <c r="AB73" s="408"/>
      <c r="AC73" s="408"/>
      <c r="AD73" s="408"/>
      <c r="AE73" s="408"/>
    </row>
    <row r="74" spans="1:40" x14ac:dyDescent="0.25">
      <c r="A74" s="853"/>
      <c r="B74" s="853"/>
      <c r="C74" s="898"/>
      <c r="D74" s="898"/>
      <c r="E74" s="899"/>
      <c r="F74" s="881"/>
      <c r="G74" s="870"/>
      <c r="H74" s="872"/>
      <c r="I74" s="870"/>
      <c r="J74" s="870"/>
      <c r="K74" s="874"/>
      <c r="L74" s="897"/>
      <c r="M74" s="874"/>
      <c r="N74" s="874"/>
      <c r="O74" s="878"/>
      <c r="P74" s="876"/>
      <c r="Q74" s="878"/>
      <c r="R74" s="889"/>
      <c r="S74" s="891"/>
      <c r="T74" s="893"/>
      <c r="U74" s="891"/>
      <c r="V74" s="894"/>
      <c r="W74" s="408"/>
      <c r="X74" s="408"/>
      <c r="Y74" s="408"/>
      <c r="Z74" s="408"/>
      <c r="AA74" s="408"/>
      <c r="AB74" s="408"/>
      <c r="AC74" s="408"/>
      <c r="AD74" s="408"/>
      <c r="AE74" s="408"/>
    </row>
    <row r="75" spans="1:40" x14ac:dyDescent="0.25">
      <c r="A75" s="853"/>
      <c r="B75" s="853"/>
      <c r="C75" s="367" t="s">
        <v>333</v>
      </c>
      <c r="D75" s="367" t="s">
        <v>334</v>
      </c>
      <c r="E75" s="367" t="s">
        <v>333</v>
      </c>
      <c r="F75" s="367" t="s">
        <v>335</v>
      </c>
      <c r="G75" s="367" t="s">
        <v>335</v>
      </c>
      <c r="H75" s="367" t="s">
        <v>333</v>
      </c>
      <c r="I75" s="367" t="s">
        <v>334</v>
      </c>
      <c r="J75" s="367" t="s">
        <v>333</v>
      </c>
      <c r="K75" s="367" t="s">
        <v>335</v>
      </c>
      <c r="L75" s="367" t="s">
        <v>333</v>
      </c>
      <c r="M75" s="367" t="s">
        <v>334</v>
      </c>
      <c r="N75" s="367" t="s">
        <v>333</v>
      </c>
      <c r="O75" s="367" t="s">
        <v>335</v>
      </c>
      <c r="P75" s="367" t="s">
        <v>333</v>
      </c>
      <c r="Q75" s="367" t="s">
        <v>334</v>
      </c>
      <c r="R75" s="367" t="s">
        <v>333</v>
      </c>
      <c r="S75" s="367" t="s">
        <v>335</v>
      </c>
      <c r="T75" s="367" t="s">
        <v>333</v>
      </c>
      <c r="U75" s="367" t="s">
        <v>334</v>
      </c>
      <c r="V75" s="367" t="s">
        <v>333</v>
      </c>
      <c r="W75" s="409"/>
      <c r="X75" s="409"/>
      <c r="Y75" s="409"/>
      <c r="Z75" s="409"/>
      <c r="AA75" s="409"/>
      <c r="AB75" s="409"/>
      <c r="AC75" s="409"/>
      <c r="AD75" s="409"/>
      <c r="AE75" s="409"/>
    </row>
    <row r="76" spans="1:40" x14ac:dyDescent="0.25">
      <c r="A76" s="367" t="s">
        <v>301</v>
      </c>
      <c r="B76" s="410" t="s">
        <v>89</v>
      </c>
      <c r="C76" s="370">
        <v>8162400000</v>
      </c>
      <c r="D76" s="410">
        <v>0.8</v>
      </c>
      <c r="E76" s="370">
        <v>6529920000</v>
      </c>
      <c r="F76" s="370">
        <v>81073</v>
      </c>
      <c r="G76" s="370">
        <v>29997.01</v>
      </c>
      <c r="H76" s="411">
        <f>(C76/F76)*G76</f>
        <v>3020087999.9999995</v>
      </c>
      <c r="I76" s="410">
        <v>0.8</v>
      </c>
      <c r="J76" s="411">
        <f>H76*I76</f>
        <v>2416070399.9999995</v>
      </c>
      <c r="K76" s="370">
        <v>21078.98</v>
      </c>
      <c r="L76" s="370">
        <f>C76/F76*K76</f>
        <v>2122223999.9999998</v>
      </c>
      <c r="M76" s="410">
        <v>0.8</v>
      </c>
      <c r="N76" s="370">
        <f>L76*M76</f>
        <v>1697779200</v>
      </c>
      <c r="O76" s="370">
        <v>29997.01</v>
      </c>
      <c r="P76" s="370">
        <f>C76/F76*O76</f>
        <v>3020087999.9999995</v>
      </c>
      <c r="Q76" s="410">
        <v>0.8</v>
      </c>
      <c r="R76" s="411">
        <f>P76*Q76</f>
        <v>2416070399.9999995</v>
      </c>
      <c r="S76" s="411">
        <f>G76+K76+O76</f>
        <v>81073</v>
      </c>
      <c r="T76" s="370">
        <f>H76+L76+P76</f>
        <v>8162399999.9999981</v>
      </c>
      <c r="U76" s="410">
        <v>0.8</v>
      </c>
      <c r="V76" s="411">
        <f>J76+N76+R76</f>
        <v>6529919999.999999</v>
      </c>
      <c r="W76" s="412"/>
      <c r="Y76" s="390"/>
      <c r="Z76" s="386"/>
      <c r="AA76" s="390"/>
      <c r="AB76" s="390"/>
      <c r="AC76" s="390"/>
      <c r="AD76" s="386"/>
      <c r="AE76" s="390"/>
      <c r="AF76" s="275">
        <f>AC76*AD76</f>
        <v>0</v>
      </c>
      <c r="AG76" s="370">
        <v>4427.6247231325315</v>
      </c>
      <c r="AH76" s="370">
        <v>2278.6631925301208</v>
      </c>
      <c r="AI76" s="370">
        <v>6721.8300843373499</v>
      </c>
      <c r="AJ76" s="275">
        <v>13428.118</v>
      </c>
      <c r="AK76" s="346">
        <f>AG76+AH76+AI76</f>
        <v>13428.118000000002</v>
      </c>
      <c r="AL76" s="346"/>
      <c r="AM76" s="346"/>
      <c r="AN76" s="346"/>
    </row>
    <row r="77" spans="1:40" x14ac:dyDescent="0.25">
      <c r="A77" s="367" t="s">
        <v>3</v>
      </c>
      <c r="B77" s="410" t="s">
        <v>90</v>
      </c>
      <c r="C77" s="370">
        <v>8310500000</v>
      </c>
      <c r="D77" s="410">
        <v>0.8</v>
      </c>
      <c r="E77" s="370">
        <v>6648400000</v>
      </c>
      <c r="F77" s="370">
        <v>81383</v>
      </c>
      <c r="G77" s="370">
        <v>30137.070240963854</v>
      </c>
      <c r="H77" s="411">
        <f t="shared" ref="H77:H87" si="15">(C77/F77)*G77</f>
        <v>3077474684.3631978</v>
      </c>
      <c r="I77" s="410">
        <v>0.8</v>
      </c>
      <c r="J77" s="411">
        <f t="shared" ref="J77:J88" si="16">H77*I77</f>
        <v>2461979747.4905581</v>
      </c>
      <c r="K77" s="370">
        <v>21174.22096385542</v>
      </c>
      <c r="L77" s="370">
        <f t="shared" ref="L77:L87" si="17">C77/F77*K77</f>
        <v>2162225075.5086503</v>
      </c>
      <c r="M77" s="410">
        <v>0.8</v>
      </c>
      <c r="N77" s="370">
        <f t="shared" ref="N77:N87" si="18">L77*M77</f>
        <v>1729780060.4069204</v>
      </c>
      <c r="O77" s="370">
        <v>30071.708795180726</v>
      </c>
      <c r="P77" s="370">
        <f t="shared" ref="P77:P87" si="19">C77/F77*O77</f>
        <v>3070800240.1281524</v>
      </c>
      <c r="Q77" s="410">
        <v>0.8</v>
      </c>
      <c r="R77" s="411">
        <f t="shared" ref="R77:R87" si="20">P77*Q77</f>
        <v>2456640192.1025219</v>
      </c>
      <c r="S77" s="411">
        <f t="shared" ref="S77:T87" si="21">G77+K77+O77</f>
        <v>81383</v>
      </c>
      <c r="T77" s="370">
        <f t="shared" si="21"/>
        <v>8310500000</v>
      </c>
      <c r="U77" s="410">
        <v>0.8</v>
      </c>
      <c r="V77" s="411">
        <f t="shared" ref="V77:V87" si="22">J77+N77+R77</f>
        <v>6648400000</v>
      </c>
      <c r="W77" s="412"/>
      <c r="X77" s="390">
        <v>81383</v>
      </c>
      <c r="Y77" s="390"/>
      <c r="Z77" s="386"/>
      <c r="AA77" s="390"/>
      <c r="AB77" s="390"/>
      <c r="AC77" s="390"/>
      <c r="AD77" s="386"/>
      <c r="AE77" s="390"/>
      <c r="AG77" s="370">
        <v>4431.2789400000001</v>
      </c>
      <c r="AH77" s="370">
        <v>2282.78006</v>
      </c>
      <c r="AI77" s="370">
        <v>6714.0590000000002</v>
      </c>
      <c r="AJ77" s="275">
        <v>13428.118</v>
      </c>
      <c r="AK77" s="346">
        <f t="shared" ref="AK77:AK87" si="23">AG77+AH77+AI77</f>
        <v>13428.118</v>
      </c>
      <c r="AL77" s="346"/>
      <c r="AM77" s="346"/>
      <c r="AN77" s="346"/>
    </row>
    <row r="78" spans="1:40" x14ac:dyDescent="0.25">
      <c r="A78" s="367" t="s">
        <v>6</v>
      </c>
      <c r="B78" s="410" t="s">
        <v>91</v>
      </c>
      <c r="C78" s="370">
        <v>8338250000</v>
      </c>
      <c r="D78" s="410">
        <v>0.8</v>
      </c>
      <c r="E78" s="370">
        <v>6670600000</v>
      </c>
      <c r="F78" s="370">
        <v>81658</v>
      </c>
      <c r="G78" s="370">
        <v>30235.956987951806</v>
      </c>
      <c r="H78" s="411">
        <f t="shared" si="15"/>
        <v>3087449709.2114568</v>
      </c>
      <c r="I78" s="410">
        <v>0.8</v>
      </c>
      <c r="J78" s="411">
        <f t="shared" si="16"/>
        <v>2469959767.3691654</v>
      </c>
      <c r="K78" s="370">
        <v>21244.067951807232</v>
      </c>
      <c r="L78" s="370">
        <f t="shared" si="17"/>
        <v>2169271223.8746557</v>
      </c>
      <c r="M78" s="410">
        <v>0.8</v>
      </c>
      <c r="N78" s="370">
        <f t="shared" si="18"/>
        <v>1735416979.0997248</v>
      </c>
      <c r="O78" s="370">
        <v>30177.975060240962</v>
      </c>
      <c r="P78" s="370">
        <f t="shared" si="19"/>
        <v>3081529066.913887</v>
      </c>
      <c r="Q78" s="410">
        <v>0.8</v>
      </c>
      <c r="R78" s="411">
        <f t="shared" si="20"/>
        <v>2465223253.5311098</v>
      </c>
      <c r="S78" s="411">
        <f t="shared" si="21"/>
        <v>81658</v>
      </c>
      <c r="T78" s="370">
        <f t="shared" si="21"/>
        <v>8338250000</v>
      </c>
      <c r="U78" s="410">
        <v>0.8</v>
      </c>
      <c r="V78" s="411">
        <f t="shared" si="22"/>
        <v>6670600000</v>
      </c>
      <c r="W78" s="412"/>
      <c r="X78" s="390">
        <v>81658</v>
      </c>
      <c r="Y78" s="390"/>
      <c r="Z78" s="386"/>
      <c r="AA78" s="390"/>
      <c r="AB78" s="390"/>
      <c r="AC78" s="390"/>
      <c r="AD78" s="386"/>
      <c r="AE78" s="390"/>
      <c r="AG78" s="370">
        <v>4419.9837592771091</v>
      </c>
      <c r="AH78" s="370">
        <v>2275.0993371084337</v>
      </c>
      <c r="AI78" s="370">
        <v>6708.034903614458</v>
      </c>
      <c r="AJ78" s="275">
        <v>13403.118</v>
      </c>
      <c r="AK78" s="346">
        <f t="shared" si="23"/>
        <v>13403.118</v>
      </c>
      <c r="AL78" s="346"/>
      <c r="AM78" s="346"/>
      <c r="AN78" s="346"/>
    </row>
    <row r="79" spans="1:40" x14ac:dyDescent="0.25">
      <c r="A79" s="367" t="s">
        <v>7</v>
      </c>
      <c r="B79" s="410" t="s">
        <v>92</v>
      </c>
      <c r="C79" s="370">
        <v>8368200000</v>
      </c>
      <c r="D79" s="410">
        <v>0.8</v>
      </c>
      <c r="E79" s="370">
        <v>6694560000</v>
      </c>
      <c r="F79" s="370">
        <v>81958</v>
      </c>
      <c r="G79" s="370">
        <v>30349.002168674699</v>
      </c>
      <c r="H79" s="411">
        <f t="shared" si="15"/>
        <v>3098739841.7226338</v>
      </c>
      <c r="I79" s="410">
        <v>0.8</v>
      </c>
      <c r="J79" s="411">
        <f t="shared" si="16"/>
        <v>2478991873.3781071</v>
      </c>
      <c r="K79" s="370">
        <v>21323.248674698796</v>
      </c>
      <c r="L79" s="370">
        <f t="shared" si="17"/>
        <v>2177178671.509974</v>
      </c>
      <c r="M79" s="410">
        <v>0.8</v>
      </c>
      <c r="N79" s="370">
        <f t="shared" si="18"/>
        <v>1741742937.2079792</v>
      </c>
      <c r="O79" s="370">
        <v>30285.749156626505</v>
      </c>
      <c r="P79" s="370">
        <f t="shared" si="19"/>
        <v>3092281486.7673922</v>
      </c>
      <c r="Q79" s="410">
        <v>0.8</v>
      </c>
      <c r="R79" s="411">
        <f t="shared" si="20"/>
        <v>2473825189.4139137</v>
      </c>
      <c r="S79" s="411">
        <f t="shared" si="21"/>
        <v>81958</v>
      </c>
      <c r="T79" s="370">
        <f t="shared" si="21"/>
        <v>8368200000</v>
      </c>
      <c r="U79" s="410">
        <v>0.8</v>
      </c>
      <c r="V79" s="411">
        <f t="shared" si="22"/>
        <v>6694560000</v>
      </c>
      <c r="W79" s="412"/>
      <c r="X79" s="390">
        <v>81958</v>
      </c>
      <c r="Y79" s="390"/>
      <c r="Z79" s="386"/>
      <c r="AA79" s="390"/>
      <c r="AB79" s="390"/>
      <c r="AC79" s="390"/>
      <c r="AD79" s="386"/>
      <c r="AE79" s="390"/>
      <c r="AG79" s="370">
        <v>4409.4747231325309</v>
      </c>
      <c r="AH79" s="370">
        <v>2269.3131925301204</v>
      </c>
      <c r="AI79" s="370">
        <v>6694.3300843373499</v>
      </c>
      <c r="AJ79" s="275">
        <v>13373.118</v>
      </c>
      <c r="AK79" s="346">
        <f t="shared" si="23"/>
        <v>13373.118000000002</v>
      </c>
      <c r="AL79" s="346"/>
      <c r="AM79" s="346"/>
      <c r="AN79" s="346"/>
    </row>
    <row r="80" spans="1:40" x14ac:dyDescent="0.25">
      <c r="A80" s="367" t="s">
        <v>8</v>
      </c>
      <c r="B80" s="410" t="s">
        <v>17</v>
      </c>
      <c r="C80" s="370">
        <v>8398990000</v>
      </c>
      <c r="D80" s="410">
        <v>0.8</v>
      </c>
      <c r="E80" s="370">
        <v>6719192000</v>
      </c>
      <c r="F80" s="370">
        <v>82268</v>
      </c>
      <c r="G80" s="370">
        <v>30464.520240963855</v>
      </c>
      <c r="H80" s="411">
        <f t="shared" si="15"/>
        <v>3110215404.0289421</v>
      </c>
      <c r="I80" s="410">
        <v>0.8</v>
      </c>
      <c r="J80" s="411">
        <f t="shared" si="16"/>
        <v>2488172323.2231536</v>
      </c>
      <c r="K80" s="370">
        <v>21404.320963855422</v>
      </c>
      <c r="L80" s="370">
        <f t="shared" si="17"/>
        <v>2185232140.4703174</v>
      </c>
      <c r="M80" s="410">
        <v>0.8</v>
      </c>
      <c r="N80" s="370">
        <f t="shared" si="18"/>
        <v>1748185712.3762541</v>
      </c>
      <c r="O80" s="370">
        <v>30399.158795180727</v>
      </c>
      <c r="P80" s="370">
        <f t="shared" si="19"/>
        <v>3103542455.5007415</v>
      </c>
      <c r="Q80" s="410">
        <v>0.8</v>
      </c>
      <c r="R80" s="411">
        <f t="shared" si="20"/>
        <v>2482833964.4005933</v>
      </c>
      <c r="S80" s="411">
        <f t="shared" si="21"/>
        <v>82268</v>
      </c>
      <c r="T80" s="370">
        <f t="shared" si="21"/>
        <v>8398990000.0000019</v>
      </c>
      <c r="U80" s="410">
        <v>0.8</v>
      </c>
      <c r="V80" s="411">
        <f t="shared" si="22"/>
        <v>6719192000.000001</v>
      </c>
      <c r="W80" s="412"/>
      <c r="X80" s="390">
        <v>82268</v>
      </c>
      <c r="Y80" s="390"/>
      <c r="Z80" s="386"/>
      <c r="AA80" s="390"/>
      <c r="AB80" s="390"/>
      <c r="AC80" s="390"/>
      <c r="AD80" s="386"/>
      <c r="AE80" s="390"/>
      <c r="AG80" s="370">
        <v>4401.8337592771095</v>
      </c>
      <c r="AH80" s="370">
        <v>2265.7493371084338</v>
      </c>
      <c r="AI80" s="370">
        <v>6680.534903614458</v>
      </c>
      <c r="AJ80" s="275">
        <v>13348.118</v>
      </c>
      <c r="AK80" s="346">
        <f t="shared" si="23"/>
        <v>13348.118000000002</v>
      </c>
      <c r="AL80" s="346"/>
      <c r="AM80" s="346"/>
      <c r="AN80" s="346"/>
    </row>
    <row r="81" spans="1:40" x14ac:dyDescent="0.25">
      <c r="A81" s="367" t="s">
        <v>9</v>
      </c>
      <c r="B81" s="410" t="s">
        <v>93</v>
      </c>
      <c r="C81" s="370">
        <v>8480800000</v>
      </c>
      <c r="D81" s="410">
        <v>0.8</v>
      </c>
      <c r="E81" s="370">
        <v>6784640000</v>
      </c>
      <c r="F81" s="370">
        <v>82568</v>
      </c>
      <c r="G81" s="370">
        <v>30574.702168674699</v>
      </c>
      <c r="H81" s="411">
        <f t="shared" si="15"/>
        <v>3140416797.695189</v>
      </c>
      <c r="I81" s="410">
        <v>0.8</v>
      </c>
      <c r="J81" s="411">
        <f t="shared" si="16"/>
        <v>2512333438.1561513</v>
      </c>
      <c r="K81" s="370">
        <v>21481.848674698795</v>
      </c>
      <c r="L81" s="370">
        <f t="shared" si="17"/>
        <v>2206463305.8858824</v>
      </c>
      <c r="M81" s="410">
        <v>0.8</v>
      </c>
      <c r="N81" s="370">
        <f t="shared" si="18"/>
        <v>1765170644.7087059</v>
      </c>
      <c r="O81" s="370">
        <v>30511.449156626506</v>
      </c>
      <c r="P81" s="370">
        <f t="shared" si="19"/>
        <v>3133919896.4189281</v>
      </c>
      <c r="Q81" s="410">
        <v>0.8</v>
      </c>
      <c r="R81" s="411">
        <f t="shared" si="20"/>
        <v>2507135917.1351428</v>
      </c>
      <c r="S81" s="411">
        <f t="shared" si="21"/>
        <v>82568</v>
      </c>
      <c r="T81" s="370">
        <f t="shared" si="21"/>
        <v>8480800000</v>
      </c>
      <c r="U81" s="410">
        <v>0.8</v>
      </c>
      <c r="V81" s="411">
        <f t="shared" si="22"/>
        <v>6784640000</v>
      </c>
      <c r="W81" s="412"/>
      <c r="X81" s="390">
        <v>82568</v>
      </c>
      <c r="Y81" s="390"/>
      <c r="Z81" s="386"/>
      <c r="AA81" s="390"/>
      <c r="AB81" s="390"/>
      <c r="AC81" s="390"/>
      <c r="AD81" s="386"/>
      <c r="AE81" s="390"/>
      <c r="AG81" s="370">
        <v>4393.5837592771095</v>
      </c>
      <c r="AH81" s="370">
        <v>2261.4993371084338</v>
      </c>
      <c r="AI81" s="370">
        <v>6668.034903614458</v>
      </c>
      <c r="AJ81" s="275">
        <v>13323.118</v>
      </c>
      <c r="AK81" s="346">
        <f t="shared" si="23"/>
        <v>13323.118000000002</v>
      </c>
      <c r="AL81" s="346"/>
      <c r="AM81" s="346"/>
      <c r="AN81" s="346"/>
    </row>
    <row r="82" spans="1:40" x14ac:dyDescent="0.25">
      <c r="A82" s="367" t="s">
        <v>10</v>
      </c>
      <c r="B82" s="410" t="s">
        <v>94</v>
      </c>
      <c r="C82" s="370">
        <v>8292040000</v>
      </c>
      <c r="D82" s="410">
        <v>0.8</v>
      </c>
      <c r="E82" s="370">
        <v>6633632000</v>
      </c>
      <c r="F82" s="370">
        <v>82868</v>
      </c>
      <c r="G82" s="370">
        <v>30685.702168674699</v>
      </c>
      <c r="H82" s="411">
        <f t="shared" si="15"/>
        <v>3070510568.744719</v>
      </c>
      <c r="I82" s="410">
        <v>0.8</v>
      </c>
      <c r="J82" s="411">
        <f t="shared" si="16"/>
        <v>2456408454.9957752</v>
      </c>
      <c r="K82" s="370">
        <v>21559.848674698795</v>
      </c>
      <c r="L82" s="370">
        <f t="shared" si="17"/>
        <v>2157348163.399013</v>
      </c>
      <c r="M82" s="410">
        <v>0.8</v>
      </c>
      <c r="N82" s="370">
        <f t="shared" si="18"/>
        <v>1725878530.7192106</v>
      </c>
      <c r="O82" s="370">
        <v>30622.449156626506</v>
      </c>
      <c r="P82" s="370">
        <f t="shared" si="19"/>
        <v>3064181267.8562684</v>
      </c>
      <c r="Q82" s="410">
        <v>0.8</v>
      </c>
      <c r="R82" s="411">
        <f t="shared" si="20"/>
        <v>2451345014.2850146</v>
      </c>
      <c r="S82" s="411">
        <f t="shared" si="21"/>
        <v>82868</v>
      </c>
      <c r="T82" s="370">
        <f t="shared" si="21"/>
        <v>8292040000</v>
      </c>
      <c r="U82" s="410">
        <v>0.8</v>
      </c>
      <c r="V82" s="411">
        <f t="shared" si="22"/>
        <v>6633632000</v>
      </c>
      <c r="W82" s="412"/>
      <c r="X82" s="390">
        <v>82868</v>
      </c>
      <c r="Y82" s="390"/>
      <c r="Z82" s="386"/>
      <c r="AA82" s="390"/>
      <c r="AB82" s="390"/>
      <c r="AC82" s="390"/>
      <c r="AD82" s="386"/>
      <c r="AE82" s="390"/>
      <c r="AG82" s="370">
        <v>4385.3337592771095</v>
      </c>
      <c r="AH82" s="370">
        <v>2257.2493371084338</v>
      </c>
      <c r="AI82" s="370">
        <v>6655.534903614458</v>
      </c>
      <c r="AJ82" s="275">
        <v>13298.118</v>
      </c>
      <c r="AK82" s="346">
        <f t="shared" si="23"/>
        <v>13298.118000000002</v>
      </c>
      <c r="AL82" s="346"/>
      <c r="AM82" s="346"/>
      <c r="AN82" s="346"/>
    </row>
    <row r="83" spans="1:40" x14ac:dyDescent="0.25">
      <c r="A83" s="367" t="s">
        <v>11</v>
      </c>
      <c r="B83" s="410" t="s">
        <v>95</v>
      </c>
      <c r="C83" s="370">
        <v>8321410000</v>
      </c>
      <c r="D83" s="410">
        <v>0.8</v>
      </c>
      <c r="E83" s="370">
        <v>6657128000</v>
      </c>
      <c r="F83" s="370">
        <v>83173</v>
      </c>
      <c r="G83" s="370">
        <v>30798.961204819279</v>
      </c>
      <c r="H83" s="411">
        <f t="shared" si="15"/>
        <v>3081418053.4475751</v>
      </c>
      <c r="I83" s="410">
        <v>0.8</v>
      </c>
      <c r="J83" s="411">
        <f t="shared" si="16"/>
        <v>2465134442.75806</v>
      </c>
      <c r="K83" s="370">
        <v>21639.384819277107</v>
      </c>
      <c r="L83" s="370">
        <f t="shared" si="17"/>
        <v>2165007793.7429299</v>
      </c>
      <c r="M83" s="410">
        <v>0.8</v>
      </c>
      <c r="N83" s="370">
        <f t="shared" si="18"/>
        <v>1732006234.994344</v>
      </c>
      <c r="O83" s="370">
        <v>30734.653975903617</v>
      </c>
      <c r="P83" s="370">
        <f t="shared" si="19"/>
        <v>3074984152.8094945</v>
      </c>
      <c r="Q83" s="410">
        <v>0.8</v>
      </c>
      <c r="R83" s="411">
        <f t="shared" si="20"/>
        <v>2459987322.2475958</v>
      </c>
      <c r="S83" s="411">
        <f t="shared" si="21"/>
        <v>83173</v>
      </c>
      <c r="T83" s="370">
        <f t="shared" si="21"/>
        <v>8321410000</v>
      </c>
      <c r="U83" s="410">
        <v>0.8</v>
      </c>
      <c r="V83" s="411">
        <f t="shared" si="22"/>
        <v>6657128000</v>
      </c>
      <c r="W83" s="412"/>
      <c r="X83" s="390">
        <v>83173</v>
      </c>
      <c r="Y83" s="390"/>
      <c r="Z83" s="386"/>
      <c r="AA83" s="390"/>
      <c r="AB83" s="390"/>
      <c r="AC83" s="390"/>
      <c r="AD83" s="386"/>
      <c r="AE83" s="390"/>
      <c r="AG83" s="370">
        <v>4377.0837592771095</v>
      </c>
      <c r="AH83" s="370">
        <v>2252.9993371084338</v>
      </c>
      <c r="AI83" s="370">
        <v>6643.034903614458</v>
      </c>
      <c r="AJ83" s="275">
        <v>13273.118</v>
      </c>
      <c r="AK83" s="346">
        <f t="shared" si="23"/>
        <v>13273.118000000002</v>
      </c>
      <c r="AL83" s="346"/>
      <c r="AM83" s="346"/>
      <c r="AN83" s="346"/>
    </row>
    <row r="84" spans="1:40" x14ac:dyDescent="0.25">
      <c r="A84" s="367" t="s">
        <v>13</v>
      </c>
      <c r="B84" s="410" t="s">
        <v>96</v>
      </c>
      <c r="C84" s="370">
        <v>8350590000</v>
      </c>
      <c r="D84" s="410">
        <v>0.8</v>
      </c>
      <c r="E84" s="370">
        <v>6680472000</v>
      </c>
      <c r="F84" s="370">
        <v>83473</v>
      </c>
      <c r="G84" s="370">
        <v>30909.552168674698</v>
      </c>
      <c r="H84" s="411">
        <f t="shared" si="15"/>
        <v>3092173484.1710882</v>
      </c>
      <c r="I84" s="410">
        <v>0.8</v>
      </c>
      <c r="J84" s="411">
        <f t="shared" si="16"/>
        <v>2473738787.3368707</v>
      </c>
      <c r="K84" s="370">
        <v>21717.148674698794</v>
      </c>
      <c r="L84" s="370">
        <f t="shared" si="17"/>
        <v>2172570825.9132056</v>
      </c>
      <c r="M84" s="410">
        <v>0.8</v>
      </c>
      <c r="N84" s="370">
        <f t="shared" si="18"/>
        <v>1738056660.7305646</v>
      </c>
      <c r="O84" s="370">
        <v>30846.299156626505</v>
      </c>
      <c r="P84" s="370">
        <f t="shared" si="19"/>
        <v>3085845689.9157057</v>
      </c>
      <c r="Q84" s="410">
        <v>0.8</v>
      </c>
      <c r="R84" s="411">
        <f t="shared" si="20"/>
        <v>2468676551.9325647</v>
      </c>
      <c r="S84" s="411">
        <f t="shared" si="21"/>
        <v>83473</v>
      </c>
      <c r="T84" s="370">
        <f t="shared" si="21"/>
        <v>8350589999.999999</v>
      </c>
      <c r="U84" s="410">
        <v>0.8</v>
      </c>
      <c r="V84" s="411">
        <f t="shared" si="22"/>
        <v>6680472000</v>
      </c>
      <c r="W84" s="412"/>
      <c r="X84" s="390">
        <v>83473</v>
      </c>
      <c r="Y84" s="390"/>
      <c r="Z84" s="386"/>
      <c r="AA84" s="390"/>
      <c r="AB84" s="390"/>
      <c r="AC84" s="390"/>
      <c r="AD84" s="386"/>
      <c r="AE84" s="390"/>
      <c r="AG84" s="370">
        <v>4366.5747231325313</v>
      </c>
      <c r="AH84" s="370">
        <v>2247.2131925301205</v>
      </c>
      <c r="AI84" s="370">
        <v>6629.3300843373499</v>
      </c>
      <c r="AJ84" s="275">
        <v>13243.118</v>
      </c>
      <c r="AK84" s="346">
        <f t="shared" si="23"/>
        <v>13243.118000000002</v>
      </c>
      <c r="AL84" s="346"/>
      <c r="AM84" s="346"/>
      <c r="AN84" s="346"/>
    </row>
    <row r="85" spans="1:40" x14ac:dyDescent="0.25">
      <c r="A85" s="367" t="s">
        <v>14</v>
      </c>
      <c r="B85" s="410" t="s">
        <v>97</v>
      </c>
      <c r="C85" s="370">
        <v>8381010000</v>
      </c>
      <c r="D85" s="410">
        <v>0.8</v>
      </c>
      <c r="E85" s="370">
        <v>6704808000</v>
      </c>
      <c r="F85" s="370">
        <v>83778</v>
      </c>
      <c r="G85" s="370">
        <v>31022.811204819274</v>
      </c>
      <c r="H85" s="411">
        <f t="shared" si="15"/>
        <v>3103469776.501019</v>
      </c>
      <c r="I85" s="410">
        <v>0.8</v>
      </c>
      <c r="J85" s="411">
        <f t="shared" si="16"/>
        <v>2482775821.2008152</v>
      </c>
      <c r="K85" s="370">
        <v>21796.684819277107</v>
      </c>
      <c r="L85" s="370">
        <f t="shared" si="17"/>
        <v>2180503633.8562584</v>
      </c>
      <c r="M85" s="410">
        <v>0.8</v>
      </c>
      <c r="N85" s="370">
        <f t="shared" si="18"/>
        <v>1744402907.0850067</v>
      </c>
      <c r="O85" s="370">
        <v>30958.503975903615</v>
      </c>
      <c r="P85" s="370">
        <f t="shared" si="19"/>
        <v>3097036589.6427221</v>
      </c>
      <c r="Q85" s="410">
        <v>0.8</v>
      </c>
      <c r="R85" s="411">
        <f t="shared" si="20"/>
        <v>2477629271.7141776</v>
      </c>
      <c r="S85" s="411">
        <f t="shared" si="21"/>
        <v>83778</v>
      </c>
      <c r="T85" s="370">
        <f t="shared" si="21"/>
        <v>8381009999.999999</v>
      </c>
      <c r="U85" s="410">
        <v>0.8</v>
      </c>
      <c r="V85" s="411">
        <f t="shared" si="22"/>
        <v>6704808000</v>
      </c>
      <c r="W85" s="412"/>
      <c r="X85" s="390">
        <v>83778</v>
      </c>
      <c r="Y85" s="390"/>
      <c r="Z85" s="386"/>
      <c r="AA85" s="390"/>
      <c r="AB85" s="390"/>
      <c r="AC85" s="390"/>
      <c r="AD85" s="386"/>
      <c r="AE85" s="390"/>
      <c r="AG85" s="370">
        <v>4358.9337592771089</v>
      </c>
      <c r="AH85" s="370">
        <v>2243.6493371084339</v>
      </c>
      <c r="AI85" s="370">
        <v>6615.534903614458</v>
      </c>
      <c r="AJ85" s="275">
        <v>13218.118</v>
      </c>
      <c r="AK85" s="346">
        <f t="shared" si="23"/>
        <v>13218.118</v>
      </c>
      <c r="AL85" s="346"/>
      <c r="AM85" s="346"/>
      <c r="AN85" s="346"/>
    </row>
    <row r="86" spans="1:40" x14ac:dyDescent="0.25">
      <c r="A86" s="367" t="s">
        <v>15</v>
      </c>
      <c r="B86" s="410" t="s">
        <v>336</v>
      </c>
      <c r="C86" s="370">
        <v>8411260000</v>
      </c>
      <c r="D86" s="410">
        <v>0.8</v>
      </c>
      <c r="E86" s="370">
        <v>6729008000</v>
      </c>
      <c r="F86" s="370">
        <v>84083</v>
      </c>
      <c r="G86" s="370">
        <v>31135.66120481928</v>
      </c>
      <c r="H86" s="411">
        <f t="shared" si="15"/>
        <v>3114662198.8469515</v>
      </c>
      <c r="I86" s="410">
        <v>0.8</v>
      </c>
      <c r="J86" s="411">
        <f t="shared" si="16"/>
        <v>2491729759.0775614</v>
      </c>
      <c r="K86" s="370">
        <v>21875.98481927711</v>
      </c>
      <c r="L86" s="370">
        <f t="shared" si="17"/>
        <v>2188368589.025044</v>
      </c>
      <c r="M86" s="410">
        <v>0.8</v>
      </c>
      <c r="N86" s="370">
        <f t="shared" si="18"/>
        <v>1750694871.2200353</v>
      </c>
      <c r="O86" s="370">
        <v>31071.353975903618</v>
      </c>
      <c r="P86" s="370">
        <f t="shared" si="19"/>
        <v>3108229212.1280055</v>
      </c>
      <c r="Q86" s="410">
        <v>0.8</v>
      </c>
      <c r="R86" s="411">
        <f t="shared" si="20"/>
        <v>2486583369.7024045</v>
      </c>
      <c r="S86" s="411">
        <f t="shared" si="21"/>
        <v>84083.000000000015</v>
      </c>
      <c r="T86" s="370">
        <f t="shared" si="21"/>
        <v>8411260000.0000019</v>
      </c>
      <c r="U86" s="410">
        <v>0.8</v>
      </c>
      <c r="V86" s="411">
        <f t="shared" si="22"/>
        <v>6729008000.0000019</v>
      </c>
      <c r="W86" s="412"/>
      <c r="X86" s="390">
        <v>84083</v>
      </c>
      <c r="Y86" s="390"/>
      <c r="Z86" s="386"/>
      <c r="AA86" s="390"/>
      <c r="AB86" s="390"/>
      <c r="AC86" s="390"/>
      <c r="AD86" s="386"/>
      <c r="AE86" s="390"/>
      <c r="AG86" s="370">
        <v>4361.97894</v>
      </c>
      <c r="AH86" s="370">
        <v>2247.0800600000002</v>
      </c>
      <c r="AI86" s="370">
        <v>6609.0590000000002</v>
      </c>
      <c r="AJ86" s="275">
        <v>13218.118</v>
      </c>
      <c r="AK86" s="346">
        <f t="shared" si="23"/>
        <v>13218.118</v>
      </c>
      <c r="AL86" s="346"/>
      <c r="AM86" s="346"/>
      <c r="AN86" s="346"/>
    </row>
    <row r="87" spans="1:40" ht="15.75" thickBot="1" x14ac:dyDescent="0.3">
      <c r="A87" s="413" t="s">
        <v>16</v>
      </c>
      <c r="B87" s="414" t="s">
        <v>99</v>
      </c>
      <c r="C87" s="415">
        <v>8438260000</v>
      </c>
      <c r="D87" s="414">
        <v>0.8</v>
      </c>
      <c r="E87" s="415">
        <v>6750608000</v>
      </c>
      <c r="F87" s="415">
        <v>84358</v>
      </c>
      <c r="G87" s="415">
        <v>31234.956987951806</v>
      </c>
      <c r="H87" s="416">
        <f t="shared" si="15"/>
        <v>3124406554.8395433</v>
      </c>
      <c r="I87" s="414">
        <v>0.8</v>
      </c>
      <c r="J87" s="416">
        <f t="shared" si="16"/>
        <v>2499525243.871635</v>
      </c>
      <c r="K87" s="415">
        <v>21946.067951807232</v>
      </c>
      <c r="L87" s="415">
        <f t="shared" si="17"/>
        <v>2195246773.9279842</v>
      </c>
      <c r="M87" s="414">
        <v>0.8</v>
      </c>
      <c r="N87" s="415">
        <f t="shared" si="18"/>
        <v>1756197419.1423874</v>
      </c>
      <c r="O87" s="415">
        <v>31176.975060240962</v>
      </c>
      <c r="P87" s="415">
        <f t="shared" si="19"/>
        <v>3118606671.2324724</v>
      </c>
      <c r="Q87" s="414">
        <v>0.8</v>
      </c>
      <c r="R87" s="416">
        <f t="shared" si="20"/>
        <v>2494885336.9859781</v>
      </c>
      <c r="S87" s="416">
        <f t="shared" si="21"/>
        <v>84358</v>
      </c>
      <c r="T87" s="415">
        <f t="shared" si="21"/>
        <v>8438260000</v>
      </c>
      <c r="U87" s="414">
        <v>0.8</v>
      </c>
      <c r="V87" s="416">
        <f t="shared" si="22"/>
        <v>6750608000</v>
      </c>
      <c r="W87" s="412"/>
      <c r="X87" s="390">
        <v>84358</v>
      </c>
      <c r="Y87" s="390"/>
      <c r="Z87" s="386"/>
      <c r="AA87" s="390"/>
      <c r="AB87" s="390"/>
      <c r="AC87" s="390"/>
      <c r="AD87" s="386"/>
      <c r="AE87" s="390"/>
      <c r="AG87" s="370">
        <v>4348.4247231325307</v>
      </c>
      <c r="AH87" s="370">
        <v>2237.8631925301206</v>
      </c>
      <c r="AI87" s="370">
        <v>6601.8300843373499</v>
      </c>
      <c r="AJ87" s="275">
        <v>13188.118</v>
      </c>
      <c r="AK87" s="346">
        <f t="shared" si="23"/>
        <v>13188.118000000002</v>
      </c>
      <c r="AL87" s="346"/>
      <c r="AM87" s="346"/>
      <c r="AN87" s="346"/>
    </row>
    <row r="88" spans="1:40" ht="15.75" thickBot="1" x14ac:dyDescent="0.3">
      <c r="A88" s="417" t="s">
        <v>314</v>
      </c>
      <c r="B88" s="418" t="s">
        <v>337</v>
      </c>
      <c r="C88" s="419">
        <f>SUM(C76:C87)</f>
        <v>100253710000</v>
      </c>
      <c r="D88" s="418">
        <v>0.8</v>
      </c>
      <c r="E88" s="419">
        <f>SUM(E76:E87)</f>
        <v>80202968000</v>
      </c>
      <c r="F88" s="420"/>
      <c r="G88" s="420"/>
      <c r="H88" s="419">
        <f>SUM(H76:H87)</f>
        <v>37121025073.572319</v>
      </c>
      <c r="I88" s="418">
        <v>0.8</v>
      </c>
      <c r="J88" s="421">
        <f t="shared" si="16"/>
        <v>29696820058.857857</v>
      </c>
      <c r="K88" s="422"/>
      <c r="L88" s="419">
        <f>SUM(L76:L87)</f>
        <v>26081640197.113914</v>
      </c>
      <c r="M88" s="418">
        <v>0.8</v>
      </c>
      <c r="N88" s="419">
        <f>SUM(N76:N87)</f>
        <v>20865312157.691135</v>
      </c>
      <c r="O88" s="420"/>
      <c r="P88" s="423">
        <f>SUM(P76:P87)</f>
        <v>37051044729.313774</v>
      </c>
      <c r="Q88" s="418">
        <v>0.8</v>
      </c>
      <c r="R88" s="423">
        <f>SUM(R76:R87)</f>
        <v>29640835783.451015</v>
      </c>
      <c r="S88" s="422">
        <f>SUM(S76:S87)</f>
        <v>992641</v>
      </c>
      <c r="T88" s="423">
        <f>SUM(T76:T87)</f>
        <v>100253710000</v>
      </c>
      <c r="U88" s="418">
        <v>0.8</v>
      </c>
      <c r="V88" s="424">
        <f>SUM(V76:V87)</f>
        <v>80202968000</v>
      </c>
      <c r="W88" s="412">
        <f>E88-V88</f>
        <v>0</v>
      </c>
      <c r="X88" s="390"/>
      <c r="Y88" s="390"/>
      <c r="Z88" s="386"/>
      <c r="AA88" s="390"/>
      <c r="AB88" s="390"/>
      <c r="AC88" s="390"/>
      <c r="AD88" s="386"/>
      <c r="AE88" s="390"/>
    </row>
    <row r="93" spans="1:40" x14ac:dyDescent="0.25">
      <c r="A93" s="895" t="s">
        <v>343</v>
      </c>
      <c r="B93" s="895"/>
      <c r="C93" s="895"/>
      <c r="D93" s="895"/>
      <c r="E93" s="407"/>
      <c r="F93" s="407"/>
      <c r="G93" s="407"/>
      <c r="H93" s="407"/>
      <c r="I93" s="407"/>
      <c r="J93" s="407"/>
      <c r="K93" s="407"/>
      <c r="L93" s="343"/>
      <c r="M93" s="343"/>
      <c r="N93" s="343"/>
    </row>
    <row r="94" spans="1:40" x14ac:dyDescent="0.25">
      <c r="A94" s="900" t="s">
        <v>0</v>
      </c>
      <c r="B94" s="900" t="s">
        <v>178</v>
      </c>
      <c r="C94" s="901" t="s">
        <v>344</v>
      </c>
      <c r="D94" s="902" t="s">
        <v>345</v>
      </c>
      <c r="E94" s="902" t="s">
        <v>18</v>
      </c>
      <c r="F94" s="901" t="s">
        <v>328</v>
      </c>
      <c r="G94" s="882" t="s">
        <v>271</v>
      </c>
      <c r="H94" s="883"/>
      <c r="I94" s="883"/>
      <c r="J94" s="884"/>
      <c r="K94" s="885" t="s">
        <v>329</v>
      </c>
      <c r="L94" s="886"/>
      <c r="M94" s="886"/>
      <c r="N94" s="887"/>
      <c r="O94" s="888" t="s">
        <v>273</v>
      </c>
      <c r="P94" s="888"/>
      <c r="Q94" s="888"/>
      <c r="R94" s="888"/>
      <c r="S94" s="868" t="s">
        <v>39</v>
      </c>
      <c r="T94" s="868"/>
      <c r="U94" s="868"/>
      <c r="V94" s="903"/>
      <c r="W94" s="425"/>
      <c r="X94" s="391"/>
      <c r="Y94" s="391"/>
      <c r="Z94" s="391"/>
      <c r="AA94" s="391"/>
      <c r="AB94" s="391"/>
      <c r="AC94" s="391"/>
      <c r="AD94" s="391"/>
      <c r="AE94" s="391"/>
    </row>
    <row r="95" spans="1:40" x14ac:dyDescent="0.25">
      <c r="A95" s="900"/>
      <c r="B95" s="900"/>
      <c r="C95" s="901"/>
      <c r="D95" s="902"/>
      <c r="E95" s="902"/>
      <c r="F95" s="901"/>
      <c r="G95" s="869" t="s">
        <v>330</v>
      </c>
      <c r="H95" s="871" t="s">
        <v>346</v>
      </c>
      <c r="I95" s="869" t="s">
        <v>326</v>
      </c>
      <c r="J95" s="869" t="s">
        <v>332</v>
      </c>
      <c r="K95" s="873" t="s">
        <v>330</v>
      </c>
      <c r="L95" s="896" t="s">
        <v>346</v>
      </c>
      <c r="M95" s="873" t="s">
        <v>326</v>
      </c>
      <c r="N95" s="873" t="s">
        <v>332</v>
      </c>
      <c r="O95" s="877" t="s">
        <v>330</v>
      </c>
      <c r="P95" s="875" t="s">
        <v>346</v>
      </c>
      <c r="Q95" s="877" t="s">
        <v>326</v>
      </c>
      <c r="R95" s="878" t="s">
        <v>332</v>
      </c>
      <c r="S95" s="890" t="s">
        <v>330</v>
      </c>
      <c r="T95" s="892" t="s">
        <v>346</v>
      </c>
      <c r="U95" s="890" t="s">
        <v>326</v>
      </c>
      <c r="V95" s="904" t="s">
        <v>332</v>
      </c>
      <c r="W95" s="426"/>
      <c r="X95" s="408"/>
      <c r="Y95" s="408"/>
      <c r="Z95" s="408"/>
      <c r="AA95" s="408"/>
      <c r="AB95" s="408"/>
      <c r="AC95" s="408"/>
      <c r="AD95" s="408"/>
      <c r="AE95" s="408"/>
    </row>
    <row r="96" spans="1:40" x14ac:dyDescent="0.25">
      <c r="A96" s="900"/>
      <c r="B96" s="900"/>
      <c r="C96" s="901"/>
      <c r="D96" s="902"/>
      <c r="E96" s="902"/>
      <c r="F96" s="901"/>
      <c r="G96" s="870"/>
      <c r="H96" s="872"/>
      <c r="I96" s="870"/>
      <c r="J96" s="870"/>
      <c r="K96" s="874"/>
      <c r="L96" s="897"/>
      <c r="M96" s="874"/>
      <c r="N96" s="874"/>
      <c r="O96" s="878"/>
      <c r="P96" s="876"/>
      <c r="Q96" s="878"/>
      <c r="R96" s="889"/>
      <c r="S96" s="891"/>
      <c r="T96" s="893"/>
      <c r="U96" s="891"/>
      <c r="V96" s="905"/>
      <c r="W96" s="426"/>
      <c r="X96" s="408"/>
      <c r="Y96" s="408"/>
      <c r="Z96" s="408"/>
      <c r="AA96" s="408"/>
      <c r="AB96" s="408"/>
      <c r="AC96" s="408"/>
      <c r="AD96" s="408"/>
      <c r="AE96" s="408"/>
    </row>
    <row r="97" spans="1:31" x14ac:dyDescent="0.25">
      <c r="A97" s="900"/>
      <c r="B97" s="900"/>
      <c r="C97" s="367" t="s">
        <v>333</v>
      </c>
      <c r="D97" s="367" t="s">
        <v>334</v>
      </c>
      <c r="E97" s="367" t="s">
        <v>333</v>
      </c>
      <c r="F97" s="367" t="s">
        <v>335</v>
      </c>
      <c r="G97" s="367" t="s">
        <v>335</v>
      </c>
      <c r="H97" s="367" t="s">
        <v>333</v>
      </c>
      <c r="I97" s="367" t="s">
        <v>334</v>
      </c>
      <c r="J97" s="367" t="s">
        <v>333</v>
      </c>
      <c r="K97" s="367" t="s">
        <v>335</v>
      </c>
      <c r="L97" s="367" t="s">
        <v>333</v>
      </c>
      <c r="M97" s="367" t="s">
        <v>334</v>
      </c>
      <c r="N97" s="367" t="s">
        <v>333</v>
      </c>
      <c r="O97" s="367" t="s">
        <v>335</v>
      </c>
      <c r="P97" s="367" t="s">
        <v>333</v>
      </c>
      <c r="Q97" s="367" t="s">
        <v>334</v>
      </c>
      <c r="R97" s="367" t="s">
        <v>333</v>
      </c>
      <c r="S97" s="367" t="s">
        <v>335</v>
      </c>
      <c r="T97" s="367" t="s">
        <v>333</v>
      </c>
      <c r="U97" s="367" t="s">
        <v>334</v>
      </c>
      <c r="V97" s="427" t="s">
        <v>333</v>
      </c>
      <c r="W97" s="428"/>
      <c r="X97" s="409"/>
      <c r="Y97" s="409"/>
      <c r="Z97" s="409"/>
      <c r="AA97" s="409"/>
      <c r="AB97" s="409"/>
      <c r="AC97" s="409"/>
      <c r="AD97" s="409"/>
      <c r="AE97" s="409"/>
    </row>
    <row r="98" spans="1:31" x14ac:dyDescent="0.25">
      <c r="A98" s="367" t="s">
        <v>301</v>
      </c>
      <c r="B98" s="429" t="s">
        <v>89</v>
      </c>
      <c r="C98" s="370">
        <v>243219000</v>
      </c>
      <c r="D98" s="410">
        <v>0.8</v>
      </c>
      <c r="E98" s="370">
        <v>194576000</v>
      </c>
      <c r="F98" s="370">
        <v>81073</v>
      </c>
      <c r="G98" s="370">
        <v>29997.01</v>
      </c>
      <c r="H98" s="370">
        <f>C98/F98*G98</f>
        <v>89991030</v>
      </c>
      <c r="I98" s="410">
        <v>0.8</v>
      </c>
      <c r="J98" s="411">
        <f>E98/F98*G98</f>
        <v>71993120</v>
      </c>
      <c r="K98" s="370">
        <v>21078.98</v>
      </c>
      <c r="L98" s="370">
        <f>C98/F98*K98</f>
        <v>63236940</v>
      </c>
      <c r="M98" s="410">
        <v>0.8</v>
      </c>
      <c r="N98" s="370">
        <f>E98/F98*K98</f>
        <v>50589760</v>
      </c>
      <c r="O98" s="370">
        <v>29997.01</v>
      </c>
      <c r="P98" s="370">
        <f>C98/F98*O98</f>
        <v>89991030</v>
      </c>
      <c r="Q98" s="410">
        <v>0.8</v>
      </c>
      <c r="R98" s="411">
        <f>E98/F98*O98</f>
        <v>71993120</v>
      </c>
      <c r="S98" s="411">
        <f>G98+K98+O98</f>
        <v>81073</v>
      </c>
      <c r="T98" s="370">
        <f>H98+L98+P98</f>
        <v>243219000</v>
      </c>
      <c r="U98" s="410">
        <v>0.8</v>
      </c>
      <c r="V98" s="430">
        <f>J98+N98+R98</f>
        <v>194576000</v>
      </c>
      <c r="W98" s="431"/>
      <c r="X98" s="390"/>
      <c r="Y98" s="390"/>
      <c r="Z98" s="386"/>
      <c r="AA98" s="390"/>
      <c r="AB98" s="390"/>
      <c r="AC98" s="390"/>
      <c r="AD98" s="386"/>
      <c r="AE98" s="390"/>
    </row>
    <row r="99" spans="1:31" x14ac:dyDescent="0.25">
      <c r="A99" s="367" t="s">
        <v>3</v>
      </c>
      <c r="B99" s="429" t="s">
        <v>347</v>
      </c>
      <c r="C99" s="370">
        <v>244149000</v>
      </c>
      <c r="D99" s="410">
        <v>0.8</v>
      </c>
      <c r="E99" s="370">
        <v>195320000</v>
      </c>
      <c r="F99" s="370">
        <v>81383</v>
      </c>
      <c r="G99" s="370">
        <v>30137.070240963854</v>
      </c>
      <c r="H99" s="370">
        <f t="shared" ref="H99:H109" si="24">C99/F99*G99</f>
        <v>90411210.722891569</v>
      </c>
      <c r="I99" s="410">
        <v>0.8</v>
      </c>
      <c r="J99" s="411">
        <f t="shared" ref="J99:J109" si="25">E99/F99*G99</f>
        <v>72329264.827606022</v>
      </c>
      <c r="K99" s="370">
        <v>21174.22096385542</v>
      </c>
      <c r="L99" s="370">
        <f t="shared" ref="L99:L109" si="26">C99/F99*K99</f>
        <v>63522662.891566262</v>
      </c>
      <c r="M99" s="410">
        <v>0.8</v>
      </c>
      <c r="N99" s="370">
        <f t="shared" ref="N99:N109" si="27">E99/F99*K99</f>
        <v>50818338.457174607</v>
      </c>
      <c r="O99" s="370">
        <v>30071.708795180726</v>
      </c>
      <c r="P99" s="370">
        <f t="shared" ref="P99:P109" si="28">C99/F99*O99</f>
        <v>90215126.385542184</v>
      </c>
      <c r="Q99" s="410">
        <v>0.8</v>
      </c>
      <c r="R99" s="411">
        <f t="shared" ref="R99:R109" si="29">E99/F99*O99</f>
        <v>72172396.715219393</v>
      </c>
      <c r="S99" s="411">
        <f t="shared" ref="S99:T109" si="30">G99+K99+O99</f>
        <v>81383</v>
      </c>
      <c r="T99" s="370">
        <f t="shared" si="30"/>
        <v>244149000.00000003</v>
      </c>
      <c r="U99" s="410">
        <v>0.8</v>
      </c>
      <c r="V99" s="430">
        <f t="shared" ref="V99:V109" si="31">J99+N99+R99</f>
        <v>195320000</v>
      </c>
      <c r="W99" s="431"/>
      <c r="X99" s="390"/>
      <c r="Y99" s="390"/>
      <c r="Z99" s="386"/>
      <c r="AA99" s="390"/>
      <c r="AB99" s="390"/>
      <c r="AC99" s="390"/>
      <c r="AD99" s="386"/>
      <c r="AE99" s="390"/>
    </row>
    <row r="100" spans="1:31" x14ac:dyDescent="0.25">
      <c r="A100" s="367" t="s">
        <v>6</v>
      </c>
      <c r="B100" s="429" t="s">
        <v>91</v>
      </c>
      <c r="C100" s="370">
        <v>244974000</v>
      </c>
      <c r="D100" s="410">
        <v>0.8</v>
      </c>
      <c r="E100" s="370">
        <v>195980000</v>
      </c>
      <c r="F100" s="370">
        <v>81658</v>
      </c>
      <c r="G100" s="370">
        <v>30235.956987951806</v>
      </c>
      <c r="H100" s="370">
        <f t="shared" si="24"/>
        <v>90707870.963855416</v>
      </c>
      <c r="I100" s="410">
        <v>0.8</v>
      </c>
      <c r="J100" s="411">
        <f t="shared" si="25"/>
        <v>72566592.991486385</v>
      </c>
      <c r="K100" s="370">
        <v>21244.067951807232</v>
      </c>
      <c r="L100" s="370">
        <f t="shared" si="26"/>
        <v>63732203.8554217</v>
      </c>
      <c r="M100" s="410">
        <v>0.8</v>
      </c>
      <c r="N100" s="370">
        <f t="shared" si="27"/>
        <v>50985971.211579777</v>
      </c>
      <c r="O100" s="370">
        <v>30177.975060240962</v>
      </c>
      <c r="P100" s="370">
        <f t="shared" si="28"/>
        <v>90533925.180722892</v>
      </c>
      <c r="Q100" s="410">
        <v>0.8</v>
      </c>
      <c r="R100" s="411">
        <f t="shared" si="29"/>
        <v>72427435.796933845</v>
      </c>
      <c r="S100" s="411">
        <f t="shared" si="30"/>
        <v>81658</v>
      </c>
      <c r="T100" s="370">
        <f t="shared" si="30"/>
        <v>244974000</v>
      </c>
      <c r="U100" s="410">
        <v>0.8</v>
      </c>
      <c r="V100" s="430">
        <f t="shared" si="31"/>
        <v>195980000</v>
      </c>
      <c r="W100" s="431"/>
      <c r="X100" s="390"/>
      <c r="Y100" s="390"/>
      <c r="Z100" s="386"/>
      <c r="AA100" s="390"/>
      <c r="AB100" s="390"/>
      <c r="AC100" s="390"/>
      <c r="AD100" s="386"/>
      <c r="AE100" s="390"/>
    </row>
    <row r="101" spans="1:31" x14ac:dyDescent="0.25">
      <c r="A101" s="367" t="s">
        <v>7</v>
      </c>
      <c r="B101" s="429" t="s">
        <v>92</v>
      </c>
      <c r="C101" s="370">
        <v>245874000</v>
      </c>
      <c r="D101" s="410">
        <v>0.8</v>
      </c>
      <c r="E101" s="370">
        <v>196700000</v>
      </c>
      <c r="F101" s="370">
        <v>81958</v>
      </c>
      <c r="G101" s="370">
        <v>30349.002168674699</v>
      </c>
      <c r="H101" s="370">
        <f t="shared" si="24"/>
        <v>91047006.506024092</v>
      </c>
      <c r="I101" s="410">
        <v>0.8</v>
      </c>
      <c r="J101" s="411">
        <f t="shared" si="25"/>
        <v>72837901.44437778</v>
      </c>
      <c r="K101" s="370">
        <v>21323.248674698796</v>
      </c>
      <c r="L101" s="370">
        <f t="shared" si="26"/>
        <v>63969746.024096385</v>
      </c>
      <c r="M101" s="410">
        <v>0.8</v>
      </c>
      <c r="N101" s="370">
        <f t="shared" si="27"/>
        <v>51176004.957578927</v>
      </c>
      <c r="O101" s="370">
        <v>30285.749156626505</v>
      </c>
      <c r="P101" s="370">
        <f t="shared" si="28"/>
        <v>90857247.469879523</v>
      </c>
      <c r="Q101" s="410">
        <v>0.8</v>
      </c>
      <c r="R101" s="411">
        <f t="shared" si="29"/>
        <v>72686093.598043308</v>
      </c>
      <c r="S101" s="411">
        <f t="shared" si="30"/>
        <v>81958</v>
      </c>
      <c r="T101" s="370">
        <f t="shared" si="30"/>
        <v>245874000</v>
      </c>
      <c r="U101" s="410">
        <v>0.8</v>
      </c>
      <c r="V101" s="430">
        <f t="shared" si="31"/>
        <v>196700000</v>
      </c>
      <c r="W101" s="431"/>
      <c r="X101" s="390"/>
      <c r="Y101" s="390"/>
      <c r="Z101" s="386"/>
      <c r="AA101" s="390"/>
      <c r="AB101" s="390"/>
      <c r="AC101" s="390"/>
      <c r="AD101" s="386"/>
      <c r="AE101" s="390"/>
    </row>
    <row r="102" spans="1:31" x14ac:dyDescent="0.25">
      <c r="A102" s="367" t="s">
        <v>8</v>
      </c>
      <c r="B102" s="429" t="s">
        <v>17</v>
      </c>
      <c r="C102" s="370">
        <v>246804000</v>
      </c>
      <c r="D102" s="410">
        <v>0.8</v>
      </c>
      <c r="E102" s="370">
        <v>197444000</v>
      </c>
      <c r="F102" s="370">
        <v>82268</v>
      </c>
      <c r="G102" s="370">
        <v>30464.520240963855</v>
      </c>
      <c r="H102" s="370">
        <f t="shared" si="24"/>
        <v>91393560.722891569</v>
      </c>
      <c r="I102" s="410">
        <v>0.8</v>
      </c>
      <c r="J102" s="411">
        <f t="shared" si="25"/>
        <v>73115144.824924245</v>
      </c>
      <c r="K102" s="370">
        <v>21404.320963855422</v>
      </c>
      <c r="L102" s="370">
        <f t="shared" si="26"/>
        <v>64212962.891566262</v>
      </c>
      <c r="M102" s="410">
        <v>0.8</v>
      </c>
      <c r="N102" s="370">
        <f t="shared" si="27"/>
        <v>51370578.455626369</v>
      </c>
      <c r="O102" s="370">
        <v>30399.158795180727</v>
      </c>
      <c r="P102" s="370">
        <f t="shared" si="28"/>
        <v>91197476.385542184</v>
      </c>
      <c r="Q102" s="410">
        <v>0.8</v>
      </c>
      <c r="R102" s="411">
        <f t="shared" si="29"/>
        <v>72958276.719449416</v>
      </c>
      <c r="S102" s="411">
        <f t="shared" si="30"/>
        <v>82268</v>
      </c>
      <c r="T102" s="370">
        <f t="shared" si="30"/>
        <v>246804000.00000003</v>
      </c>
      <c r="U102" s="410">
        <v>0.8</v>
      </c>
      <c r="V102" s="430">
        <f t="shared" si="31"/>
        <v>197444000.00000003</v>
      </c>
      <c r="W102" s="431"/>
      <c r="X102" s="390"/>
      <c r="Y102" s="390"/>
      <c r="Z102" s="386"/>
      <c r="AA102" s="390"/>
      <c r="AB102" s="390"/>
      <c r="AC102" s="390"/>
      <c r="AD102" s="386"/>
      <c r="AE102" s="390"/>
    </row>
    <row r="103" spans="1:31" x14ac:dyDescent="0.25">
      <c r="A103" s="367" t="s">
        <v>9</v>
      </c>
      <c r="B103" s="429" t="s">
        <v>93</v>
      </c>
      <c r="C103" s="370">
        <v>247704000</v>
      </c>
      <c r="D103" s="410">
        <v>0.8</v>
      </c>
      <c r="E103" s="370">
        <v>198164000</v>
      </c>
      <c r="F103" s="370">
        <v>82568</v>
      </c>
      <c r="G103" s="370">
        <v>30574.702168674699</v>
      </c>
      <c r="H103" s="370">
        <f t="shared" si="24"/>
        <v>91724106.506024092</v>
      </c>
      <c r="I103" s="410">
        <v>0.8</v>
      </c>
      <c r="J103" s="411">
        <f t="shared" si="25"/>
        <v>73379581.442607939</v>
      </c>
      <c r="K103" s="370">
        <v>21481.848674698795</v>
      </c>
      <c r="L103" s="370">
        <f t="shared" si="26"/>
        <v>64445546.024096385</v>
      </c>
      <c r="M103" s="410">
        <v>0.8</v>
      </c>
      <c r="N103" s="370">
        <f t="shared" si="27"/>
        <v>51556644.956557162</v>
      </c>
      <c r="O103" s="370">
        <v>30511.449156626506</v>
      </c>
      <c r="P103" s="370">
        <f t="shared" si="28"/>
        <v>91534347.469879523</v>
      </c>
      <c r="Q103" s="410">
        <v>0.8</v>
      </c>
      <c r="R103" s="411">
        <f t="shared" si="29"/>
        <v>73227773.600834876</v>
      </c>
      <c r="S103" s="411">
        <f t="shared" si="30"/>
        <v>82568</v>
      </c>
      <c r="T103" s="370">
        <f t="shared" si="30"/>
        <v>247704000</v>
      </c>
      <c r="U103" s="410">
        <v>0.8</v>
      </c>
      <c r="V103" s="430">
        <f t="shared" si="31"/>
        <v>198163999.99999997</v>
      </c>
      <c r="W103" s="431"/>
      <c r="X103" s="390"/>
      <c r="Y103" s="390"/>
      <c r="Z103" s="386"/>
      <c r="AA103" s="390"/>
      <c r="AB103" s="390"/>
      <c r="AC103" s="390"/>
      <c r="AD103" s="386"/>
      <c r="AE103" s="390"/>
    </row>
    <row r="104" spans="1:31" x14ac:dyDescent="0.25">
      <c r="A104" s="367" t="s">
        <v>10</v>
      </c>
      <c r="B104" s="429" t="s">
        <v>94</v>
      </c>
      <c r="C104" s="370">
        <v>248604000</v>
      </c>
      <c r="D104" s="410">
        <v>0.8</v>
      </c>
      <c r="E104" s="370">
        <v>198884000</v>
      </c>
      <c r="F104" s="370">
        <v>82868</v>
      </c>
      <c r="G104" s="370">
        <v>30685.702168674699</v>
      </c>
      <c r="H104" s="370">
        <f t="shared" si="24"/>
        <v>92057106.506024092</v>
      </c>
      <c r="I104" s="410">
        <v>0.8</v>
      </c>
      <c r="J104" s="411">
        <f t="shared" si="25"/>
        <v>73645981.441747099</v>
      </c>
      <c r="K104" s="370">
        <v>21559.848674698795</v>
      </c>
      <c r="L104" s="370">
        <f t="shared" si="26"/>
        <v>64679546.024096385</v>
      </c>
      <c r="M104" s="410">
        <v>0.8</v>
      </c>
      <c r="N104" s="370">
        <f t="shared" si="27"/>
        <v>51743844.956060179</v>
      </c>
      <c r="O104" s="370">
        <v>30622.449156626506</v>
      </c>
      <c r="P104" s="370">
        <f t="shared" si="28"/>
        <v>91867347.469879523</v>
      </c>
      <c r="Q104" s="410">
        <v>0.8</v>
      </c>
      <c r="R104" s="411">
        <f t="shared" si="29"/>
        <v>73494173.602192715</v>
      </c>
      <c r="S104" s="411">
        <f t="shared" si="30"/>
        <v>82868</v>
      </c>
      <c r="T104" s="370">
        <f t="shared" si="30"/>
        <v>248604000</v>
      </c>
      <c r="U104" s="410">
        <v>0.8</v>
      </c>
      <c r="V104" s="430">
        <f t="shared" si="31"/>
        <v>198884000</v>
      </c>
      <c r="W104" s="431"/>
      <c r="X104" s="390"/>
      <c r="Y104" s="390"/>
      <c r="Z104" s="386"/>
      <c r="AA104" s="390"/>
      <c r="AB104" s="390"/>
      <c r="AC104" s="390"/>
      <c r="AD104" s="386"/>
      <c r="AE104" s="390"/>
    </row>
    <row r="105" spans="1:31" x14ac:dyDescent="0.25">
      <c r="A105" s="367" t="s">
        <v>11</v>
      </c>
      <c r="B105" s="429" t="s">
        <v>95</v>
      </c>
      <c r="C105" s="370">
        <v>249519000</v>
      </c>
      <c r="D105" s="410">
        <v>0.8</v>
      </c>
      <c r="E105" s="370">
        <v>199616000</v>
      </c>
      <c r="F105" s="370">
        <v>83173</v>
      </c>
      <c r="G105" s="370">
        <v>30798.961204819279</v>
      </c>
      <c r="H105" s="370">
        <f t="shared" si="24"/>
        <v>92396883.614457831</v>
      </c>
      <c r="I105" s="410">
        <v>0.8</v>
      </c>
      <c r="J105" s="411">
        <f t="shared" si="25"/>
        <v>73917803.131559581</v>
      </c>
      <c r="K105" s="370">
        <v>21639.384819277107</v>
      </c>
      <c r="L105" s="370">
        <f t="shared" si="26"/>
        <v>64918154.457831323</v>
      </c>
      <c r="M105" s="410">
        <v>0.8</v>
      </c>
      <c r="N105" s="370">
        <f t="shared" si="27"/>
        <v>51934731.704817899</v>
      </c>
      <c r="O105" s="370">
        <v>30734.653975903617</v>
      </c>
      <c r="P105" s="370">
        <f t="shared" si="28"/>
        <v>92203961.927710846</v>
      </c>
      <c r="Q105" s="410">
        <v>0.8</v>
      </c>
      <c r="R105" s="411">
        <f t="shared" si="29"/>
        <v>73763465.163622528</v>
      </c>
      <c r="S105" s="411">
        <f t="shared" si="30"/>
        <v>83173</v>
      </c>
      <c r="T105" s="370">
        <f t="shared" si="30"/>
        <v>249519000</v>
      </c>
      <c r="U105" s="410">
        <v>0.8</v>
      </c>
      <c r="V105" s="430">
        <f t="shared" si="31"/>
        <v>199616000</v>
      </c>
      <c r="W105" s="431"/>
      <c r="X105" s="390"/>
      <c r="Y105" s="390"/>
      <c r="Z105" s="386"/>
      <c r="AA105" s="390"/>
      <c r="AB105" s="390"/>
      <c r="AC105" s="390"/>
      <c r="AD105" s="386"/>
      <c r="AE105" s="390"/>
    </row>
    <row r="106" spans="1:31" x14ac:dyDescent="0.25">
      <c r="A106" s="367" t="s">
        <v>13</v>
      </c>
      <c r="B106" s="429" t="s">
        <v>96</v>
      </c>
      <c r="C106" s="370">
        <v>250419000</v>
      </c>
      <c r="D106" s="410">
        <v>0.8</v>
      </c>
      <c r="E106" s="370">
        <v>200336000</v>
      </c>
      <c r="F106" s="370">
        <v>83473</v>
      </c>
      <c r="G106" s="370">
        <v>30909.552168674698</v>
      </c>
      <c r="H106" s="370">
        <f t="shared" si="24"/>
        <v>92728656.506024092</v>
      </c>
      <c r="I106" s="410">
        <v>0.8</v>
      </c>
      <c r="J106" s="411">
        <f t="shared" si="25"/>
        <v>74183221.440029889</v>
      </c>
      <c r="K106" s="370">
        <v>21717.148674698794</v>
      </c>
      <c r="L106" s="370">
        <f t="shared" si="26"/>
        <v>65151446.024096385</v>
      </c>
      <c r="M106" s="410">
        <v>0.8</v>
      </c>
      <c r="N106" s="370">
        <f t="shared" si="27"/>
        <v>52121364.955068797</v>
      </c>
      <c r="O106" s="370">
        <v>30846.299156626505</v>
      </c>
      <c r="P106" s="370">
        <f t="shared" si="28"/>
        <v>92538897.469879508</v>
      </c>
      <c r="Q106" s="410">
        <v>0.8</v>
      </c>
      <c r="R106" s="411">
        <f t="shared" si="29"/>
        <v>74031413.604901314</v>
      </c>
      <c r="S106" s="411">
        <f t="shared" si="30"/>
        <v>83473</v>
      </c>
      <c r="T106" s="370">
        <f t="shared" si="30"/>
        <v>250419000</v>
      </c>
      <c r="U106" s="410">
        <v>0.8</v>
      </c>
      <c r="V106" s="430">
        <f t="shared" si="31"/>
        <v>200336000</v>
      </c>
      <c r="W106" s="431"/>
      <c r="X106" s="390"/>
      <c r="Y106" s="390"/>
      <c r="Z106" s="386"/>
      <c r="AA106" s="390"/>
      <c r="AB106" s="390"/>
      <c r="AC106" s="390"/>
      <c r="AD106" s="386"/>
      <c r="AE106" s="390"/>
    </row>
    <row r="107" spans="1:31" x14ac:dyDescent="0.25">
      <c r="A107" s="367" t="s">
        <v>14</v>
      </c>
      <c r="B107" s="429" t="s">
        <v>97</v>
      </c>
      <c r="C107" s="370">
        <v>251334000</v>
      </c>
      <c r="D107" s="410">
        <v>0.8</v>
      </c>
      <c r="E107" s="370">
        <v>201068000</v>
      </c>
      <c r="F107" s="370">
        <v>83778</v>
      </c>
      <c r="G107" s="370">
        <v>31022.811204819274</v>
      </c>
      <c r="H107" s="370">
        <f t="shared" si="24"/>
        <v>93068433.614457816</v>
      </c>
      <c r="I107" s="410">
        <v>0.8</v>
      </c>
      <c r="J107" s="411">
        <f t="shared" si="25"/>
        <v>74455043.129826471</v>
      </c>
      <c r="K107" s="370">
        <v>21796.684819277107</v>
      </c>
      <c r="L107" s="370">
        <f t="shared" si="26"/>
        <v>65390054.457831323</v>
      </c>
      <c r="M107" s="410">
        <v>0.8</v>
      </c>
      <c r="N107" s="370">
        <f t="shared" si="27"/>
        <v>52312251.703817345</v>
      </c>
      <c r="O107" s="370">
        <v>30958.503975903615</v>
      </c>
      <c r="P107" s="370">
        <f t="shared" si="28"/>
        <v>92875511.927710846</v>
      </c>
      <c r="Q107" s="410">
        <v>0.8</v>
      </c>
      <c r="R107" s="411">
        <f t="shared" si="29"/>
        <v>74300705.166356176</v>
      </c>
      <c r="S107" s="411">
        <f t="shared" si="30"/>
        <v>83778</v>
      </c>
      <c r="T107" s="370">
        <f t="shared" si="30"/>
        <v>251334000</v>
      </c>
      <c r="U107" s="410">
        <v>0.8</v>
      </c>
      <c r="V107" s="430">
        <f t="shared" si="31"/>
        <v>201068000</v>
      </c>
      <c r="W107" s="431"/>
      <c r="X107" s="390"/>
      <c r="Y107" s="390"/>
      <c r="Z107" s="386"/>
      <c r="AA107" s="390"/>
      <c r="AB107" s="390"/>
      <c r="AC107" s="390"/>
      <c r="AD107" s="386"/>
      <c r="AE107" s="390"/>
    </row>
    <row r="108" spans="1:31" x14ac:dyDescent="0.25">
      <c r="A108" s="367" t="s">
        <v>15</v>
      </c>
      <c r="B108" s="429" t="s">
        <v>336</v>
      </c>
      <c r="C108" s="370">
        <v>252249000</v>
      </c>
      <c r="D108" s="410">
        <v>0.8</v>
      </c>
      <c r="E108" s="370">
        <v>201800000</v>
      </c>
      <c r="F108" s="370">
        <v>84083</v>
      </c>
      <c r="G108" s="370">
        <v>31135.66120481928</v>
      </c>
      <c r="H108" s="370">
        <f t="shared" si="24"/>
        <v>93406983.614457846</v>
      </c>
      <c r="I108" s="410">
        <v>0.8</v>
      </c>
      <c r="J108" s="411">
        <f t="shared" si="25"/>
        <v>74725883.128962219</v>
      </c>
      <c r="K108" s="370">
        <v>21875.98481927711</v>
      </c>
      <c r="L108" s="370">
        <f t="shared" si="26"/>
        <v>65627954.457831331</v>
      </c>
      <c r="M108" s="410">
        <v>0.8</v>
      </c>
      <c r="N108" s="370">
        <f t="shared" si="27"/>
        <v>52502571.703318395</v>
      </c>
      <c r="O108" s="370">
        <v>31071.353975903618</v>
      </c>
      <c r="P108" s="370">
        <f t="shared" si="28"/>
        <v>93214061.927710846</v>
      </c>
      <c r="Q108" s="410">
        <v>0.8</v>
      </c>
      <c r="R108" s="411">
        <f t="shared" si="29"/>
        <v>74571545.167719394</v>
      </c>
      <c r="S108" s="411">
        <f t="shared" si="30"/>
        <v>84083.000000000015</v>
      </c>
      <c r="T108" s="370">
        <f t="shared" si="30"/>
        <v>252249000</v>
      </c>
      <c r="U108" s="410">
        <v>0.8</v>
      </c>
      <c r="V108" s="430">
        <f t="shared" si="31"/>
        <v>201800000</v>
      </c>
      <c r="W108" s="431"/>
      <c r="X108" s="432"/>
      <c r="Y108" s="432"/>
      <c r="Z108" s="432"/>
      <c r="AA108" s="390"/>
      <c r="AB108" s="390"/>
      <c r="AC108" s="390"/>
      <c r="AD108" s="386"/>
      <c r="AE108" s="390"/>
    </row>
    <row r="109" spans="1:31" ht="15.75" thickBot="1" x14ac:dyDescent="0.3">
      <c r="A109" s="367" t="s">
        <v>16</v>
      </c>
      <c r="B109" s="429" t="s">
        <v>99</v>
      </c>
      <c r="C109" s="370">
        <v>253074000</v>
      </c>
      <c r="D109" s="410">
        <v>0.8</v>
      </c>
      <c r="E109" s="370">
        <v>202460000</v>
      </c>
      <c r="F109" s="415">
        <v>84358</v>
      </c>
      <c r="G109" s="415">
        <v>31234.956987951806</v>
      </c>
      <c r="H109" s="370">
        <f t="shared" si="24"/>
        <v>93704870.963855416</v>
      </c>
      <c r="I109" s="410">
        <v>0.8</v>
      </c>
      <c r="J109" s="411">
        <f t="shared" si="25"/>
        <v>74964192.984432101</v>
      </c>
      <c r="K109" s="415">
        <v>21946.067951807232</v>
      </c>
      <c r="L109" s="370">
        <f t="shared" si="26"/>
        <v>65838203.8554217</v>
      </c>
      <c r="M109" s="410">
        <v>0.8</v>
      </c>
      <c r="N109" s="370">
        <f t="shared" si="27"/>
        <v>52670771.207507201</v>
      </c>
      <c r="O109" s="415">
        <v>31176.975060240962</v>
      </c>
      <c r="P109" s="370">
        <f t="shared" si="28"/>
        <v>93530925.180722892</v>
      </c>
      <c r="Q109" s="410">
        <v>0.8</v>
      </c>
      <c r="R109" s="411">
        <f t="shared" si="29"/>
        <v>74825035.808060706</v>
      </c>
      <c r="S109" s="411">
        <f t="shared" si="30"/>
        <v>84358</v>
      </c>
      <c r="T109" s="370">
        <f t="shared" si="30"/>
        <v>253074000</v>
      </c>
      <c r="U109" s="410">
        <v>0.8</v>
      </c>
      <c r="V109" s="430">
        <f t="shared" si="31"/>
        <v>202460000</v>
      </c>
      <c r="W109" s="431"/>
      <c r="X109" s="390"/>
      <c r="Y109" s="390"/>
      <c r="Z109" s="433"/>
      <c r="AA109" s="390"/>
      <c r="AB109" s="390"/>
      <c r="AC109" s="390"/>
      <c r="AD109" s="386"/>
      <c r="AE109" s="390"/>
    </row>
    <row r="110" spans="1:31" ht="15.75" thickBot="1" x14ac:dyDescent="0.3">
      <c r="A110" s="410" t="s">
        <v>314</v>
      </c>
      <c r="B110" s="367" t="s">
        <v>348</v>
      </c>
      <c r="C110" s="434">
        <f>SUM(C98:C109)</f>
        <v>2977923000</v>
      </c>
      <c r="D110" s="435">
        <v>0.8</v>
      </c>
      <c r="E110" s="436">
        <f>SUM(E98:E109)</f>
        <v>2382348000</v>
      </c>
      <c r="F110" s="437"/>
      <c r="G110" s="420"/>
      <c r="H110" s="434">
        <f>SUM(H98:H109)</f>
        <v>1102637720.2409639</v>
      </c>
      <c r="I110" s="435">
        <v>0.8</v>
      </c>
      <c r="J110" s="436">
        <f>H110*I110</f>
        <v>882110176.1927712</v>
      </c>
      <c r="K110" s="422"/>
      <c r="L110" s="438">
        <f>SUM(L98:L109)</f>
        <v>774725420.96385539</v>
      </c>
      <c r="M110" s="435">
        <v>0.8</v>
      </c>
      <c r="N110" s="436">
        <f>L110*M110</f>
        <v>619780336.77108431</v>
      </c>
      <c r="O110" s="420"/>
      <c r="P110" s="434">
        <f>SUM(P98:P109)</f>
        <v>1100559858.7951808</v>
      </c>
      <c r="Q110" s="435">
        <v>0.8</v>
      </c>
      <c r="R110" s="439">
        <f>SUM(R98:R109)</f>
        <v>880451434.94333363</v>
      </c>
      <c r="S110" s="440">
        <f>SUM(S98:S109)</f>
        <v>992641</v>
      </c>
      <c r="T110" s="440">
        <f>SUM(T98:T109)</f>
        <v>2977923000</v>
      </c>
      <c r="U110" s="435">
        <v>0.8</v>
      </c>
      <c r="V110" s="441">
        <f>SUM(V98:V109)</f>
        <v>2382348000</v>
      </c>
      <c r="W110" s="412">
        <f>E110-V110</f>
        <v>0</v>
      </c>
      <c r="X110" s="390"/>
      <c r="Y110" s="390"/>
      <c r="Z110" s="386"/>
      <c r="AA110" s="390"/>
      <c r="AB110" s="390"/>
      <c r="AC110" s="390"/>
      <c r="AD110" s="386"/>
      <c r="AE110" s="390"/>
    </row>
    <row r="111" spans="1:31" x14ac:dyDescent="0.25">
      <c r="E111" s="275"/>
      <c r="K111" s="346"/>
      <c r="L111" s="346"/>
      <c r="M111" s="346"/>
      <c r="N111" s="346"/>
    </row>
    <row r="114" spans="1:31" x14ac:dyDescent="0.25">
      <c r="A114" s="895" t="s">
        <v>350</v>
      </c>
      <c r="B114" s="895"/>
      <c r="C114" s="895"/>
      <c r="D114" s="895"/>
      <c r="E114" s="407"/>
      <c r="F114" s="407"/>
      <c r="G114" s="407"/>
      <c r="H114" s="407"/>
      <c r="I114" s="407"/>
      <c r="J114" s="407"/>
      <c r="K114" s="407"/>
      <c r="L114" s="343"/>
      <c r="M114" s="343"/>
      <c r="N114" s="343"/>
    </row>
    <row r="115" spans="1:31" x14ac:dyDescent="0.25">
      <c r="A115" s="900" t="s">
        <v>0</v>
      </c>
      <c r="B115" s="900" t="s">
        <v>178</v>
      </c>
      <c r="C115" s="898" t="s">
        <v>351</v>
      </c>
      <c r="D115" s="899" t="s">
        <v>345</v>
      </c>
      <c r="E115" s="899" t="s">
        <v>18</v>
      </c>
      <c r="F115" s="901" t="s">
        <v>328</v>
      </c>
      <c r="G115" s="882" t="s">
        <v>271</v>
      </c>
      <c r="H115" s="883"/>
      <c r="I115" s="883"/>
      <c r="J115" s="884"/>
      <c r="K115" s="885" t="s">
        <v>329</v>
      </c>
      <c r="L115" s="886"/>
      <c r="M115" s="886"/>
      <c r="N115" s="887"/>
      <c r="O115" s="888" t="s">
        <v>273</v>
      </c>
      <c r="P115" s="888"/>
      <c r="Q115" s="888"/>
      <c r="R115" s="888"/>
      <c r="S115" s="868" t="s">
        <v>39</v>
      </c>
      <c r="T115" s="868"/>
      <c r="U115" s="868"/>
      <c r="V115" s="903"/>
      <c r="W115" s="425"/>
      <c r="X115" s="391"/>
      <c r="Y115" s="391"/>
      <c r="Z115" s="391"/>
      <c r="AA115" s="391"/>
      <c r="AB115" s="391"/>
      <c r="AC115" s="391"/>
      <c r="AD115" s="391"/>
      <c r="AE115" s="391"/>
    </row>
    <row r="116" spans="1:31" x14ac:dyDescent="0.25">
      <c r="A116" s="900"/>
      <c r="B116" s="900"/>
      <c r="C116" s="898"/>
      <c r="D116" s="899"/>
      <c r="E116" s="899"/>
      <c r="F116" s="901"/>
      <c r="G116" s="869" t="s">
        <v>330</v>
      </c>
      <c r="H116" s="871" t="s">
        <v>352</v>
      </c>
      <c r="I116" s="869" t="s">
        <v>326</v>
      </c>
      <c r="J116" s="869" t="s">
        <v>332</v>
      </c>
      <c r="K116" s="873" t="s">
        <v>330</v>
      </c>
      <c r="L116" s="896" t="s">
        <v>352</v>
      </c>
      <c r="M116" s="873" t="s">
        <v>326</v>
      </c>
      <c r="N116" s="873" t="s">
        <v>332</v>
      </c>
      <c r="O116" s="877" t="s">
        <v>330</v>
      </c>
      <c r="P116" s="875" t="s">
        <v>352</v>
      </c>
      <c r="Q116" s="877" t="s">
        <v>326</v>
      </c>
      <c r="R116" s="878" t="s">
        <v>332</v>
      </c>
      <c r="S116" s="890" t="s">
        <v>330</v>
      </c>
      <c r="T116" s="892" t="s">
        <v>352</v>
      </c>
      <c r="U116" s="890" t="s">
        <v>326</v>
      </c>
      <c r="V116" s="904" t="s">
        <v>332</v>
      </c>
      <c r="W116" s="426"/>
      <c r="X116" s="408"/>
      <c r="Y116" s="408"/>
      <c r="Z116" s="408"/>
      <c r="AA116" s="408"/>
      <c r="AB116" s="408"/>
      <c r="AC116" s="408"/>
      <c r="AD116" s="408"/>
      <c r="AE116" s="408"/>
    </row>
    <row r="117" spans="1:31" x14ac:dyDescent="0.25">
      <c r="A117" s="900"/>
      <c r="B117" s="900"/>
      <c r="C117" s="898"/>
      <c r="D117" s="899"/>
      <c r="E117" s="899"/>
      <c r="F117" s="901"/>
      <c r="G117" s="870"/>
      <c r="H117" s="872"/>
      <c r="I117" s="870"/>
      <c r="J117" s="870"/>
      <c r="K117" s="874"/>
      <c r="L117" s="897"/>
      <c r="M117" s="874"/>
      <c r="N117" s="874"/>
      <c r="O117" s="878"/>
      <c r="P117" s="876"/>
      <c r="Q117" s="878"/>
      <c r="R117" s="889"/>
      <c r="S117" s="891"/>
      <c r="T117" s="893"/>
      <c r="U117" s="891"/>
      <c r="V117" s="905"/>
      <c r="W117" s="426"/>
      <c r="X117" s="408"/>
      <c r="Y117" s="408"/>
      <c r="Z117" s="408"/>
      <c r="AA117" s="408"/>
      <c r="AB117" s="408"/>
      <c r="AC117" s="408"/>
      <c r="AD117" s="408"/>
      <c r="AE117" s="408"/>
    </row>
    <row r="118" spans="1:31" x14ac:dyDescent="0.25">
      <c r="A118" s="900"/>
      <c r="B118" s="900"/>
      <c r="C118" s="367" t="s">
        <v>333</v>
      </c>
      <c r="D118" s="367" t="s">
        <v>334</v>
      </c>
      <c r="E118" s="367" t="s">
        <v>333</v>
      </c>
      <c r="F118" s="367" t="s">
        <v>335</v>
      </c>
      <c r="G118" s="367" t="s">
        <v>335</v>
      </c>
      <c r="H118" s="367" t="s">
        <v>333</v>
      </c>
      <c r="I118" s="367" t="s">
        <v>334</v>
      </c>
      <c r="J118" s="367" t="s">
        <v>333</v>
      </c>
      <c r="K118" s="367" t="s">
        <v>335</v>
      </c>
      <c r="L118" s="367" t="s">
        <v>333</v>
      </c>
      <c r="M118" s="367" t="s">
        <v>334</v>
      </c>
      <c r="N118" s="367" t="s">
        <v>333</v>
      </c>
      <c r="O118" s="367" t="s">
        <v>335</v>
      </c>
      <c r="P118" s="367" t="s">
        <v>333</v>
      </c>
      <c r="Q118" s="367" t="s">
        <v>334</v>
      </c>
      <c r="R118" s="367" t="s">
        <v>333</v>
      </c>
      <c r="S118" s="367" t="s">
        <v>335</v>
      </c>
      <c r="T118" s="367" t="s">
        <v>333</v>
      </c>
      <c r="U118" s="367" t="s">
        <v>334</v>
      </c>
      <c r="V118" s="427" t="s">
        <v>333</v>
      </c>
      <c r="W118" s="428"/>
      <c r="X118" s="409"/>
      <c r="Y118" s="409"/>
      <c r="Z118" s="409"/>
      <c r="AA118" s="409"/>
      <c r="AB118" s="409"/>
      <c r="AC118" s="409"/>
      <c r="AD118" s="409"/>
      <c r="AE118" s="409"/>
    </row>
    <row r="119" spans="1:31" x14ac:dyDescent="0.25">
      <c r="A119" s="410" t="s">
        <v>301</v>
      </c>
      <c r="B119" s="367" t="s">
        <v>89</v>
      </c>
      <c r="C119" s="370">
        <v>14418000</v>
      </c>
      <c r="D119" s="410">
        <v>0.8</v>
      </c>
      <c r="E119" s="370">
        <v>11535000</v>
      </c>
      <c r="F119" s="370">
        <v>81073</v>
      </c>
      <c r="G119" s="370">
        <v>29997.01</v>
      </c>
      <c r="H119" s="442">
        <f>C119/F119*G119</f>
        <v>5334660</v>
      </c>
      <c r="I119" s="410">
        <v>0.8</v>
      </c>
      <c r="J119" s="411">
        <f>E119/F119*G119</f>
        <v>4267950</v>
      </c>
      <c r="K119" s="370">
        <v>21078.98</v>
      </c>
      <c r="L119" s="411">
        <f>C119/F119*K119</f>
        <v>3748680</v>
      </c>
      <c r="M119" s="410">
        <v>0.8</v>
      </c>
      <c r="N119" s="370">
        <f>E119/F119*K119</f>
        <v>2999100</v>
      </c>
      <c r="O119" s="370">
        <v>29997.01</v>
      </c>
      <c r="P119" s="370">
        <f>C119/F119*O119</f>
        <v>5334660</v>
      </c>
      <c r="Q119" s="410">
        <v>0.8</v>
      </c>
      <c r="R119" s="370">
        <f>E119/F119*O119</f>
        <v>4267950</v>
      </c>
      <c r="S119" s="411">
        <f>G119+K119+O119</f>
        <v>81073</v>
      </c>
      <c r="T119" s="370">
        <f>H119+L119+P119</f>
        <v>14418000</v>
      </c>
      <c r="U119" s="410">
        <v>0.8</v>
      </c>
      <c r="V119" s="430">
        <f>J119+N119+R119</f>
        <v>11535000</v>
      </c>
      <c r="W119" s="431"/>
      <c r="X119" s="390"/>
      <c r="Y119" s="390"/>
      <c r="Z119" s="386"/>
      <c r="AA119" s="390"/>
      <c r="AB119" s="390"/>
      <c r="AC119" s="390"/>
      <c r="AD119" s="386"/>
      <c r="AE119" s="390"/>
    </row>
    <row r="120" spans="1:31" x14ac:dyDescent="0.25">
      <c r="A120" s="410" t="s">
        <v>3</v>
      </c>
      <c r="B120" s="367" t="s">
        <v>347</v>
      </c>
      <c r="C120" s="370">
        <v>14478000</v>
      </c>
      <c r="D120" s="410">
        <v>0.8</v>
      </c>
      <c r="E120" s="370">
        <v>11583000</v>
      </c>
      <c r="F120" s="370">
        <v>81383</v>
      </c>
      <c r="G120" s="370">
        <v>30137.070240963854</v>
      </c>
      <c r="H120" s="442">
        <f t="shared" ref="H120:H130" si="32">C120/F120*G120</f>
        <v>5361371.5757427802</v>
      </c>
      <c r="I120" s="410">
        <v>0.8</v>
      </c>
      <c r="J120" s="411">
        <f t="shared" ref="J120:J130" si="33">E120/F120*G120</f>
        <v>4289319.4475637944</v>
      </c>
      <c r="K120" s="370">
        <v>21174.22096385542</v>
      </c>
      <c r="L120" s="411">
        <f t="shared" ref="L120:L130" si="34">C120/F120*K120</f>
        <v>3766884.6210473781</v>
      </c>
      <c r="M120" s="410">
        <v>0.8</v>
      </c>
      <c r="N120" s="370">
        <f t="shared" ref="N120:N130" si="35">E120/F120*K120</f>
        <v>3013663.8047790974</v>
      </c>
      <c r="O120" s="370">
        <v>30071.708795180726</v>
      </c>
      <c r="P120" s="370">
        <f t="shared" ref="P120:P130" si="36">C120/F120*O120</f>
        <v>5349743.8032098422</v>
      </c>
      <c r="Q120" s="410">
        <v>0.8</v>
      </c>
      <c r="R120" s="370">
        <f t="shared" ref="R120:R130" si="37">E120/F120*O120</f>
        <v>4280016.7476571072</v>
      </c>
      <c r="S120" s="411">
        <f t="shared" ref="S120:T130" si="38">G120+K120+O120</f>
        <v>81383</v>
      </c>
      <c r="T120" s="370">
        <f t="shared" si="38"/>
        <v>14478000</v>
      </c>
      <c r="U120" s="410">
        <v>0.8</v>
      </c>
      <c r="V120" s="430">
        <f t="shared" ref="V120:V130" si="39">J120+N120+R120</f>
        <v>11583000</v>
      </c>
      <c r="W120" s="431"/>
      <c r="X120" s="390"/>
      <c r="Y120" s="390"/>
      <c r="Z120" s="386"/>
      <c r="AA120" s="390"/>
      <c r="AB120" s="390"/>
      <c r="AC120" s="390"/>
      <c r="AD120" s="386"/>
      <c r="AE120" s="390"/>
    </row>
    <row r="121" spans="1:31" x14ac:dyDescent="0.25">
      <c r="A121" s="410" t="s">
        <v>6</v>
      </c>
      <c r="B121" s="367" t="s">
        <v>91</v>
      </c>
      <c r="C121" s="370">
        <v>14526000</v>
      </c>
      <c r="D121" s="410">
        <v>0.8</v>
      </c>
      <c r="E121" s="370">
        <v>11621000</v>
      </c>
      <c r="F121" s="370">
        <v>81658</v>
      </c>
      <c r="G121" s="370">
        <v>30235.956987951806</v>
      </c>
      <c r="H121" s="442">
        <f t="shared" si="32"/>
        <v>5378621.9501700746</v>
      </c>
      <c r="I121" s="410">
        <v>0.8</v>
      </c>
      <c r="J121" s="411">
        <f t="shared" si="33"/>
        <v>4302971.6152365711</v>
      </c>
      <c r="K121" s="370">
        <v>21244.067951807232</v>
      </c>
      <c r="L121" s="411">
        <f t="shared" si="34"/>
        <v>3779070.4042218993</v>
      </c>
      <c r="M121" s="410">
        <v>0.8</v>
      </c>
      <c r="N121" s="370">
        <f t="shared" si="35"/>
        <v>3023308.3551881239</v>
      </c>
      <c r="O121" s="370">
        <v>30177.975060240962</v>
      </c>
      <c r="P121" s="370">
        <f t="shared" si="36"/>
        <v>5368307.6456080265</v>
      </c>
      <c r="Q121" s="410">
        <v>0.8</v>
      </c>
      <c r="R121" s="370">
        <f t="shared" si="37"/>
        <v>4294720.0295753041</v>
      </c>
      <c r="S121" s="411">
        <f t="shared" si="38"/>
        <v>81658</v>
      </c>
      <c r="T121" s="370">
        <f t="shared" si="38"/>
        <v>14526000</v>
      </c>
      <c r="U121" s="410">
        <v>0.8</v>
      </c>
      <c r="V121" s="430">
        <f t="shared" si="39"/>
        <v>11621000</v>
      </c>
      <c r="W121" s="431"/>
      <c r="X121" s="390"/>
      <c r="Y121" s="390"/>
      <c r="Z121" s="386"/>
      <c r="AA121" s="390"/>
      <c r="AB121" s="390"/>
      <c r="AC121" s="390"/>
      <c r="AD121" s="386"/>
      <c r="AE121" s="390"/>
    </row>
    <row r="122" spans="1:31" x14ac:dyDescent="0.25">
      <c r="A122" s="410" t="s">
        <v>7</v>
      </c>
      <c r="B122" s="367" t="s">
        <v>92</v>
      </c>
      <c r="C122" s="370">
        <v>14580000</v>
      </c>
      <c r="D122" s="410">
        <v>0.8</v>
      </c>
      <c r="E122" s="370">
        <v>11664000</v>
      </c>
      <c r="F122" s="370">
        <v>81958</v>
      </c>
      <c r="G122" s="370">
        <v>30349.002168674699</v>
      </c>
      <c r="H122" s="442">
        <f t="shared" si="32"/>
        <v>5398965.9535283567</v>
      </c>
      <c r="I122" s="410">
        <v>0.8</v>
      </c>
      <c r="J122" s="411">
        <f t="shared" si="33"/>
        <v>4319172.7628226858</v>
      </c>
      <c r="K122" s="370">
        <v>21323.248674698796</v>
      </c>
      <c r="L122" s="411">
        <f t="shared" si="34"/>
        <v>3793320.5504905977</v>
      </c>
      <c r="M122" s="410">
        <v>0.8</v>
      </c>
      <c r="N122" s="370">
        <f t="shared" si="35"/>
        <v>3034656.4403924788</v>
      </c>
      <c r="O122" s="370">
        <v>30285.749156626505</v>
      </c>
      <c r="P122" s="370">
        <f t="shared" si="36"/>
        <v>5387713.4959810441</v>
      </c>
      <c r="Q122" s="410">
        <v>0.8</v>
      </c>
      <c r="R122" s="370">
        <f t="shared" si="37"/>
        <v>4310170.7967848359</v>
      </c>
      <c r="S122" s="411">
        <f t="shared" si="38"/>
        <v>81958</v>
      </c>
      <c r="T122" s="370">
        <f t="shared" si="38"/>
        <v>14580000</v>
      </c>
      <c r="U122" s="410">
        <v>0.8</v>
      </c>
      <c r="V122" s="430">
        <f t="shared" si="39"/>
        <v>11664000</v>
      </c>
      <c r="W122" s="431"/>
      <c r="X122" s="390"/>
      <c r="Y122" s="390"/>
      <c r="Z122" s="386"/>
      <c r="AA122" s="390"/>
      <c r="AB122" s="390"/>
      <c r="AC122" s="390"/>
      <c r="AD122" s="386"/>
      <c r="AE122" s="390"/>
    </row>
    <row r="123" spans="1:31" x14ac:dyDescent="0.25">
      <c r="A123" s="410" t="s">
        <v>8</v>
      </c>
      <c r="B123" s="367" t="s">
        <v>17</v>
      </c>
      <c r="C123" s="370">
        <v>14637000</v>
      </c>
      <c r="D123" s="410">
        <v>0.8</v>
      </c>
      <c r="E123" s="370">
        <v>11710000</v>
      </c>
      <c r="F123" s="370">
        <v>82268</v>
      </c>
      <c r="G123" s="370">
        <v>30464.520240963855</v>
      </c>
      <c r="H123" s="442">
        <f t="shared" si="32"/>
        <v>5420202.0562914852</v>
      </c>
      <c r="I123" s="410">
        <v>0.8</v>
      </c>
      <c r="J123" s="411">
        <f t="shared" si="33"/>
        <v>4336309.7683386831</v>
      </c>
      <c r="K123" s="370">
        <v>21404.320963855422</v>
      </c>
      <c r="L123" s="411">
        <f t="shared" si="34"/>
        <v>3808224.8984775585</v>
      </c>
      <c r="M123" s="410">
        <v>0.8</v>
      </c>
      <c r="N123" s="370">
        <f t="shared" si="35"/>
        <v>3046683.9899687241</v>
      </c>
      <c r="O123" s="370">
        <v>30399.158795180727</v>
      </c>
      <c r="P123" s="370">
        <f t="shared" si="36"/>
        <v>5408573.0452309558</v>
      </c>
      <c r="Q123" s="410">
        <v>0.8</v>
      </c>
      <c r="R123" s="370">
        <f t="shared" si="37"/>
        <v>4327006.2416925943</v>
      </c>
      <c r="S123" s="411">
        <f t="shared" si="38"/>
        <v>82268</v>
      </c>
      <c r="T123" s="370">
        <f t="shared" si="38"/>
        <v>14637000</v>
      </c>
      <c r="U123" s="410">
        <v>0.8</v>
      </c>
      <c r="V123" s="430">
        <f t="shared" si="39"/>
        <v>11710000</v>
      </c>
      <c r="W123" s="431"/>
      <c r="X123" s="390"/>
      <c r="Y123" s="390"/>
      <c r="Z123" s="386"/>
      <c r="AA123" s="390"/>
      <c r="AB123" s="390"/>
      <c r="AC123" s="390"/>
      <c r="AD123" s="386"/>
      <c r="AE123" s="390"/>
    </row>
    <row r="124" spans="1:31" x14ac:dyDescent="0.25">
      <c r="A124" s="410" t="s">
        <v>9</v>
      </c>
      <c r="B124" s="367" t="s">
        <v>93</v>
      </c>
      <c r="C124" s="370">
        <v>14688000</v>
      </c>
      <c r="D124" s="410">
        <v>0.8</v>
      </c>
      <c r="E124" s="370">
        <v>11751000</v>
      </c>
      <c r="F124" s="370">
        <v>82568</v>
      </c>
      <c r="G124" s="370">
        <v>30574.702168674699</v>
      </c>
      <c r="H124" s="442">
        <f t="shared" si="32"/>
        <v>5438925.799989027</v>
      </c>
      <c r="I124" s="410">
        <v>0.8</v>
      </c>
      <c r="J124" s="411">
        <f t="shared" si="33"/>
        <v>4351362.8183327243</v>
      </c>
      <c r="K124" s="370">
        <v>21481.848674698795</v>
      </c>
      <c r="L124" s="411">
        <f t="shared" si="34"/>
        <v>3821400.4618493351</v>
      </c>
      <c r="M124" s="410">
        <v>0.8</v>
      </c>
      <c r="N124" s="370">
        <f t="shared" si="35"/>
        <v>3057276.4724395112</v>
      </c>
      <c r="O124" s="370">
        <v>30511.449156626506</v>
      </c>
      <c r="P124" s="370">
        <f t="shared" si="36"/>
        <v>5427673.7381616384</v>
      </c>
      <c r="Q124" s="410">
        <v>0.8</v>
      </c>
      <c r="R124" s="370">
        <f t="shared" si="37"/>
        <v>4342360.709227765</v>
      </c>
      <c r="S124" s="411">
        <f t="shared" si="38"/>
        <v>82568</v>
      </c>
      <c r="T124" s="370">
        <f t="shared" si="38"/>
        <v>14688000</v>
      </c>
      <c r="U124" s="410">
        <v>0.8</v>
      </c>
      <c r="V124" s="430">
        <f t="shared" si="39"/>
        <v>11751000</v>
      </c>
      <c r="W124" s="431"/>
      <c r="X124" s="390"/>
      <c r="Y124" s="390"/>
      <c r="Z124" s="386"/>
      <c r="AA124" s="390"/>
      <c r="AB124" s="390"/>
      <c r="AC124" s="390"/>
      <c r="AD124" s="386"/>
      <c r="AE124" s="390"/>
    </row>
    <row r="125" spans="1:31" x14ac:dyDescent="0.25">
      <c r="A125" s="410" t="s">
        <v>10</v>
      </c>
      <c r="B125" s="367" t="s">
        <v>94</v>
      </c>
      <c r="C125" s="370">
        <v>14742000</v>
      </c>
      <c r="D125" s="410">
        <v>0.8</v>
      </c>
      <c r="E125" s="370">
        <v>11794000</v>
      </c>
      <c r="F125" s="370">
        <v>82868</v>
      </c>
      <c r="G125" s="370">
        <v>30685.702168674699</v>
      </c>
      <c r="H125" s="442">
        <f t="shared" si="32"/>
        <v>5458905.9874813249</v>
      </c>
      <c r="I125" s="410">
        <v>0.8</v>
      </c>
      <c r="J125" s="411">
        <f t="shared" si="33"/>
        <v>4367272.9084489718</v>
      </c>
      <c r="K125" s="370">
        <v>21559.848674698795</v>
      </c>
      <c r="L125" s="411">
        <f t="shared" si="34"/>
        <v>3835440.5700923107</v>
      </c>
      <c r="M125" s="410">
        <v>0.8</v>
      </c>
      <c r="N125" s="370">
        <f t="shared" si="35"/>
        <v>3068456.5244653858</v>
      </c>
      <c r="O125" s="370">
        <v>30622.449156626506</v>
      </c>
      <c r="P125" s="370">
        <f t="shared" si="36"/>
        <v>5447653.4424263639</v>
      </c>
      <c r="Q125" s="410">
        <v>0.8</v>
      </c>
      <c r="R125" s="370">
        <f t="shared" si="37"/>
        <v>4358270.5670856424</v>
      </c>
      <c r="S125" s="411">
        <f t="shared" si="38"/>
        <v>82868</v>
      </c>
      <c r="T125" s="370">
        <f t="shared" si="38"/>
        <v>14742000</v>
      </c>
      <c r="U125" s="410">
        <v>0.8</v>
      </c>
      <c r="V125" s="430">
        <f t="shared" si="39"/>
        <v>11794000</v>
      </c>
      <c r="W125" s="431"/>
      <c r="X125" s="390"/>
      <c r="Y125" s="390"/>
      <c r="Z125" s="386"/>
      <c r="AA125" s="390"/>
      <c r="AB125" s="390"/>
      <c r="AC125" s="390"/>
      <c r="AD125" s="386"/>
      <c r="AE125" s="390"/>
    </row>
    <row r="126" spans="1:31" x14ac:dyDescent="0.25">
      <c r="A126" s="410" t="s">
        <v>11</v>
      </c>
      <c r="B126" s="367" t="s">
        <v>95</v>
      </c>
      <c r="C126" s="370">
        <v>14796000</v>
      </c>
      <c r="D126" s="410">
        <v>0.8</v>
      </c>
      <c r="E126" s="370">
        <v>11837000</v>
      </c>
      <c r="F126" s="370">
        <v>83173</v>
      </c>
      <c r="G126" s="370">
        <v>30798.961204819279</v>
      </c>
      <c r="H126" s="442">
        <f t="shared" si="32"/>
        <v>5478958.6763313347</v>
      </c>
      <c r="I126" s="410">
        <v>0.8</v>
      </c>
      <c r="J126" s="411">
        <f t="shared" si="33"/>
        <v>4383241.0010633953</v>
      </c>
      <c r="K126" s="370">
        <v>21639.384819277107</v>
      </c>
      <c r="L126" s="411">
        <f t="shared" si="34"/>
        <v>3849522.5347892237</v>
      </c>
      <c r="M126" s="410">
        <v>0.8</v>
      </c>
      <c r="N126" s="370">
        <f t="shared" si="35"/>
        <v>3079670.0624695886</v>
      </c>
      <c r="O126" s="370">
        <v>30734.653975903617</v>
      </c>
      <c r="P126" s="370">
        <f t="shared" si="36"/>
        <v>5467518.788879443</v>
      </c>
      <c r="Q126" s="410">
        <v>0.8</v>
      </c>
      <c r="R126" s="370">
        <f t="shared" si="37"/>
        <v>4374088.9364670152</v>
      </c>
      <c r="S126" s="411">
        <f t="shared" si="38"/>
        <v>83173</v>
      </c>
      <c r="T126" s="370">
        <f t="shared" si="38"/>
        <v>14796000.000000002</v>
      </c>
      <c r="U126" s="410">
        <v>0.8</v>
      </c>
      <c r="V126" s="430">
        <f t="shared" si="39"/>
        <v>11837000</v>
      </c>
      <c r="W126" s="431"/>
      <c r="X126" s="390"/>
      <c r="Y126" s="390"/>
      <c r="Z126" s="386"/>
      <c r="AA126" s="390"/>
      <c r="AB126" s="390"/>
      <c r="AC126" s="390"/>
      <c r="AD126" s="386"/>
      <c r="AE126" s="390"/>
    </row>
    <row r="127" spans="1:31" x14ac:dyDescent="0.25">
      <c r="A127" s="410" t="s">
        <v>13</v>
      </c>
      <c r="B127" s="367" t="s">
        <v>96</v>
      </c>
      <c r="C127" s="370">
        <v>14850000</v>
      </c>
      <c r="D127" s="410">
        <v>0.8</v>
      </c>
      <c r="E127" s="370">
        <v>11880000</v>
      </c>
      <c r="F127" s="370">
        <v>83473</v>
      </c>
      <c r="G127" s="370">
        <v>30909.552168674698</v>
      </c>
      <c r="H127" s="442">
        <f t="shared" si="32"/>
        <v>5498866.0968794608</v>
      </c>
      <c r="I127" s="410">
        <v>0.8</v>
      </c>
      <c r="J127" s="411">
        <f t="shared" si="33"/>
        <v>4399092.8775035692</v>
      </c>
      <c r="K127" s="370">
        <v>21717.148674698794</v>
      </c>
      <c r="L127" s="411">
        <f t="shared" si="34"/>
        <v>3863520.6332499981</v>
      </c>
      <c r="M127" s="410">
        <v>0.8</v>
      </c>
      <c r="N127" s="370">
        <f t="shared" si="35"/>
        <v>3090816.5065999986</v>
      </c>
      <c r="O127" s="370">
        <v>30846.299156626505</v>
      </c>
      <c r="P127" s="370">
        <f t="shared" si="36"/>
        <v>5487613.2698705401</v>
      </c>
      <c r="Q127" s="410">
        <v>0.8</v>
      </c>
      <c r="R127" s="370">
        <f t="shared" si="37"/>
        <v>4390090.6158964327</v>
      </c>
      <c r="S127" s="411">
        <f t="shared" si="38"/>
        <v>83473</v>
      </c>
      <c r="T127" s="370">
        <f t="shared" si="38"/>
        <v>14849999.999999998</v>
      </c>
      <c r="U127" s="410">
        <v>0.8</v>
      </c>
      <c r="V127" s="430">
        <f t="shared" si="39"/>
        <v>11880000</v>
      </c>
      <c r="W127" s="431"/>
      <c r="X127" s="390"/>
      <c r="Y127" s="390"/>
      <c r="Z127" s="386"/>
      <c r="AA127" s="390"/>
      <c r="AB127" s="390"/>
      <c r="AC127" s="390"/>
      <c r="AD127" s="386"/>
      <c r="AE127" s="390"/>
    </row>
    <row r="128" spans="1:31" x14ac:dyDescent="0.25">
      <c r="A128" s="410" t="s">
        <v>14</v>
      </c>
      <c r="B128" s="367" t="s">
        <v>97</v>
      </c>
      <c r="C128" s="370">
        <v>14904000</v>
      </c>
      <c r="D128" s="410">
        <v>0.8</v>
      </c>
      <c r="E128" s="370">
        <v>11924000</v>
      </c>
      <c r="F128" s="370">
        <v>83778</v>
      </c>
      <c r="G128" s="370">
        <v>31022.811204819274</v>
      </c>
      <c r="H128" s="442">
        <f t="shared" si="32"/>
        <v>5518918.7877083067</v>
      </c>
      <c r="I128" s="410">
        <v>0.8</v>
      </c>
      <c r="J128" s="411">
        <f t="shared" si="33"/>
        <v>4415431.2684268542</v>
      </c>
      <c r="K128" s="370">
        <v>21796.684819277107</v>
      </c>
      <c r="L128" s="411">
        <f t="shared" si="34"/>
        <v>3877602.5990893315</v>
      </c>
      <c r="M128" s="410">
        <v>0.8</v>
      </c>
      <c r="N128" s="370">
        <f t="shared" si="35"/>
        <v>3102290.2168237506</v>
      </c>
      <c r="O128" s="370">
        <v>30958.503975903615</v>
      </c>
      <c r="P128" s="370">
        <f t="shared" si="36"/>
        <v>5507478.6132023623</v>
      </c>
      <c r="Q128" s="410">
        <v>0.8</v>
      </c>
      <c r="R128" s="370">
        <f t="shared" si="37"/>
        <v>4406278.5147493929</v>
      </c>
      <c r="S128" s="411">
        <f t="shared" si="38"/>
        <v>83778</v>
      </c>
      <c r="T128" s="370">
        <f t="shared" si="38"/>
        <v>14904000</v>
      </c>
      <c r="U128" s="410">
        <v>0.8</v>
      </c>
      <c r="V128" s="430">
        <f t="shared" si="39"/>
        <v>11923999.999999998</v>
      </c>
      <c r="W128" s="431"/>
      <c r="X128" s="390"/>
      <c r="Y128" s="390"/>
      <c r="Z128" s="386"/>
      <c r="AA128" s="390"/>
      <c r="AB128" s="390"/>
      <c r="AC128" s="390"/>
      <c r="AD128" s="386"/>
      <c r="AE128" s="390"/>
    </row>
    <row r="129" spans="1:31" x14ac:dyDescent="0.25">
      <c r="A129" s="410" t="s">
        <v>15</v>
      </c>
      <c r="B129" s="367" t="s">
        <v>336</v>
      </c>
      <c r="C129" s="370">
        <v>14958000</v>
      </c>
      <c r="D129" s="410">
        <v>0.8</v>
      </c>
      <c r="E129" s="370">
        <v>11967000</v>
      </c>
      <c r="F129" s="370">
        <v>84083</v>
      </c>
      <c r="G129" s="370">
        <v>31135.66120481928</v>
      </c>
      <c r="H129" s="442">
        <f t="shared" si="32"/>
        <v>5538898.7108177254</v>
      </c>
      <c r="I129" s="410">
        <v>0.8</v>
      </c>
      <c r="J129" s="411">
        <f t="shared" si="33"/>
        <v>4431341.146701145</v>
      </c>
      <c r="K129" s="370">
        <v>21875.98481927711</v>
      </c>
      <c r="L129" s="411">
        <f t="shared" si="34"/>
        <v>3891642.5546988929</v>
      </c>
      <c r="M129" s="410">
        <v>0.8</v>
      </c>
      <c r="N129" s="370">
        <f t="shared" si="35"/>
        <v>3113470.1465491145</v>
      </c>
      <c r="O129" s="370">
        <v>31071.353975903618</v>
      </c>
      <c r="P129" s="370">
        <f t="shared" si="36"/>
        <v>5527458.7344833827</v>
      </c>
      <c r="Q129" s="410">
        <v>0.8</v>
      </c>
      <c r="R129" s="370">
        <f t="shared" si="37"/>
        <v>4422188.7067497429</v>
      </c>
      <c r="S129" s="411">
        <f t="shared" si="38"/>
        <v>84083.000000000015</v>
      </c>
      <c r="T129" s="370">
        <f t="shared" si="38"/>
        <v>14958000</v>
      </c>
      <c r="U129" s="410">
        <v>0.8</v>
      </c>
      <c r="V129" s="430">
        <f t="shared" si="39"/>
        <v>11967000.000000002</v>
      </c>
      <c r="W129" s="431"/>
      <c r="X129" s="390"/>
      <c r="Y129" s="390"/>
      <c r="Z129" s="386"/>
      <c r="AA129" s="390"/>
      <c r="AB129" s="390"/>
      <c r="AC129" s="390"/>
      <c r="AD129" s="386"/>
      <c r="AE129" s="390"/>
    </row>
    <row r="130" spans="1:31" ht="15.75" thickBot="1" x14ac:dyDescent="0.3">
      <c r="A130" s="410" t="s">
        <v>16</v>
      </c>
      <c r="B130" s="367" t="s">
        <v>99</v>
      </c>
      <c r="C130" s="370">
        <v>15009000</v>
      </c>
      <c r="D130" s="410">
        <v>0.8</v>
      </c>
      <c r="E130" s="370">
        <v>12008000</v>
      </c>
      <c r="F130" s="415">
        <v>84358</v>
      </c>
      <c r="G130" s="415">
        <v>31234.956987951806</v>
      </c>
      <c r="H130" s="442">
        <f t="shared" si="32"/>
        <v>5557332.6706674956</v>
      </c>
      <c r="I130" s="410">
        <v>0.8</v>
      </c>
      <c r="J130" s="411">
        <f t="shared" si="33"/>
        <v>4446162.3498817571</v>
      </c>
      <c r="K130" s="415">
        <v>21946.067951807232</v>
      </c>
      <c r="L130" s="411">
        <f t="shared" si="34"/>
        <v>3904650.8201791737</v>
      </c>
      <c r="M130" s="410">
        <v>0.8</v>
      </c>
      <c r="N130" s="370">
        <f t="shared" si="35"/>
        <v>3123928.7793131801</v>
      </c>
      <c r="O130" s="415">
        <v>31176.975060240962</v>
      </c>
      <c r="P130" s="370">
        <f t="shared" si="36"/>
        <v>5547016.5091533298</v>
      </c>
      <c r="Q130" s="410">
        <v>0.8</v>
      </c>
      <c r="R130" s="370">
        <f t="shared" si="37"/>
        <v>4437908.8708050624</v>
      </c>
      <c r="S130" s="411">
        <f t="shared" si="38"/>
        <v>84358</v>
      </c>
      <c r="T130" s="370">
        <f t="shared" si="38"/>
        <v>15009000</v>
      </c>
      <c r="U130" s="410">
        <v>0.8</v>
      </c>
      <c r="V130" s="430">
        <f t="shared" si="39"/>
        <v>12008000</v>
      </c>
      <c r="W130" s="431"/>
      <c r="X130" s="390"/>
      <c r="Y130" s="390"/>
      <c r="Z130" s="386"/>
      <c r="AA130" s="390"/>
      <c r="AB130" s="390"/>
      <c r="AC130" s="390"/>
      <c r="AD130" s="386"/>
      <c r="AE130" s="390"/>
    </row>
    <row r="131" spans="1:31" ht="15.75" thickBot="1" x14ac:dyDescent="0.3">
      <c r="A131" s="410" t="s">
        <v>314</v>
      </c>
      <c r="B131" s="367" t="s">
        <v>353</v>
      </c>
      <c r="C131" s="437"/>
      <c r="D131" s="435">
        <v>0.8</v>
      </c>
      <c r="E131" s="436">
        <v>141274000</v>
      </c>
      <c r="F131" s="437"/>
      <c r="G131" s="420"/>
      <c r="H131" s="434">
        <f>SUM(H119:H130)</f>
        <v>65384628.265607357</v>
      </c>
      <c r="I131" s="435">
        <v>0.8</v>
      </c>
      <c r="J131" s="439">
        <f>SUM(J119:J130)</f>
        <v>52309627.964320138</v>
      </c>
      <c r="K131" s="422"/>
      <c r="L131" s="434">
        <f>SUM(L119:L130)</f>
        <v>45939960.648185693</v>
      </c>
      <c r="M131" s="435">
        <v>0.8</v>
      </c>
      <c r="N131" s="436">
        <f>SUM(N119:N130)</f>
        <v>36753321.298988953</v>
      </c>
      <c r="O131" s="420"/>
      <c r="P131" s="434">
        <f>SUM(P119:P130)</f>
        <v>65261411.086206935</v>
      </c>
      <c r="Q131" s="435">
        <v>0.8</v>
      </c>
      <c r="R131" s="439">
        <f>SUM(R119:R130)</f>
        <v>52211050.736690901</v>
      </c>
      <c r="S131" s="440"/>
      <c r="T131" s="440">
        <f>SUM(T119:T130)</f>
        <v>176586000</v>
      </c>
      <c r="U131" s="435">
        <v>0.8</v>
      </c>
      <c r="V131" s="441">
        <f>SUM(V119:V130)</f>
        <v>141274000</v>
      </c>
      <c r="W131" s="412">
        <f>E131-V131</f>
        <v>0</v>
      </c>
      <c r="X131" s="390"/>
      <c r="Y131" s="390"/>
      <c r="Z131" s="386"/>
      <c r="AA131" s="390"/>
      <c r="AB131" s="390"/>
      <c r="AC131" s="390"/>
      <c r="AD131" s="386"/>
      <c r="AE131" s="390"/>
    </row>
    <row r="135" spans="1:31" x14ac:dyDescent="0.25">
      <c r="A135" s="895" t="s">
        <v>355</v>
      </c>
      <c r="B135" s="895"/>
      <c r="C135" s="895"/>
      <c r="D135" s="895"/>
      <c r="E135" s="407"/>
      <c r="F135" s="407"/>
      <c r="G135" s="407"/>
      <c r="H135" s="407"/>
      <c r="I135" s="407"/>
      <c r="J135" s="407"/>
      <c r="K135" s="407"/>
      <c r="L135" s="343"/>
      <c r="M135" s="343"/>
      <c r="N135" s="343"/>
    </row>
    <row r="136" spans="1:31" x14ac:dyDescent="0.25">
      <c r="A136" s="900" t="s">
        <v>0</v>
      </c>
      <c r="B136" s="900" t="s">
        <v>178</v>
      </c>
      <c r="C136" s="901" t="s">
        <v>356</v>
      </c>
      <c r="D136" s="902" t="s">
        <v>345</v>
      </c>
      <c r="E136" s="902" t="s">
        <v>18</v>
      </c>
      <c r="F136" s="901" t="s">
        <v>328</v>
      </c>
      <c r="G136" s="882" t="s">
        <v>271</v>
      </c>
      <c r="H136" s="883"/>
      <c r="I136" s="883"/>
      <c r="J136" s="884"/>
      <c r="K136" s="885" t="s">
        <v>329</v>
      </c>
      <c r="L136" s="886"/>
      <c r="M136" s="886"/>
      <c r="N136" s="887"/>
      <c r="O136" s="888" t="s">
        <v>273</v>
      </c>
      <c r="P136" s="888"/>
      <c r="Q136" s="888"/>
      <c r="R136" s="888"/>
      <c r="S136" s="868" t="s">
        <v>39</v>
      </c>
      <c r="T136" s="868"/>
      <c r="U136" s="868"/>
      <c r="V136" s="903"/>
      <c r="W136" s="425"/>
      <c r="X136" s="391"/>
      <c r="Y136" s="391"/>
      <c r="Z136" s="391"/>
      <c r="AA136" s="391"/>
      <c r="AB136" s="391"/>
      <c r="AC136" s="391"/>
      <c r="AD136" s="391"/>
      <c r="AE136" s="391"/>
    </row>
    <row r="137" spans="1:31" x14ac:dyDescent="0.25">
      <c r="A137" s="900"/>
      <c r="B137" s="900"/>
      <c r="C137" s="901"/>
      <c r="D137" s="902"/>
      <c r="E137" s="902"/>
      <c r="F137" s="901"/>
      <c r="G137" s="869" t="s">
        <v>330</v>
      </c>
      <c r="H137" s="871" t="s">
        <v>357</v>
      </c>
      <c r="I137" s="869" t="s">
        <v>326</v>
      </c>
      <c r="J137" s="869" t="s">
        <v>332</v>
      </c>
      <c r="K137" s="873" t="s">
        <v>330</v>
      </c>
      <c r="L137" s="896" t="s">
        <v>357</v>
      </c>
      <c r="M137" s="873" t="s">
        <v>326</v>
      </c>
      <c r="N137" s="873" t="s">
        <v>332</v>
      </c>
      <c r="O137" s="877" t="s">
        <v>330</v>
      </c>
      <c r="P137" s="875" t="s">
        <v>357</v>
      </c>
      <c r="Q137" s="877" t="s">
        <v>326</v>
      </c>
      <c r="R137" s="878" t="s">
        <v>332</v>
      </c>
      <c r="S137" s="890" t="s">
        <v>330</v>
      </c>
      <c r="T137" s="892" t="s">
        <v>357</v>
      </c>
      <c r="U137" s="890" t="s">
        <v>326</v>
      </c>
      <c r="V137" s="904" t="s">
        <v>332</v>
      </c>
      <c r="W137" s="426"/>
      <c r="X137" s="408"/>
      <c r="Y137" s="408"/>
      <c r="Z137" s="408"/>
      <c r="AA137" s="408"/>
      <c r="AB137" s="408"/>
      <c r="AC137" s="408"/>
      <c r="AD137" s="408"/>
      <c r="AE137" s="408"/>
    </row>
    <row r="138" spans="1:31" x14ac:dyDescent="0.25">
      <c r="A138" s="900"/>
      <c r="B138" s="900"/>
      <c r="C138" s="901"/>
      <c r="D138" s="902"/>
      <c r="E138" s="902"/>
      <c r="F138" s="901"/>
      <c r="G138" s="870"/>
      <c r="H138" s="872"/>
      <c r="I138" s="870"/>
      <c r="J138" s="870"/>
      <c r="K138" s="874"/>
      <c r="L138" s="897"/>
      <c r="M138" s="874"/>
      <c r="N138" s="874"/>
      <c r="O138" s="878"/>
      <c r="P138" s="876"/>
      <c r="Q138" s="878"/>
      <c r="R138" s="889"/>
      <c r="S138" s="891"/>
      <c r="T138" s="893"/>
      <c r="U138" s="891"/>
      <c r="V138" s="905"/>
      <c r="W138" s="426"/>
      <c r="X138" s="408"/>
      <c r="Y138" s="408"/>
      <c r="Z138" s="408"/>
      <c r="AA138" s="408"/>
      <c r="AB138" s="408"/>
      <c r="AC138" s="408"/>
      <c r="AD138" s="408"/>
      <c r="AE138" s="408"/>
    </row>
    <row r="139" spans="1:31" x14ac:dyDescent="0.25">
      <c r="A139" s="900"/>
      <c r="B139" s="900"/>
      <c r="C139" s="367" t="s">
        <v>333</v>
      </c>
      <c r="D139" s="367" t="s">
        <v>334</v>
      </c>
      <c r="E139" s="367" t="s">
        <v>333</v>
      </c>
      <c r="F139" s="367" t="s">
        <v>335</v>
      </c>
      <c r="G139" s="367" t="s">
        <v>335</v>
      </c>
      <c r="H139" s="367" t="s">
        <v>333</v>
      </c>
      <c r="I139" s="367" t="s">
        <v>334</v>
      </c>
      <c r="J139" s="367" t="s">
        <v>333</v>
      </c>
      <c r="K139" s="367" t="s">
        <v>335</v>
      </c>
      <c r="L139" s="367" t="s">
        <v>333</v>
      </c>
      <c r="M139" s="367" t="s">
        <v>334</v>
      </c>
      <c r="N139" s="367" t="s">
        <v>333</v>
      </c>
      <c r="O139" s="367" t="s">
        <v>335</v>
      </c>
      <c r="P139" s="367" t="s">
        <v>333</v>
      </c>
      <c r="Q139" s="367" t="s">
        <v>334</v>
      </c>
      <c r="R139" s="367" t="s">
        <v>333</v>
      </c>
      <c r="S139" s="367" t="s">
        <v>335</v>
      </c>
      <c r="T139" s="367" t="s">
        <v>333</v>
      </c>
      <c r="U139" s="367" t="s">
        <v>334</v>
      </c>
      <c r="V139" s="427" t="s">
        <v>333</v>
      </c>
      <c r="W139" s="428"/>
      <c r="X139" s="409"/>
      <c r="Y139" s="409"/>
      <c r="Z139" s="409"/>
      <c r="AA139" s="409"/>
      <c r="AB139" s="409"/>
      <c r="AC139" s="409"/>
      <c r="AD139" s="409"/>
      <c r="AE139" s="409"/>
    </row>
    <row r="140" spans="1:31" x14ac:dyDescent="0.25">
      <c r="A140" s="367" t="s">
        <v>301</v>
      </c>
      <c r="B140" s="429" t="s">
        <v>89</v>
      </c>
      <c r="C140" s="370">
        <v>370392000</v>
      </c>
      <c r="D140" s="410">
        <v>0.8</v>
      </c>
      <c r="E140" s="370">
        <v>296314000</v>
      </c>
      <c r="F140" s="370">
        <v>81073</v>
      </c>
      <c r="G140" s="370">
        <v>29997.01</v>
      </c>
      <c r="H140" s="411">
        <f>C140/F140*G140</f>
        <v>137045040</v>
      </c>
      <c r="I140" s="410">
        <v>0.8</v>
      </c>
      <c r="J140" s="411">
        <f>E140/F140*G140</f>
        <v>109636179.99999999</v>
      </c>
      <c r="K140" s="370">
        <v>21078.98</v>
      </c>
      <c r="L140" s="370">
        <f>C140/F140*K140</f>
        <v>96301920</v>
      </c>
      <c r="M140" s="410">
        <v>0.8</v>
      </c>
      <c r="N140" s="370">
        <f>E140/F140*K140</f>
        <v>77041640</v>
      </c>
      <c r="O140" s="370">
        <v>29997.01</v>
      </c>
      <c r="P140" s="370">
        <f>C140/F140*O140</f>
        <v>137045040</v>
      </c>
      <c r="Q140" s="410">
        <v>0.8</v>
      </c>
      <c r="R140" s="411">
        <f>E140/F140*O140</f>
        <v>109636179.99999999</v>
      </c>
      <c r="S140" s="411">
        <f>G140+K140+O140</f>
        <v>81073</v>
      </c>
      <c r="T140" s="370">
        <f>H140+L140+P140</f>
        <v>370392000</v>
      </c>
      <c r="U140" s="410">
        <v>0.8</v>
      </c>
      <c r="V140" s="430">
        <f>J140+N140+R140</f>
        <v>296314000</v>
      </c>
      <c r="W140" s="431"/>
      <c r="X140" s="390"/>
      <c r="Y140" s="390"/>
      <c r="Z140" s="386"/>
      <c r="AA140" s="390"/>
      <c r="AB140" s="390"/>
      <c r="AC140" s="390"/>
      <c r="AD140" s="386"/>
      <c r="AE140" s="390"/>
    </row>
    <row r="141" spans="1:31" x14ac:dyDescent="0.25">
      <c r="A141" s="367" t="s">
        <v>3</v>
      </c>
      <c r="B141" s="429" t="s">
        <v>347</v>
      </c>
      <c r="C141" s="370">
        <v>370452000</v>
      </c>
      <c r="D141" s="410">
        <v>0.8</v>
      </c>
      <c r="E141" s="370">
        <v>296362000</v>
      </c>
      <c r="F141" s="370">
        <v>81383</v>
      </c>
      <c r="G141" s="370">
        <v>30137.070240963854</v>
      </c>
      <c r="H141" s="411">
        <f t="shared" ref="H141:H151" si="40">C141/F141*G141</f>
        <v>137182678.75238737</v>
      </c>
      <c r="I141" s="410">
        <v>0.8</v>
      </c>
      <c r="J141" s="411">
        <f t="shared" ref="J141:J151" si="41">E141/F141*G141</f>
        <v>109746291.12655628</v>
      </c>
      <c r="K141" s="370">
        <v>21174.22096385542</v>
      </c>
      <c r="L141" s="370">
        <f t="shared" ref="L141:L151" si="42">C141/F141*K141</f>
        <v>96384165.052924663</v>
      </c>
      <c r="M141" s="410">
        <v>0.8</v>
      </c>
      <c r="N141" s="370">
        <f t="shared" ref="N141:N151" si="43">E141/F141*K141</f>
        <v>77107436.114300534</v>
      </c>
      <c r="O141" s="370">
        <v>30071.708795180726</v>
      </c>
      <c r="P141" s="370">
        <f t="shared" ref="P141:P151" si="44">C141/F141*O141</f>
        <v>136885156.19468796</v>
      </c>
      <c r="Q141" s="410">
        <v>0.8</v>
      </c>
      <c r="R141" s="411">
        <f t="shared" ref="R141:R151" si="45">E141/F141*O141</f>
        <v>109508272.75914319</v>
      </c>
      <c r="S141" s="411">
        <f t="shared" ref="S141:T151" si="46">G141+K141+O141</f>
        <v>81383</v>
      </c>
      <c r="T141" s="370">
        <f t="shared" si="46"/>
        <v>370452000</v>
      </c>
      <c r="U141" s="410">
        <v>0.8</v>
      </c>
      <c r="V141" s="430">
        <f t="shared" ref="V141:V151" si="47">J141+N141+R141</f>
        <v>296362000</v>
      </c>
      <c r="W141" s="431"/>
      <c r="X141" s="390"/>
      <c r="Y141" s="390"/>
      <c r="Z141" s="386"/>
      <c r="AA141" s="390"/>
      <c r="AB141" s="390"/>
      <c r="AC141" s="390"/>
      <c r="AD141" s="386"/>
      <c r="AE141" s="390"/>
    </row>
    <row r="142" spans="1:31" x14ac:dyDescent="0.25">
      <c r="A142" s="367" t="s">
        <v>6</v>
      </c>
      <c r="B142" s="429" t="s">
        <v>91</v>
      </c>
      <c r="C142" s="370">
        <v>371712000</v>
      </c>
      <c r="D142" s="410">
        <v>0.8</v>
      </c>
      <c r="E142" s="370">
        <v>297370000</v>
      </c>
      <c r="F142" s="370">
        <v>81658</v>
      </c>
      <c r="G142" s="370">
        <v>30235.956987951806</v>
      </c>
      <c r="H142" s="411">
        <f t="shared" si="40"/>
        <v>137635847.60716087</v>
      </c>
      <c r="I142" s="410">
        <v>0.8</v>
      </c>
      <c r="J142" s="411">
        <f t="shared" si="41"/>
        <v>110108826.19592971</v>
      </c>
      <c r="K142" s="370">
        <v>21244.067951807232</v>
      </c>
      <c r="L142" s="370">
        <f t="shared" si="42"/>
        <v>96704241.917536184</v>
      </c>
      <c r="M142" s="410">
        <v>0.8</v>
      </c>
      <c r="N142" s="370">
        <f t="shared" si="43"/>
        <v>77363497.597650155</v>
      </c>
      <c r="O142" s="370">
        <v>30177.975060240962</v>
      </c>
      <c r="P142" s="370">
        <f t="shared" si="44"/>
        <v>137371910.47530296</v>
      </c>
      <c r="Q142" s="410">
        <v>0.8</v>
      </c>
      <c r="R142" s="411">
        <f t="shared" si="45"/>
        <v>109897676.20642012</v>
      </c>
      <c r="S142" s="411">
        <f t="shared" si="46"/>
        <v>81658</v>
      </c>
      <c r="T142" s="370">
        <f t="shared" si="46"/>
        <v>371712000</v>
      </c>
      <c r="U142" s="410">
        <v>0.8</v>
      </c>
      <c r="V142" s="430">
        <f t="shared" si="47"/>
        <v>297370000</v>
      </c>
      <c r="W142" s="431"/>
      <c r="X142" s="390"/>
      <c r="Y142" s="390"/>
      <c r="Z142" s="386"/>
      <c r="AA142" s="390"/>
      <c r="AB142" s="390"/>
      <c r="AC142" s="390"/>
      <c r="AD142" s="386"/>
      <c r="AE142" s="390"/>
    </row>
    <row r="143" spans="1:31" x14ac:dyDescent="0.25">
      <c r="A143" s="367" t="s">
        <v>7</v>
      </c>
      <c r="B143" s="429" t="s">
        <v>92</v>
      </c>
      <c r="C143" s="370">
        <v>373072000</v>
      </c>
      <c r="D143" s="410">
        <v>0.8</v>
      </c>
      <c r="E143" s="370">
        <v>298458000</v>
      </c>
      <c r="F143" s="370">
        <v>81958</v>
      </c>
      <c r="G143" s="370">
        <v>30349.002168674699</v>
      </c>
      <c r="H143" s="411">
        <f t="shared" si="40"/>
        <v>138148355.70745754</v>
      </c>
      <c r="I143" s="410">
        <v>0.8</v>
      </c>
      <c r="J143" s="411">
        <f t="shared" si="41"/>
        <v>110518832.6857453</v>
      </c>
      <c r="K143" s="370">
        <v>21323.248674698796</v>
      </c>
      <c r="L143" s="370">
        <f t="shared" si="42"/>
        <v>97063215.66616106</v>
      </c>
      <c r="M143" s="410">
        <v>0.8</v>
      </c>
      <c r="N143" s="370">
        <f t="shared" si="43"/>
        <v>77650676.602079764</v>
      </c>
      <c r="O143" s="370">
        <v>30285.749156626505</v>
      </c>
      <c r="P143" s="370">
        <f t="shared" si="44"/>
        <v>137860428.62638134</v>
      </c>
      <c r="Q143" s="410">
        <v>0.8</v>
      </c>
      <c r="R143" s="411">
        <f t="shared" si="45"/>
        <v>110288490.71217494</v>
      </c>
      <c r="S143" s="411">
        <f t="shared" si="46"/>
        <v>81958</v>
      </c>
      <c r="T143" s="370">
        <f t="shared" si="46"/>
        <v>373071999.99999994</v>
      </c>
      <c r="U143" s="410">
        <v>0.8</v>
      </c>
      <c r="V143" s="430">
        <f t="shared" si="47"/>
        <v>298458000</v>
      </c>
      <c r="W143" s="431"/>
      <c r="X143" s="390"/>
      <c r="Y143" s="390"/>
      <c r="Z143" s="386"/>
      <c r="AA143" s="390"/>
      <c r="AB143" s="390"/>
      <c r="AC143" s="390"/>
      <c r="AD143" s="386"/>
      <c r="AE143" s="390"/>
    </row>
    <row r="144" spans="1:31" x14ac:dyDescent="0.25">
      <c r="A144" s="367" t="s">
        <v>8</v>
      </c>
      <c r="B144" s="429" t="s">
        <v>17</v>
      </c>
      <c r="C144" s="370">
        <v>374478000</v>
      </c>
      <c r="D144" s="410">
        <v>0.8</v>
      </c>
      <c r="E144" s="370">
        <v>299583000</v>
      </c>
      <c r="F144" s="370">
        <v>82268</v>
      </c>
      <c r="G144" s="370">
        <v>30464.520240963855</v>
      </c>
      <c r="H144" s="411">
        <f t="shared" si="40"/>
        <v>138672297.98701394</v>
      </c>
      <c r="I144" s="410">
        <v>0.8</v>
      </c>
      <c r="J144" s="411">
        <f t="shared" si="41"/>
        <v>110938060.57456939</v>
      </c>
      <c r="K144" s="370">
        <v>21404.320963855422</v>
      </c>
      <c r="L144" s="370">
        <f t="shared" si="42"/>
        <v>97430924.611059591</v>
      </c>
      <c r="M144" s="410">
        <v>0.8</v>
      </c>
      <c r="N144" s="370">
        <f t="shared" si="43"/>
        <v>77944895.795627683</v>
      </c>
      <c r="O144" s="370">
        <v>30399.158795180727</v>
      </c>
      <c r="P144" s="370">
        <f t="shared" si="44"/>
        <v>138374777.40192649</v>
      </c>
      <c r="Q144" s="410">
        <v>0.8</v>
      </c>
      <c r="R144" s="411">
        <f t="shared" si="45"/>
        <v>110700043.62980293</v>
      </c>
      <c r="S144" s="411">
        <f t="shared" si="46"/>
        <v>82268</v>
      </c>
      <c r="T144" s="370">
        <f t="shared" si="46"/>
        <v>374478000</v>
      </c>
      <c r="U144" s="410">
        <v>0.8</v>
      </c>
      <c r="V144" s="430">
        <f t="shared" si="47"/>
        <v>299583000</v>
      </c>
      <c r="W144" s="431"/>
      <c r="X144" s="390"/>
      <c r="Y144" s="390"/>
      <c r="Z144" s="386"/>
      <c r="AA144" s="390"/>
      <c r="AB144" s="390"/>
      <c r="AC144" s="390"/>
      <c r="AD144" s="386"/>
      <c r="AE144" s="390"/>
    </row>
    <row r="145" spans="1:31" x14ac:dyDescent="0.25">
      <c r="A145" s="367" t="s">
        <v>9</v>
      </c>
      <c r="B145" s="429" t="s">
        <v>93</v>
      </c>
      <c r="C145" s="370">
        <v>375839000</v>
      </c>
      <c r="D145" s="410">
        <v>0.8</v>
      </c>
      <c r="E145" s="370">
        <v>300672000</v>
      </c>
      <c r="F145" s="370">
        <v>82568</v>
      </c>
      <c r="G145" s="370">
        <v>30574.702168674699</v>
      </c>
      <c r="H145" s="411">
        <f t="shared" si="40"/>
        <v>139172142.82013044</v>
      </c>
      <c r="I145" s="410">
        <v>0.8</v>
      </c>
      <c r="J145" s="411">
        <f t="shared" si="41"/>
        <v>111338010.49389303</v>
      </c>
      <c r="K145" s="370">
        <v>21481.848674698795</v>
      </c>
      <c r="L145" s="370">
        <f t="shared" si="42"/>
        <v>97782633.999250561</v>
      </c>
      <c r="M145" s="410">
        <v>0.8</v>
      </c>
      <c r="N145" s="370">
        <f t="shared" si="43"/>
        <v>78226315.336680517</v>
      </c>
      <c r="O145" s="370">
        <v>30511.449156626506</v>
      </c>
      <c r="P145" s="370">
        <f t="shared" si="44"/>
        <v>138884223.180619</v>
      </c>
      <c r="Q145" s="410">
        <v>0.8</v>
      </c>
      <c r="R145" s="411">
        <f t="shared" si="45"/>
        <v>111107674.16942647</v>
      </c>
      <c r="S145" s="411">
        <f t="shared" si="46"/>
        <v>82568</v>
      </c>
      <c r="T145" s="370">
        <f t="shared" si="46"/>
        <v>375839000</v>
      </c>
      <c r="U145" s="410">
        <v>0.8</v>
      </c>
      <c r="V145" s="430">
        <f t="shared" si="47"/>
        <v>300672000</v>
      </c>
      <c r="W145" s="431"/>
      <c r="X145" s="390"/>
      <c r="Y145" s="390"/>
      <c r="Z145" s="386"/>
      <c r="AA145" s="390"/>
      <c r="AB145" s="390"/>
      <c r="AC145" s="390"/>
      <c r="AD145" s="386"/>
      <c r="AE145" s="390"/>
    </row>
    <row r="146" spans="1:31" x14ac:dyDescent="0.25">
      <c r="A146" s="367" t="s">
        <v>10</v>
      </c>
      <c r="B146" s="429" t="s">
        <v>94</v>
      </c>
      <c r="C146" s="370">
        <v>377211000</v>
      </c>
      <c r="D146" s="410">
        <v>0.8</v>
      </c>
      <c r="E146" s="370">
        <v>301769000</v>
      </c>
      <c r="F146" s="370">
        <v>82868</v>
      </c>
      <c r="G146" s="370">
        <v>30685.702168674699</v>
      </c>
      <c r="H146" s="411">
        <f t="shared" si="40"/>
        <v>139679784.72689039</v>
      </c>
      <c r="I146" s="410">
        <v>0.8</v>
      </c>
      <c r="J146" s="411">
        <f t="shared" si="41"/>
        <v>111743901.84074427</v>
      </c>
      <c r="K146" s="370">
        <v>21559.848674698795</v>
      </c>
      <c r="L146" s="370">
        <f t="shared" si="42"/>
        <v>98139355.100060418</v>
      </c>
      <c r="M146" s="410">
        <v>0.8</v>
      </c>
      <c r="N146" s="370">
        <f t="shared" si="43"/>
        <v>78511536.114244103</v>
      </c>
      <c r="O146" s="370">
        <v>30622.449156626506</v>
      </c>
      <c r="P146" s="370">
        <f t="shared" si="44"/>
        <v>139391860.17304918</v>
      </c>
      <c r="Q146" s="410">
        <v>0.8</v>
      </c>
      <c r="R146" s="411">
        <f t="shared" si="45"/>
        <v>111513562.04501164</v>
      </c>
      <c r="S146" s="411">
        <f t="shared" si="46"/>
        <v>82868</v>
      </c>
      <c r="T146" s="370">
        <f t="shared" si="46"/>
        <v>377211000</v>
      </c>
      <c r="U146" s="410">
        <v>0.8</v>
      </c>
      <c r="V146" s="430">
        <f t="shared" si="47"/>
        <v>301769000</v>
      </c>
      <c r="W146" s="431"/>
      <c r="X146" s="390"/>
      <c r="Y146" s="390"/>
      <c r="Z146" s="386"/>
      <c r="AA146" s="390"/>
      <c r="AB146" s="390"/>
      <c r="AC146" s="390"/>
      <c r="AD146" s="386"/>
      <c r="AE146" s="390"/>
    </row>
    <row r="147" spans="1:31" x14ac:dyDescent="0.25">
      <c r="A147" s="367" t="s">
        <v>11</v>
      </c>
      <c r="B147" s="429" t="s">
        <v>95</v>
      </c>
      <c r="C147" s="370">
        <v>378595000</v>
      </c>
      <c r="D147" s="410">
        <v>0.8</v>
      </c>
      <c r="E147" s="370">
        <v>302876000</v>
      </c>
      <c r="F147" s="370">
        <v>83173</v>
      </c>
      <c r="G147" s="370">
        <v>30798.961204819279</v>
      </c>
      <c r="H147" s="411">
        <f t="shared" si="40"/>
        <v>140193725.33560839</v>
      </c>
      <c r="I147" s="410">
        <v>0.8</v>
      </c>
      <c r="J147" s="411">
        <f t="shared" si="41"/>
        <v>112154980.26848669</v>
      </c>
      <c r="K147" s="370">
        <v>21639.384819277107</v>
      </c>
      <c r="L147" s="370">
        <f t="shared" si="42"/>
        <v>98500269.265918225</v>
      </c>
      <c r="M147" s="410">
        <v>0.8</v>
      </c>
      <c r="N147" s="370">
        <f t="shared" si="43"/>
        <v>78800215.412734583</v>
      </c>
      <c r="O147" s="370">
        <v>30734.653975903617</v>
      </c>
      <c r="P147" s="370">
        <f t="shared" si="44"/>
        <v>139901005.39847344</v>
      </c>
      <c r="Q147" s="410">
        <v>0.8</v>
      </c>
      <c r="R147" s="411">
        <f t="shared" si="45"/>
        <v>111920804.31877874</v>
      </c>
      <c r="S147" s="411">
        <f t="shared" si="46"/>
        <v>83173</v>
      </c>
      <c r="T147" s="370">
        <f t="shared" si="46"/>
        <v>378595000.00000006</v>
      </c>
      <c r="U147" s="410">
        <v>0.8</v>
      </c>
      <c r="V147" s="430">
        <f t="shared" si="47"/>
        <v>302876000</v>
      </c>
      <c r="W147" s="431"/>
      <c r="X147" s="390"/>
      <c r="Y147" s="390"/>
      <c r="Z147" s="386"/>
      <c r="AA147" s="390"/>
      <c r="AB147" s="390"/>
      <c r="AC147" s="390"/>
      <c r="AD147" s="386"/>
      <c r="AE147" s="390"/>
    </row>
    <row r="148" spans="1:31" x14ac:dyDescent="0.25">
      <c r="A148" s="367" t="s">
        <v>13</v>
      </c>
      <c r="B148" s="429" t="s">
        <v>96</v>
      </c>
      <c r="C148" s="370">
        <v>379944000</v>
      </c>
      <c r="D148" s="410">
        <v>0.8</v>
      </c>
      <c r="E148" s="370">
        <v>303956000</v>
      </c>
      <c r="F148" s="370">
        <v>83473</v>
      </c>
      <c r="G148" s="370">
        <v>30909.552168674698</v>
      </c>
      <c r="H148" s="411">
        <f t="shared" si="40"/>
        <v>140690988.5732505</v>
      </c>
      <c r="I148" s="410">
        <v>0.8</v>
      </c>
      <c r="J148" s="411">
        <f t="shared" si="41"/>
        <v>112553087.09381102</v>
      </c>
      <c r="K148" s="370">
        <v>21717.148674698794</v>
      </c>
      <c r="L148" s="370">
        <f t="shared" si="42"/>
        <v>98849931.547443584</v>
      </c>
      <c r="M148" s="410">
        <v>0.8</v>
      </c>
      <c r="N148" s="370">
        <f t="shared" si="43"/>
        <v>79080153.373746559</v>
      </c>
      <c r="O148" s="370">
        <v>30846.299156626505</v>
      </c>
      <c r="P148" s="370">
        <f t="shared" si="44"/>
        <v>140403079.87930587</v>
      </c>
      <c r="Q148" s="410">
        <v>0.8</v>
      </c>
      <c r="R148" s="411">
        <f t="shared" si="45"/>
        <v>112322759.53244242</v>
      </c>
      <c r="S148" s="411">
        <f t="shared" si="46"/>
        <v>83473</v>
      </c>
      <c r="T148" s="370">
        <f t="shared" si="46"/>
        <v>379944000</v>
      </c>
      <c r="U148" s="410">
        <v>0.8</v>
      </c>
      <c r="V148" s="430">
        <f t="shared" si="47"/>
        <v>303956000</v>
      </c>
      <c r="W148" s="431"/>
      <c r="X148" s="390"/>
      <c r="Y148" s="390"/>
      <c r="Z148" s="386"/>
      <c r="AA148" s="390"/>
      <c r="AB148" s="390"/>
      <c r="AC148" s="390"/>
      <c r="AD148" s="386"/>
      <c r="AE148" s="390"/>
    </row>
    <row r="149" spans="1:31" x14ac:dyDescent="0.25">
      <c r="A149" s="367" t="s">
        <v>14</v>
      </c>
      <c r="B149" s="429" t="s">
        <v>97</v>
      </c>
      <c r="C149" s="370">
        <v>381328000</v>
      </c>
      <c r="D149" s="410">
        <v>0.8</v>
      </c>
      <c r="E149" s="370">
        <v>305063000</v>
      </c>
      <c r="F149" s="370">
        <v>83778</v>
      </c>
      <c r="G149" s="370">
        <v>31022.811204819274</v>
      </c>
      <c r="H149" s="411">
        <f t="shared" si="40"/>
        <v>141204929.11159641</v>
      </c>
      <c r="I149" s="410">
        <v>0.8</v>
      </c>
      <c r="J149" s="411">
        <f t="shared" si="41"/>
        <v>112964165.46797229</v>
      </c>
      <c r="K149" s="370">
        <v>21796.684819277107</v>
      </c>
      <c r="L149" s="370">
        <f t="shared" si="42"/>
        <v>99210845.672674224</v>
      </c>
      <c r="M149" s="410">
        <v>0.8</v>
      </c>
      <c r="N149" s="370">
        <f t="shared" si="43"/>
        <v>79368832.641303599</v>
      </c>
      <c r="O149" s="370">
        <v>30958.503975903615</v>
      </c>
      <c r="P149" s="370">
        <f t="shared" si="44"/>
        <v>140912225.21572936</v>
      </c>
      <c r="Q149" s="410">
        <v>0.8</v>
      </c>
      <c r="R149" s="411">
        <f t="shared" si="45"/>
        <v>112730001.89072412</v>
      </c>
      <c r="S149" s="411">
        <f t="shared" si="46"/>
        <v>83778</v>
      </c>
      <c r="T149" s="370">
        <f t="shared" si="46"/>
        <v>381328000</v>
      </c>
      <c r="U149" s="410">
        <v>0.8</v>
      </c>
      <c r="V149" s="430">
        <f t="shared" si="47"/>
        <v>305063000</v>
      </c>
      <c r="W149" s="431"/>
      <c r="X149" s="390"/>
      <c r="Y149" s="390"/>
      <c r="Z149" s="386"/>
      <c r="AA149" s="390"/>
      <c r="AB149" s="390"/>
      <c r="AC149" s="390"/>
      <c r="AD149" s="386"/>
      <c r="AE149" s="390"/>
    </row>
    <row r="150" spans="1:31" x14ac:dyDescent="0.25">
      <c r="A150" s="367" t="s">
        <v>15</v>
      </c>
      <c r="B150" s="429" t="s">
        <v>336</v>
      </c>
      <c r="C150" s="370">
        <v>382723000</v>
      </c>
      <c r="D150" s="410">
        <v>0.8</v>
      </c>
      <c r="E150" s="370">
        <v>306179000</v>
      </c>
      <c r="F150" s="370">
        <v>84083</v>
      </c>
      <c r="G150" s="370">
        <v>31135.66120481928</v>
      </c>
      <c r="H150" s="411">
        <f t="shared" si="40"/>
        <v>141721081.11380482</v>
      </c>
      <c r="I150" s="410">
        <v>0.8</v>
      </c>
      <c r="J150" s="411">
        <f t="shared" si="41"/>
        <v>113377087.06909081</v>
      </c>
      <c r="K150" s="370">
        <v>21875.98481927711</v>
      </c>
      <c r="L150" s="370">
        <f t="shared" si="42"/>
        <v>99573546.828588352</v>
      </c>
      <c r="M150" s="410">
        <v>0.8</v>
      </c>
      <c r="N150" s="370">
        <f t="shared" si="43"/>
        <v>79658993.56566067</v>
      </c>
      <c r="O150" s="370">
        <v>31071.353975903618</v>
      </c>
      <c r="P150" s="370">
        <f t="shared" si="44"/>
        <v>141428372.05760691</v>
      </c>
      <c r="Q150" s="410">
        <v>0.8</v>
      </c>
      <c r="R150" s="411">
        <f t="shared" si="45"/>
        <v>113142919.36524855</v>
      </c>
      <c r="S150" s="411">
        <f t="shared" si="46"/>
        <v>84083.000000000015</v>
      </c>
      <c r="T150" s="370">
        <f t="shared" si="46"/>
        <v>382723000.00000012</v>
      </c>
      <c r="U150" s="410">
        <v>0.8</v>
      </c>
      <c r="V150" s="430">
        <f t="shared" si="47"/>
        <v>306179000.00000006</v>
      </c>
      <c r="W150" s="431"/>
      <c r="X150" s="390"/>
      <c r="Y150" s="390"/>
      <c r="Z150" s="386"/>
      <c r="AA150" s="390"/>
      <c r="AB150" s="390"/>
      <c r="AC150" s="390"/>
      <c r="AD150" s="386"/>
      <c r="AE150" s="390"/>
    </row>
    <row r="151" spans="1:31" ht="15.75" thickBot="1" x14ac:dyDescent="0.3">
      <c r="A151" s="367" t="s">
        <v>16</v>
      </c>
      <c r="B151" s="429" t="s">
        <v>99</v>
      </c>
      <c r="C151" s="370">
        <v>383971000</v>
      </c>
      <c r="D151" s="410">
        <v>0.8</v>
      </c>
      <c r="E151" s="370">
        <v>307177000</v>
      </c>
      <c r="F151" s="415">
        <v>84358</v>
      </c>
      <c r="G151" s="415">
        <v>31234.956987951806</v>
      </c>
      <c r="H151" s="411">
        <f t="shared" si="40"/>
        <v>142171669.19107664</v>
      </c>
      <c r="I151" s="410">
        <v>0.8</v>
      </c>
      <c r="J151" s="411">
        <f t="shared" si="41"/>
        <v>113737409.40619825</v>
      </c>
      <c r="K151" s="415">
        <v>21946.067951807232</v>
      </c>
      <c r="L151" s="370">
        <f t="shared" si="42"/>
        <v>99891577.058765903</v>
      </c>
      <c r="M151" s="410">
        <v>0.8</v>
      </c>
      <c r="N151" s="370">
        <f t="shared" si="43"/>
        <v>79913313.677805185</v>
      </c>
      <c r="O151" s="415">
        <v>31176.975060240962</v>
      </c>
      <c r="P151" s="370">
        <f t="shared" si="44"/>
        <v>141907753.75015745</v>
      </c>
      <c r="Q151" s="410">
        <v>0.8</v>
      </c>
      <c r="R151" s="411">
        <f t="shared" si="45"/>
        <v>113526276.91599657</v>
      </c>
      <c r="S151" s="411">
        <f t="shared" si="46"/>
        <v>84358</v>
      </c>
      <c r="T151" s="370">
        <f t="shared" si="46"/>
        <v>383971000</v>
      </c>
      <c r="U151" s="410">
        <v>0.8</v>
      </c>
      <c r="V151" s="430">
        <f t="shared" si="47"/>
        <v>307177000</v>
      </c>
      <c r="W151" s="431"/>
      <c r="X151" s="390"/>
      <c r="Y151" s="390"/>
      <c r="Z151" s="386"/>
      <c r="AA151" s="390"/>
      <c r="AB151" s="390"/>
      <c r="AC151" s="390"/>
      <c r="AD151" s="386"/>
      <c r="AE151" s="390"/>
    </row>
    <row r="152" spans="1:31" ht="15.75" thickBot="1" x14ac:dyDescent="0.3">
      <c r="A152" s="367" t="s">
        <v>314</v>
      </c>
      <c r="B152" s="367" t="s">
        <v>358</v>
      </c>
      <c r="C152" s="437"/>
      <c r="D152" s="410">
        <v>0.8</v>
      </c>
      <c r="E152" s="436">
        <v>3615779000</v>
      </c>
      <c r="F152" s="437"/>
      <c r="G152" s="420"/>
      <c r="H152" s="437"/>
      <c r="I152" s="435">
        <v>0.8</v>
      </c>
      <c r="J152" s="439">
        <f>SUM(J140:J151)</f>
        <v>1338816832.2229972</v>
      </c>
      <c r="K152" s="422"/>
      <c r="L152" s="443"/>
      <c r="M152" s="435">
        <v>0.8</v>
      </c>
      <c r="N152" s="436">
        <f>SUM(N140:N151)</f>
        <v>940667506.23183346</v>
      </c>
      <c r="O152" s="420"/>
      <c r="P152" s="437"/>
      <c r="Q152" s="435">
        <v>0.8</v>
      </c>
      <c r="R152" s="439">
        <f>SUM(R140:R151)</f>
        <v>1336294661.5451696</v>
      </c>
      <c r="S152" s="440"/>
      <c r="T152" s="440"/>
      <c r="U152" s="435">
        <v>0.8</v>
      </c>
      <c r="V152" s="439">
        <f>SUM(V140:V151)</f>
        <v>3615779000</v>
      </c>
      <c r="W152" s="412">
        <f>E152-V152</f>
        <v>0</v>
      </c>
      <c r="X152" s="390"/>
      <c r="Y152" s="390"/>
      <c r="Z152" s="386"/>
      <c r="AA152" s="390"/>
      <c r="AB152" s="390"/>
      <c r="AC152" s="390"/>
      <c r="AD152" s="386"/>
      <c r="AE152" s="390"/>
    </row>
    <row r="155" spans="1:31" x14ac:dyDescent="0.25">
      <c r="A155" s="5"/>
      <c r="B155" s="5"/>
    </row>
    <row r="157" spans="1:31" x14ac:dyDescent="0.25">
      <c r="A157" s="900" t="s">
        <v>0</v>
      </c>
      <c r="B157" s="900" t="s">
        <v>360</v>
      </c>
      <c r="C157" s="906" t="s">
        <v>361</v>
      </c>
      <c r="D157" s="901" t="s">
        <v>328</v>
      </c>
      <c r="E157" s="908" t="s">
        <v>271</v>
      </c>
      <c r="F157" s="908"/>
      <c r="G157" s="916" t="s">
        <v>272</v>
      </c>
      <c r="H157" s="916"/>
      <c r="I157" s="917" t="s">
        <v>273</v>
      </c>
      <c r="J157" s="917"/>
      <c r="K157" s="868" t="s">
        <v>39</v>
      </c>
      <c r="L157" s="868"/>
    </row>
    <row r="158" spans="1:31" x14ac:dyDescent="0.25">
      <c r="A158" s="900"/>
      <c r="B158" s="900"/>
      <c r="C158" s="907"/>
      <c r="D158" s="901"/>
      <c r="E158" s="918" t="s">
        <v>330</v>
      </c>
      <c r="F158" s="919" t="s">
        <v>361</v>
      </c>
      <c r="G158" s="920" t="s">
        <v>330</v>
      </c>
      <c r="H158" s="921" t="s">
        <v>361</v>
      </c>
      <c r="I158" s="877" t="s">
        <v>330</v>
      </c>
      <c r="J158" s="875" t="s">
        <v>361</v>
      </c>
      <c r="K158" s="890" t="s">
        <v>330</v>
      </c>
      <c r="L158" s="892" t="s">
        <v>361</v>
      </c>
    </row>
    <row r="159" spans="1:31" x14ac:dyDescent="0.25">
      <c r="A159" s="900"/>
      <c r="B159" s="900"/>
      <c r="C159" s="907"/>
      <c r="D159" s="901"/>
      <c r="E159" s="918"/>
      <c r="F159" s="919"/>
      <c r="G159" s="920"/>
      <c r="H159" s="921"/>
      <c r="I159" s="877"/>
      <c r="J159" s="875"/>
      <c r="K159" s="890"/>
      <c r="L159" s="892"/>
    </row>
    <row r="160" spans="1:31" x14ac:dyDescent="0.25">
      <c r="A160" s="900"/>
      <c r="B160" s="900"/>
      <c r="C160" s="367" t="s">
        <v>333</v>
      </c>
      <c r="D160" s="367" t="s">
        <v>335</v>
      </c>
      <c r="E160" s="367" t="s">
        <v>335</v>
      </c>
      <c r="F160" s="367" t="s">
        <v>333</v>
      </c>
      <c r="G160" s="367" t="s">
        <v>335</v>
      </c>
      <c r="H160" s="367" t="s">
        <v>333</v>
      </c>
      <c r="I160" s="367" t="s">
        <v>335</v>
      </c>
      <c r="J160" s="367" t="s">
        <v>333</v>
      </c>
      <c r="K160" s="367" t="s">
        <v>335</v>
      </c>
      <c r="L160" s="367" t="s">
        <v>333</v>
      </c>
    </row>
    <row r="161" spans="1:12" x14ac:dyDescent="0.25">
      <c r="A161" s="367" t="s">
        <v>301</v>
      </c>
      <c r="B161" s="410" t="s">
        <v>302</v>
      </c>
      <c r="C161" s="370">
        <v>218758000</v>
      </c>
      <c r="D161" s="370">
        <v>81073</v>
      </c>
      <c r="E161" s="370">
        <v>29997.01</v>
      </c>
      <c r="F161" s="370">
        <f>C161/D161*E161</f>
        <v>80940460</v>
      </c>
      <c r="G161" s="370">
        <v>21078.98</v>
      </c>
      <c r="H161" s="370">
        <f>C161/D161*G161</f>
        <v>56877080</v>
      </c>
      <c r="I161" s="370">
        <v>29997.01</v>
      </c>
      <c r="J161" s="370">
        <f>C161/D161*I161</f>
        <v>80940460</v>
      </c>
      <c r="K161" s="370">
        <f>E161+G161+I161</f>
        <v>81073</v>
      </c>
      <c r="L161" s="370">
        <f>F161+H161+J161</f>
        <v>218758000</v>
      </c>
    </row>
    <row r="162" spans="1:12" x14ac:dyDescent="0.25">
      <c r="A162" s="367" t="s">
        <v>3</v>
      </c>
      <c r="B162" s="410" t="s">
        <v>303</v>
      </c>
      <c r="C162" s="370">
        <v>219497000</v>
      </c>
      <c r="D162" s="370">
        <v>81383</v>
      </c>
      <c r="E162" s="370">
        <v>30137.070240963854</v>
      </c>
      <c r="F162" s="370">
        <f t="shared" ref="F162:F172" si="48">C162/D162*E162</f>
        <v>81282288.766460344</v>
      </c>
      <c r="G162" s="370">
        <v>21174.22096385542</v>
      </c>
      <c r="H162" s="370">
        <f t="shared" ref="H162:H172" si="49">C162/D162*G162</f>
        <v>57108707.947647206</v>
      </c>
      <c r="I162" s="370">
        <v>30071.708795180726</v>
      </c>
      <c r="J162" s="370">
        <f t="shared" ref="J162:J172" si="50">C162/D162*I162</f>
        <v>81106003.285892427</v>
      </c>
      <c r="K162" s="370">
        <f t="shared" ref="K162:L173" si="51">E162+G162+I162</f>
        <v>81383</v>
      </c>
      <c r="L162" s="370">
        <f t="shared" si="51"/>
        <v>219496999.99999997</v>
      </c>
    </row>
    <row r="163" spans="1:12" x14ac:dyDescent="0.25">
      <c r="A163" s="367" t="s">
        <v>6</v>
      </c>
      <c r="B163" s="410" t="s">
        <v>304</v>
      </c>
      <c r="C163" s="370">
        <v>220303000</v>
      </c>
      <c r="D163" s="370">
        <v>81658</v>
      </c>
      <c r="E163" s="370">
        <v>30235.956987951806</v>
      </c>
      <c r="F163" s="370">
        <f t="shared" si="48"/>
        <v>81572804.040225655</v>
      </c>
      <c r="G163" s="370">
        <v>21244.067951807232</v>
      </c>
      <c r="H163" s="370">
        <f t="shared" si="49"/>
        <v>57313819.858274624</v>
      </c>
      <c r="I163" s="370">
        <v>30177.975060240962</v>
      </c>
      <c r="J163" s="370">
        <f t="shared" si="50"/>
        <v>81416376.101499736</v>
      </c>
      <c r="K163" s="370">
        <f t="shared" si="51"/>
        <v>81658</v>
      </c>
      <c r="L163" s="370">
        <f t="shared" si="51"/>
        <v>220303000</v>
      </c>
    </row>
    <row r="164" spans="1:12" x14ac:dyDescent="0.25">
      <c r="A164" s="367" t="s">
        <v>7</v>
      </c>
      <c r="B164" s="410" t="s">
        <v>305</v>
      </c>
      <c r="C164" s="370">
        <v>221136000</v>
      </c>
      <c r="D164" s="370">
        <v>81958</v>
      </c>
      <c r="E164" s="370">
        <v>30349.002168674699</v>
      </c>
      <c r="F164" s="370">
        <f t="shared" si="48"/>
        <v>81886538.758535445</v>
      </c>
      <c r="G164" s="370">
        <v>21323.248674698796</v>
      </c>
      <c r="H164" s="370">
        <f t="shared" si="49"/>
        <v>57533589.386370987</v>
      </c>
      <c r="I164" s="370">
        <v>30285.749156626505</v>
      </c>
      <c r="J164" s="370">
        <f t="shared" si="50"/>
        <v>81715871.855093569</v>
      </c>
      <c r="K164" s="370">
        <f t="shared" si="51"/>
        <v>81958</v>
      </c>
      <c r="L164" s="370">
        <f t="shared" si="51"/>
        <v>221136000</v>
      </c>
    </row>
    <row r="165" spans="1:12" x14ac:dyDescent="0.25">
      <c r="A165" s="367" t="s">
        <v>8</v>
      </c>
      <c r="B165" s="410" t="s">
        <v>306</v>
      </c>
      <c r="C165" s="370">
        <v>221943000</v>
      </c>
      <c r="D165" s="370">
        <v>82268</v>
      </c>
      <c r="E165" s="370">
        <v>30464.520240963855</v>
      </c>
      <c r="F165" s="370">
        <f t="shared" si="48"/>
        <v>82187326.97817184</v>
      </c>
      <c r="G165" s="370">
        <v>21404.320963855422</v>
      </c>
      <c r="H165" s="370">
        <f t="shared" si="49"/>
        <v>57744678.46162498</v>
      </c>
      <c r="I165" s="370">
        <v>30399.158795180727</v>
      </c>
      <c r="J165" s="370">
        <f t="shared" si="50"/>
        <v>82010994.560203195</v>
      </c>
      <c r="K165" s="370">
        <f t="shared" si="51"/>
        <v>82268</v>
      </c>
      <c r="L165" s="370">
        <f t="shared" si="51"/>
        <v>221943000</v>
      </c>
    </row>
    <row r="166" spans="1:12" x14ac:dyDescent="0.25">
      <c r="A166" s="367" t="s">
        <v>9</v>
      </c>
      <c r="B166" s="410" t="s">
        <v>307</v>
      </c>
      <c r="C166" s="370">
        <v>222749000</v>
      </c>
      <c r="D166" s="370">
        <v>82568</v>
      </c>
      <c r="E166" s="370">
        <v>30574.702168674699</v>
      </c>
      <c r="F166" s="370">
        <f t="shared" si="48"/>
        <v>82483338.985685974</v>
      </c>
      <c r="G166" s="370">
        <v>21481.848674698795</v>
      </c>
      <c r="H166" s="370">
        <f t="shared" si="49"/>
        <v>57952963.744313553</v>
      </c>
      <c r="I166" s="370">
        <v>30511.449156626506</v>
      </c>
      <c r="J166" s="370">
        <f t="shared" si="50"/>
        <v>82312697.270000443</v>
      </c>
      <c r="K166" s="370">
        <f t="shared" si="51"/>
        <v>82568</v>
      </c>
      <c r="L166" s="370">
        <f t="shared" si="51"/>
        <v>222749000</v>
      </c>
    </row>
    <row r="167" spans="1:12" x14ac:dyDescent="0.25">
      <c r="A167" s="367" t="s">
        <v>10</v>
      </c>
      <c r="B167" s="410" t="s">
        <v>308</v>
      </c>
      <c r="C167" s="370">
        <v>223569000</v>
      </c>
      <c r="D167" s="370">
        <v>82868</v>
      </c>
      <c r="E167" s="370">
        <v>30685.702168674699</v>
      </c>
      <c r="F167" s="370">
        <f t="shared" si="48"/>
        <v>82786742.145924047</v>
      </c>
      <c r="G167" s="370">
        <v>21559.848674698795</v>
      </c>
      <c r="H167" s="370">
        <f t="shared" si="49"/>
        <v>58166165.568780892</v>
      </c>
      <c r="I167" s="370">
        <v>30622.449156626506</v>
      </c>
      <c r="J167" s="370">
        <f t="shared" si="50"/>
        <v>82616092.285295069</v>
      </c>
      <c r="K167" s="370">
        <f t="shared" si="51"/>
        <v>82868</v>
      </c>
      <c r="L167" s="370">
        <f t="shared" si="51"/>
        <v>223569000</v>
      </c>
    </row>
    <row r="168" spans="1:12" x14ac:dyDescent="0.25">
      <c r="A168" s="367" t="s">
        <v>11</v>
      </c>
      <c r="B168" s="410" t="s">
        <v>309</v>
      </c>
      <c r="C168" s="370">
        <v>224375000</v>
      </c>
      <c r="D168" s="370">
        <v>83173</v>
      </c>
      <c r="E168" s="370">
        <v>30798.961204819279</v>
      </c>
      <c r="F168" s="370">
        <f t="shared" si="48"/>
        <v>83086060.624617681</v>
      </c>
      <c r="G168" s="370">
        <v>21639.384819277107</v>
      </c>
      <c r="H168" s="370">
        <f t="shared" si="49"/>
        <v>58376359.74204731</v>
      </c>
      <c r="I168" s="370">
        <v>30734.653975903617</v>
      </c>
      <c r="J168" s="370">
        <f t="shared" si="50"/>
        <v>82912579.633335024</v>
      </c>
      <c r="K168" s="370">
        <f t="shared" si="51"/>
        <v>83173</v>
      </c>
      <c r="L168" s="370">
        <f t="shared" si="51"/>
        <v>224375000.00000003</v>
      </c>
    </row>
    <row r="169" spans="1:12" x14ac:dyDescent="0.25">
      <c r="A169" s="367" t="s">
        <v>13</v>
      </c>
      <c r="B169" s="410" t="s">
        <v>310</v>
      </c>
      <c r="C169" s="370">
        <v>225195000</v>
      </c>
      <c r="D169" s="370">
        <v>83473</v>
      </c>
      <c r="E169" s="370">
        <v>30909.552168674698</v>
      </c>
      <c r="F169" s="370">
        <f t="shared" si="48"/>
        <v>83388360.315607429</v>
      </c>
      <c r="G169" s="370">
        <v>21717.148674698794</v>
      </c>
      <c r="H169" s="370">
        <f t="shared" si="49"/>
        <v>58588924.512103252</v>
      </c>
      <c r="I169" s="370">
        <v>30846.299156626505</v>
      </c>
      <c r="J169" s="370">
        <f t="shared" si="50"/>
        <v>83217715.172289312</v>
      </c>
      <c r="K169" s="370">
        <f t="shared" si="51"/>
        <v>83473</v>
      </c>
      <c r="L169" s="370">
        <f t="shared" si="51"/>
        <v>225195000</v>
      </c>
    </row>
    <row r="170" spans="1:12" x14ac:dyDescent="0.25">
      <c r="A170" s="367" t="s">
        <v>14</v>
      </c>
      <c r="B170" s="410" t="s">
        <v>311</v>
      </c>
      <c r="C170" s="370">
        <v>226015000</v>
      </c>
      <c r="D170" s="370">
        <v>83778</v>
      </c>
      <c r="E170" s="370">
        <v>31022.811204819274</v>
      </c>
      <c r="F170" s="370">
        <f t="shared" si="48"/>
        <v>83692862.976643369</v>
      </c>
      <c r="G170" s="370">
        <v>21796.684819277107</v>
      </c>
      <c r="H170" s="370">
        <f t="shared" si="49"/>
        <v>58802761.099917822</v>
      </c>
      <c r="I170" s="370">
        <v>30958.503975903615</v>
      </c>
      <c r="J170" s="370">
        <f t="shared" si="50"/>
        <v>83519375.923438802</v>
      </c>
      <c r="K170" s="370">
        <f t="shared" si="51"/>
        <v>83778</v>
      </c>
      <c r="L170" s="370">
        <f t="shared" si="51"/>
        <v>226015000</v>
      </c>
    </row>
    <row r="171" spans="1:12" x14ac:dyDescent="0.25">
      <c r="A171" s="367" t="s">
        <v>15</v>
      </c>
      <c r="B171" s="410" t="s">
        <v>362</v>
      </c>
      <c r="C171" s="370">
        <v>226754000</v>
      </c>
      <c r="D171" s="370">
        <v>84083</v>
      </c>
      <c r="E171" s="370">
        <v>31135.66120481928</v>
      </c>
      <c r="F171" s="370">
        <f t="shared" si="48"/>
        <v>83966268.102203667</v>
      </c>
      <c r="G171" s="370">
        <v>21875.98481927711</v>
      </c>
      <c r="H171" s="370">
        <f t="shared" si="49"/>
        <v>58994886.739416555</v>
      </c>
      <c r="I171" s="370">
        <v>31071.353975903618</v>
      </c>
      <c r="J171" s="370">
        <f t="shared" si="50"/>
        <v>83792845.158379808</v>
      </c>
      <c r="K171" s="370">
        <f t="shared" si="51"/>
        <v>84083.000000000015</v>
      </c>
      <c r="L171" s="370">
        <f t="shared" si="51"/>
        <v>226754000</v>
      </c>
    </row>
    <row r="172" spans="1:12" x14ac:dyDescent="0.25">
      <c r="A172" s="367" t="s">
        <v>16</v>
      </c>
      <c r="B172" s="410" t="s">
        <v>363</v>
      </c>
      <c r="C172" s="370">
        <v>227574000</v>
      </c>
      <c r="D172" s="370">
        <v>84358</v>
      </c>
      <c r="E172" s="370">
        <v>31234.956987951806</v>
      </c>
      <c r="F172" s="370">
        <f t="shared" si="48"/>
        <v>84263070.503996581</v>
      </c>
      <c r="G172" s="370">
        <v>21946.067951807232</v>
      </c>
      <c r="H172" s="370">
        <f t="shared" si="49"/>
        <v>59204277.816740304</v>
      </c>
      <c r="I172" s="370">
        <v>31176.975060240962</v>
      </c>
      <c r="J172" s="370">
        <f t="shared" si="50"/>
        <v>84106651.6792631</v>
      </c>
      <c r="K172" s="370">
        <f t="shared" si="51"/>
        <v>84358</v>
      </c>
      <c r="L172" s="370">
        <f t="shared" si="51"/>
        <v>227574000</v>
      </c>
    </row>
    <row r="173" spans="1:12" x14ac:dyDescent="0.25">
      <c r="A173" s="367" t="s">
        <v>314</v>
      </c>
      <c r="B173" s="410" t="s">
        <v>364</v>
      </c>
      <c r="C173" s="436">
        <v>2677868000</v>
      </c>
      <c r="D173" s="443"/>
      <c r="E173" s="443"/>
      <c r="F173" s="436">
        <f>SUM(F161:F172)</f>
        <v>991536122.19807196</v>
      </c>
      <c r="G173" s="437"/>
      <c r="H173" s="439">
        <f>SUM(H161:H172)</f>
        <v>696664214.87723744</v>
      </c>
      <c r="I173" s="437"/>
      <c r="J173" s="439">
        <f>SUM(J161:J172)</f>
        <v>989667662.92469049</v>
      </c>
      <c r="K173" s="437"/>
      <c r="L173" s="436">
        <f t="shared" si="51"/>
        <v>2677868000</v>
      </c>
    </row>
  </sheetData>
  <mergeCells count="180">
    <mergeCell ref="A1:K2"/>
    <mergeCell ref="G157:H157"/>
    <mergeCell ref="I157:J157"/>
    <mergeCell ref="K157:L157"/>
    <mergeCell ref="E158:E159"/>
    <mergeCell ref="F158:F159"/>
    <mergeCell ref="G158:G159"/>
    <mergeCell ref="H158:H159"/>
    <mergeCell ref="I158:I159"/>
    <mergeCell ref="J158:J159"/>
    <mergeCell ref="K158:K159"/>
    <mergeCell ref="J137:J138"/>
    <mergeCell ref="K137:K138"/>
    <mergeCell ref="G115:J115"/>
    <mergeCell ref="K115:N115"/>
    <mergeCell ref="G72:J72"/>
    <mergeCell ref="K72:N72"/>
    <mergeCell ref="L137:L138"/>
    <mergeCell ref="M137:M138"/>
    <mergeCell ref="N137:N138"/>
    <mergeCell ref="A50:D50"/>
    <mergeCell ref="C51:C53"/>
    <mergeCell ref="D51:D53"/>
    <mergeCell ref="E51:E53"/>
    <mergeCell ref="N30:Q30"/>
    <mergeCell ref="A135:D135"/>
    <mergeCell ref="M116:M117"/>
    <mergeCell ref="N116:N117"/>
    <mergeCell ref="O116:O117"/>
    <mergeCell ref="O115:R115"/>
    <mergeCell ref="A136:A139"/>
    <mergeCell ref="S137:S138"/>
    <mergeCell ref="T137:T138"/>
    <mergeCell ref="U137:U138"/>
    <mergeCell ref="V137:V138"/>
    <mergeCell ref="A157:A160"/>
    <mergeCell ref="B157:B160"/>
    <mergeCell ref="C157:C159"/>
    <mergeCell ref="D157:D159"/>
    <mergeCell ref="E157:F157"/>
    <mergeCell ref="O137:O138"/>
    <mergeCell ref="P137:P138"/>
    <mergeCell ref="Q137:Q138"/>
    <mergeCell ref="F136:F138"/>
    <mergeCell ref="G136:J136"/>
    <mergeCell ref="K136:N136"/>
    <mergeCell ref="O136:R136"/>
    <mergeCell ref="S136:V136"/>
    <mergeCell ref="G137:G138"/>
    <mergeCell ref="H137:H138"/>
    <mergeCell ref="I137:I138"/>
    <mergeCell ref="L158:L159"/>
    <mergeCell ref="B136:B139"/>
    <mergeCell ref="C136:C138"/>
    <mergeCell ref="D136:D138"/>
    <mergeCell ref="E136:E138"/>
    <mergeCell ref="R137:R138"/>
    <mergeCell ref="S115:V115"/>
    <mergeCell ref="G116:G117"/>
    <mergeCell ref="H116:H117"/>
    <mergeCell ref="I116:I117"/>
    <mergeCell ref="J116:J117"/>
    <mergeCell ref="K116:K117"/>
    <mergeCell ref="L116:L117"/>
    <mergeCell ref="S116:S117"/>
    <mergeCell ref="T116:T117"/>
    <mergeCell ref="U116:U117"/>
    <mergeCell ref="A115:A118"/>
    <mergeCell ref="B115:B118"/>
    <mergeCell ref="C115:C117"/>
    <mergeCell ref="D115:D117"/>
    <mergeCell ref="E115:E117"/>
    <mergeCell ref="F115:F117"/>
    <mergeCell ref="V116:V117"/>
    <mergeCell ref="P116:P117"/>
    <mergeCell ref="Q116:Q117"/>
    <mergeCell ref="R116:R117"/>
    <mergeCell ref="R95:R96"/>
    <mergeCell ref="S95:S96"/>
    <mergeCell ref="T95:T96"/>
    <mergeCell ref="U95:U96"/>
    <mergeCell ref="V95:V96"/>
    <mergeCell ref="Q95:Q96"/>
    <mergeCell ref="A114:D114"/>
    <mergeCell ref="L95:L96"/>
    <mergeCell ref="M95:M96"/>
    <mergeCell ref="N95:N96"/>
    <mergeCell ref="O95:O96"/>
    <mergeCell ref="P95:P96"/>
    <mergeCell ref="F94:F96"/>
    <mergeCell ref="G94:J94"/>
    <mergeCell ref="K94:N94"/>
    <mergeCell ref="O94:R94"/>
    <mergeCell ref="S94:V94"/>
    <mergeCell ref="G95:G96"/>
    <mergeCell ref="H95:H96"/>
    <mergeCell ref="I95:I96"/>
    <mergeCell ref="J95:J96"/>
    <mergeCell ref="K95:K96"/>
    <mergeCell ref="A93:D93"/>
    <mergeCell ref="A94:A97"/>
    <mergeCell ref="B94:B97"/>
    <mergeCell ref="C94:C96"/>
    <mergeCell ref="D94:D96"/>
    <mergeCell ref="E94:E96"/>
    <mergeCell ref="M73:M74"/>
    <mergeCell ref="N73:N74"/>
    <mergeCell ref="O73:O74"/>
    <mergeCell ref="O72:R72"/>
    <mergeCell ref="S72:V72"/>
    <mergeCell ref="G73:G74"/>
    <mergeCell ref="H73:H74"/>
    <mergeCell ref="I73:I74"/>
    <mergeCell ref="J73:J74"/>
    <mergeCell ref="K73:K74"/>
    <mergeCell ref="L73:L74"/>
    <mergeCell ref="A72:A75"/>
    <mergeCell ref="B72:B75"/>
    <mergeCell ref="C72:C74"/>
    <mergeCell ref="D72:D74"/>
    <mergeCell ref="E72:E74"/>
    <mergeCell ref="F72:F74"/>
    <mergeCell ref="S73:S74"/>
    <mergeCell ref="T73:T74"/>
    <mergeCell ref="U73:U74"/>
    <mergeCell ref="V73:V74"/>
    <mergeCell ref="P73:P74"/>
    <mergeCell ref="Q73:Q74"/>
    <mergeCell ref="R73:R74"/>
    <mergeCell ref="V52:V53"/>
    <mergeCell ref="A71:D71"/>
    <mergeCell ref="L52:L53"/>
    <mergeCell ref="M52:M53"/>
    <mergeCell ref="N52:N53"/>
    <mergeCell ref="O52:O53"/>
    <mergeCell ref="F51:F53"/>
    <mergeCell ref="G51:J51"/>
    <mergeCell ref="K51:N51"/>
    <mergeCell ref="O51:R51"/>
    <mergeCell ref="R52:R53"/>
    <mergeCell ref="S52:S53"/>
    <mergeCell ref="S51:V51"/>
    <mergeCell ref="G52:G53"/>
    <mergeCell ref="H52:H53"/>
    <mergeCell ref="I52:I53"/>
    <mergeCell ref="J52:J53"/>
    <mergeCell ref="K52:K53"/>
    <mergeCell ref="P52:P53"/>
    <mergeCell ref="Q52:Q53"/>
    <mergeCell ref="T52:T53"/>
    <mergeCell ref="U52:U53"/>
    <mergeCell ref="A51:A54"/>
    <mergeCell ref="B51:B54"/>
    <mergeCell ref="R30:AC30"/>
    <mergeCell ref="C31:E31"/>
    <mergeCell ref="F31:I31"/>
    <mergeCell ref="J31:M31"/>
    <mergeCell ref="N31:Q31"/>
    <mergeCell ref="R31:U31"/>
    <mergeCell ref="V31:Y31"/>
    <mergeCell ref="Z31:AC31"/>
    <mergeCell ref="A29:D29"/>
    <mergeCell ref="A30:A32"/>
    <mergeCell ref="B30:B32"/>
    <mergeCell ref="C30:E30"/>
    <mergeCell ref="F30:I30"/>
    <mergeCell ref="J30:M30"/>
    <mergeCell ref="W10:Z11"/>
    <mergeCell ref="AA10:AL10"/>
    <mergeCell ref="C11:N11"/>
    <mergeCell ref="O11:R11"/>
    <mergeCell ref="AA11:AD11"/>
    <mergeCell ref="AE11:AH11"/>
    <mergeCell ref="AI11:AL11"/>
    <mergeCell ref="A9:D9"/>
    <mergeCell ref="A10:A12"/>
    <mergeCell ref="B10:B12"/>
    <mergeCell ref="C10:N10"/>
    <mergeCell ref="O10:R10"/>
    <mergeCell ref="S10:V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O88"/>
  <sheetViews>
    <sheetView view="pageBreakPreview" topLeftCell="A13" zoomScale="90" zoomScaleSheetLayoutView="90" workbookViewId="0">
      <selection activeCell="I28" sqref="I28"/>
    </sheetView>
  </sheetViews>
  <sheetFormatPr defaultRowHeight="15" x14ac:dyDescent="0.25"/>
  <cols>
    <col min="1" max="1" width="3.140625" style="344" customWidth="1"/>
    <col min="2" max="2" width="9.28515625" style="344" bestFit="1" customWidth="1"/>
    <col min="3" max="3" width="13.28515625" style="344" bestFit="1" customWidth="1"/>
    <col min="4" max="8" width="9.42578125" style="344" bestFit="1" customWidth="1"/>
    <col min="9" max="11" width="9.28515625" style="344" bestFit="1" customWidth="1"/>
    <col min="12" max="15" width="9.42578125" style="344" bestFit="1" customWidth="1"/>
    <col min="16" max="22" width="9.28515625" style="344" bestFit="1" customWidth="1"/>
    <col min="23" max="16384" width="9.140625" style="344"/>
  </cols>
  <sheetData>
    <row r="1" spans="1:41" ht="18.75" x14ac:dyDescent="0.3">
      <c r="B1" s="535" t="s">
        <v>274</v>
      </c>
      <c r="C1" s="535"/>
      <c r="D1" s="535"/>
      <c r="E1" s="535"/>
      <c r="F1" s="36"/>
    </row>
    <row r="2" spans="1:41" s="485" customFormat="1" ht="13.5" customHeight="1" x14ac:dyDescent="0.3">
      <c r="B2" s="535"/>
      <c r="C2" s="535"/>
      <c r="D2" s="535"/>
      <c r="E2" s="535"/>
    </row>
    <row r="3" spans="1:41" x14ac:dyDescent="0.25">
      <c r="B3" s="934" t="s">
        <v>0</v>
      </c>
      <c r="C3" s="934" t="s">
        <v>178</v>
      </c>
      <c r="D3" s="937" t="s">
        <v>365</v>
      </c>
      <c r="E3" s="938"/>
      <c r="F3" s="938"/>
      <c r="G3" s="938"/>
      <c r="H3" s="938"/>
      <c r="I3" s="938"/>
      <c r="J3" s="938"/>
      <c r="K3" s="938"/>
      <c r="L3" s="938"/>
      <c r="M3" s="938"/>
      <c r="N3" s="938"/>
      <c r="O3" s="939"/>
      <c r="P3" s="943" t="s">
        <v>366</v>
      </c>
      <c r="Q3" s="944"/>
      <c r="R3" s="944"/>
      <c r="S3" s="945"/>
      <c r="T3" s="928" t="s">
        <v>277</v>
      </c>
      <c r="U3" s="929"/>
      <c r="V3" s="929"/>
      <c r="W3" s="930"/>
      <c r="X3" s="954" t="s">
        <v>278</v>
      </c>
      <c r="Y3" s="955"/>
      <c r="Z3" s="955"/>
      <c r="AA3" s="956"/>
      <c r="AB3" s="922" t="s">
        <v>279</v>
      </c>
      <c r="AC3" s="923"/>
      <c r="AD3" s="923"/>
      <c r="AE3" s="923"/>
      <c r="AF3" s="923"/>
      <c r="AG3" s="923"/>
      <c r="AH3" s="923"/>
      <c r="AI3" s="923"/>
      <c r="AJ3" s="923"/>
      <c r="AK3" s="923"/>
      <c r="AL3" s="923"/>
      <c r="AM3" s="924"/>
    </row>
    <row r="4" spans="1:41" x14ac:dyDescent="0.25">
      <c r="B4" s="935"/>
      <c r="C4" s="935"/>
      <c r="D4" s="940"/>
      <c r="E4" s="941"/>
      <c r="F4" s="941"/>
      <c r="G4" s="941"/>
      <c r="H4" s="941"/>
      <c r="I4" s="941"/>
      <c r="J4" s="941"/>
      <c r="K4" s="941"/>
      <c r="L4" s="941"/>
      <c r="M4" s="941"/>
      <c r="N4" s="941"/>
      <c r="O4" s="942"/>
      <c r="P4" s="946"/>
      <c r="Q4" s="947"/>
      <c r="R4" s="947"/>
      <c r="S4" s="948"/>
      <c r="T4" s="931"/>
      <c r="U4" s="932"/>
      <c r="V4" s="932"/>
      <c r="W4" s="933"/>
      <c r="X4" s="957"/>
      <c r="Y4" s="958"/>
      <c r="Z4" s="958"/>
      <c r="AA4" s="959"/>
      <c r="AB4" s="925" t="s">
        <v>282</v>
      </c>
      <c r="AC4" s="926"/>
      <c r="AD4" s="926"/>
      <c r="AE4" s="927"/>
      <c r="AF4" s="925" t="s">
        <v>283</v>
      </c>
      <c r="AG4" s="926"/>
      <c r="AH4" s="926"/>
      <c r="AI4" s="927"/>
      <c r="AJ4" s="925" t="s">
        <v>125</v>
      </c>
      <c r="AK4" s="926"/>
      <c r="AL4" s="926"/>
      <c r="AM4" s="927"/>
    </row>
    <row r="5" spans="1:41" ht="24" x14ac:dyDescent="0.25">
      <c r="B5" s="936"/>
      <c r="C5" s="936"/>
      <c r="D5" s="504" t="s">
        <v>282</v>
      </c>
      <c r="E5" s="528" t="s">
        <v>271</v>
      </c>
      <c r="F5" s="529" t="s">
        <v>272</v>
      </c>
      <c r="G5" s="517" t="s">
        <v>273</v>
      </c>
      <c r="H5" s="505" t="s">
        <v>283</v>
      </c>
      <c r="I5" s="528" t="s">
        <v>271</v>
      </c>
      <c r="J5" s="529" t="s">
        <v>272</v>
      </c>
      <c r="K5" s="517" t="s">
        <v>273</v>
      </c>
      <c r="L5" s="533" t="s">
        <v>125</v>
      </c>
      <c r="M5" s="528" t="s">
        <v>271</v>
      </c>
      <c r="N5" s="529" t="s">
        <v>272</v>
      </c>
      <c r="O5" s="517" t="s">
        <v>273</v>
      </c>
      <c r="P5" s="506" t="s">
        <v>293</v>
      </c>
      <c r="Q5" s="528" t="s">
        <v>271</v>
      </c>
      <c r="R5" s="529" t="s">
        <v>272</v>
      </c>
      <c r="S5" s="517" t="s">
        <v>273</v>
      </c>
      <c r="T5" s="506" t="s">
        <v>293</v>
      </c>
      <c r="U5" s="528" t="s">
        <v>271</v>
      </c>
      <c r="V5" s="529" t="s">
        <v>272</v>
      </c>
      <c r="W5" s="517" t="s">
        <v>273</v>
      </c>
      <c r="X5" s="506" t="s">
        <v>293</v>
      </c>
      <c r="Y5" s="528" t="s">
        <v>271</v>
      </c>
      <c r="Z5" s="529" t="s">
        <v>272</v>
      </c>
      <c r="AA5" s="517" t="s">
        <v>273</v>
      </c>
      <c r="AB5" s="506" t="s">
        <v>293</v>
      </c>
      <c r="AC5" s="528" t="s">
        <v>271</v>
      </c>
      <c r="AD5" s="529" t="s">
        <v>272</v>
      </c>
      <c r="AE5" s="517" t="s">
        <v>273</v>
      </c>
      <c r="AF5" s="506" t="s">
        <v>293</v>
      </c>
      <c r="AG5" s="528" t="s">
        <v>271</v>
      </c>
      <c r="AH5" s="529" t="s">
        <v>272</v>
      </c>
      <c r="AI5" s="517" t="s">
        <v>273</v>
      </c>
      <c r="AJ5" s="506" t="s">
        <v>293</v>
      </c>
      <c r="AK5" s="528" t="s">
        <v>271</v>
      </c>
      <c r="AL5" s="529" t="s">
        <v>272</v>
      </c>
      <c r="AM5" s="517" t="s">
        <v>273</v>
      </c>
    </row>
    <row r="6" spans="1:41" x14ac:dyDescent="0.25">
      <c r="B6" s="505">
        <v>1</v>
      </c>
      <c r="C6" s="505">
        <v>2</v>
      </c>
      <c r="D6" s="504">
        <v>3</v>
      </c>
      <c r="E6" s="505">
        <v>0.37</v>
      </c>
      <c r="F6" s="505">
        <v>0.26</v>
      </c>
      <c r="G6" s="505">
        <v>0.37</v>
      </c>
      <c r="H6" s="505">
        <v>4</v>
      </c>
      <c r="I6" s="505">
        <v>0.33</v>
      </c>
      <c r="J6" s="505">
        <v>0.17</v>
      </c>
      <c r="K6" s="505">
        <v>0.5</v>
      </c>
      <c r="L6" s="533" t="s">
        <v>297</v>
      </c>
      <c r="M6" s="505">
        <v>0.36</v>
      </c>
      <c r="N6" s="505">
        <v>0.25</v>
      </c>
      <c r="O6" s="505">
        <v>0.39</v>
      </c>
      <c r="P6" s="505">
        <v>6</v>
      </c>
      <c r="Q6" s="530">
        <v>0.45180722891566261</v>
      </c>
      <c r="R6" s="530">
        <v>0.30722891566265059</v>
      </c>
      <c r="S6" s="530">
        <v>0.24096385542168675</v>
      </c>
      <c r="T6" s="505">
        <v>7</v>
      </c>
      <c r="U6" s="530">
        <v>0.45180722891566261</v>
      </c>
      <c r="V6" s="530">
        <v>0.30722891566265059</v>
      </c>
      <c r="W6" s="530">
        <v>0.24096385542168675</v>
      </c>
      <c r="X6" s="505">
        <v>8</v>
      </c>
      <c r="Y6" s="530">
        <v>0.45180722891566261</v>
      </c>
      <c r="Z6" s="530">
        <v>0.30722891566265059</v>
      </c>
      <c r="AA6" s="530">
        <v>0.24096385542168675</v>
      </c>
      <c r="AB6" s="505" t="s">
        <v>298</v>
      </c>
      <c r="AC6" s="530">
        <v>0.45180722891566261</v>
      </c>
      <c r="AD6" s="530">
        <v>0.30722891566265059</v>
      </c>
      <c r="AE6" s="530">
        <v>0.24096385542168675</v>
      </c>
      <c r="AF6" s="505" t="s">
        <v>299</v>
      </c>
      <c r="AG6" s="530">
        <v>0.45180722891566261</v>
      </c>
      <c r="AH6" s="530">
        <v>0.30722891566265059</v>
      </c>
      <c r="AI6" s="530">
        <v>0.24096385542168675</v>
      </c>
      <c r="AJ6" s="505" t="s">
        <v>300</v>
      </c>
      <c r="AK6" s="530">
        <v>0.45180722891566261</v>
      </c>
      <c r="AL6" s="530">
        <v>0.30722891566265059</v>
      </c>
      <c r="AM6" s="530">
        <v>0.24096385542168675</v>
      </c>
    </row>
    <row r="7" spans="1:41" ht="20.100000000000001" customHeight="1" x14ac:dyDescent="0.25">
      <c r="B7" s="367" t="s">
        <v>301</v>
      </c>
      <c r="C7" s="410" t="s">
        <v>302</v>
      </c>
      <c r="D7" s="444">
        <v>81073</v>
      </c>
      <c r="E7" s="370">
        <v>29997.01</v>
      </c>
      <c r="F7" s="370">
        <v>21078.98</v>
      </c>
      <c r="G7" s="370">
        <v>29997.01</v>
      </c>
      <c r="H7" s="532">
        <v>13458.118</v>
      </c>
      <c r="I7" s="370">
        <v>4441.1789400000007</v>
      </c>
      <c r="J7" s="370">
        <v>2287.8800600000004</v>
      </c>
      <c r="K7" s="370">
        <v>6729.0590000000002</v>
      </c>
      <c r="L7" s="534">
        <v>94531.118000000002</v>
      </c>
      <c r="M7" s="370">
        <v>34438.18894</v>
      </c>
      <c r="N7" s="370">
        <v>23366.860059999999</v>
      </c>
      <c r="O7" s="370">
        <v>36726.068999999996</v>
      </c>
      <c r="P7" s="370">
        <v>280</v>
      </c>
      <c r="Q7" s="370">
        <v>126.50602409638553</v>
      </c>
      <c r="R7" s="370">
        <v>86.024096385542165</v>
      </c>
      <c r="S7" s="370">
        <v>67.46987951807229</v>
      </c>
      <c r="T7" s="370">
        <v>150</v>
      </c>
      <c r="U7" s="370">
        <v>67.771084337349393</v>
      </c>
      <c r="V7" s="370">
        <v>46.084337349397586</v>
      </c>
      <c r="W7" s="370">
        <v>36.144578313253014</v>
      </c>
      <c r="X7" s="370">
        <v>180</v>
      </c>
      <c r="Y7" s="370">
        <v>81.325301204819269</v>
      </c>
      <c r="Z7" s="370">
        <v>55.301204819277103</v>
      </c>
      <c r="AA7" s="370">
        <v>43.373493975903614</v>
      </c>
      <c r="AB7" s="370">
        <v>81383</v>
      </c>
      <c r="AC7" s="370">
        <v>30137.070240963854</v>
      </c>
      <c r="AD7" s="370">
        <v>21174.22096385542</v>
      </c>
      <c r="AE7" s="370">
        <v>30071.708795180726</v>
      </c>
      <c r="AF7" s="370">
        <v>13428.118</v>
      </c>
      <c r="AG7" s="370">
        <v>4427.6247231325315</v>
      </c>
      <c r="AH7" s="370">
        <v>2278.6631925301208</v>
      </c>
      <c r="AI7" s="370">
        <v>6721.8300843373499</v>
      </c>
      <c r="AJ7" s="370">
        <v>94811.118000000002</v>
      </c>
      <c r="AK7" s="370">
        <v>34564.694964096387</v>
      </c>
      <c r="AL7" s="370">
        <v>23452.884156385539</v>
      </c>
      <c r="AM7" s="370">
        <v>36793.538879518077</v>
      </c>
      <c r="AO7" s="346"/>
    </row>
    <row r="8" spans="1:41" ht="20.100000000000001" customHeight="1" x14ac:dyDescent="0.25">
      <c r="A8" s="346"/>
      <c r="B8" s="367" t="s">
        <v>3</v>
      </c>
      <c r="C8" s="410" t="s">
        <v>303</v>
      </c>
      <c r="D8" s="444">
        <v>81383</v>
      </c>
      <c r="E8" s="370">
        <v>30137.070240963854</v>
      </c>
      <c r="F8" s="370">
        <v>21174.22096385542</v>
      </c>
      <c r="G8" s="370">
        <v>30071.708795180726</v>
      </c>
      <c r="H8" s="532">
        <v>13428.118</v>
      </c>
      <c r="I8" s="370">
        <v>4427.6247231325315</v>
      </c>
      <c r="J8" s="370">
        <v>2278.6631925301208</v>
      </c>
      <c r="K8" s="370">
        <v>6721.8300843373499</v>
      </c>
      <c r="L8" s="534">
        <v>94811.118000000002</v>
      </c>
      <c r="M8" s="370">
        <v>34564.694964096387</v>
      </c>
      <c r="N8" s="370">
        <v>23452.884156385539</v>
      </c>
      <c r="O8" s="370">
        <v>36793.538879518077</v>
      </c>
      <c r="P8" s="370">
        <v>275</v>
      </c>
      <c r="Q8" s="370">
        <v>124.24698795180721</v>
      </c>
      <c r="R8" s="370">
        <v>84.48795180722891</v>
      </c>
      <c r="S8" s="370">
        <v>66.265060240963848</v>
      </c>
      <c r="T8" s="370">
        <v>180</v>
      </c>
      <c r="U8" s="370">
        <v>81.325301204819269</v>
      </c>
      <c r="V8" s="370">
        <v>55.301204819277103</v>
      </c>
      <c r="W8" s="370">
        <v>43.373493975903614</v>
      </c>
      <c r="X8" s="370">
        <v>180</v>
      </c>
      <c r="Y8" s="370">
        <v>81.325301204819269</v>
      </c>
      <c r="Z8" s="370">
        <v>55.301204819277103</v>
      </c>
      <c r="AA8" s="370">
        <v>43.373493975903614</v>
      </c>
      <c r="AB8" s="370">
        <v>81658</v>
      </c>
      <c r="AC8" s="370">
        <v>30235.956987951806</v>
      </c>
      <c r="AD8" s="370">
        <v>21244.067951807232</v>
      </c>
      <c r="AE8" s="370">
        <v>30177.975060240962</v>
      </c>
      <c r="AF8" s="370">
        <v>13428.118</v>
      </c>
      <c r="AG8" s="370">
        <v>4431.2789400000001</v>
      </c>
      <c r="AH8" s="370">
        <v>2282.78006</v>
      </c>
      <c r="AI8" s="370">
        <v>6714.0590000000002</v>
      </c>
      <c r="AJ8" s="370">
        <v>95086.118000000002</v>
      </c>
      <c r="AK8" s="370">
        <v>34667.235927951806</v>
      </c>
      <c r="AL8" s="370">
        <v>23526.848011807233</v>
      </c>
      <c r="AM8" s="370">
        <v>36892.034060240963</v>
      </c>
      <c r="AO8" s="346"/>
    </row>
    <row r="9" spans="1:41" ht="20.100000000000001" customHeight="1" x14ac:dyDescent="0.25">
      <c r="A9" s="346"/>
      <c r="B9" s="367" t="s">
        <v>6</v>
      </c>
      <c r="C9" s="410" t="s">
        <v>304</v>
      </c>
      <c r="D9" s="444">
        <v>81658</v>
      </c>
      <c r="E9" s="370">
        <v>30235.956987951806</v>
      </c>
      <c r="F9" s="370">
        <v>21244.067951807232</v>
      </c>
      <c r="G9" s="370">
        <v>30177.975060240962</v>
      </c>
      <c r="H9" s="532">
        <v>13428.118</v>
      </c>
      <c r="I9" s="370">
        <v>4431.2789400000001</v>
      </c>
      <c r="J9" s="370">
        <v>2282.78006</v>
      </c>
      <c r="K9" s="370">
        <v>6714.0590000000002</v>
      </c>
      <c r="L9" s="534">
        <v>95086.118000000002</v>
      </c>
      <c r="M9" s="370">
        <v>34667.235927951806</v>
      </c>
      <c r="N9" s="370">
        <v>23526.848011807233</v>
      </c>
      <c r="O9" s="370">
        <v>36892.034060240963</v>
      </c>
      <c r="P9" s="370">
        <v>275</v>
      </c>
      <c r="Q9" s="370">
        <v>124.24698795180721</v>
      </c>
      <c r="R9" s="370">
        <v>84.48795180722891</v>
      </c>
      <c r="S9" s="370">
        <v>66.265060240963848</v>
      </c>
      <c r="T9" s="370">
        <v>150</v>
      </c>
      <c r="U9" s="370">
        <v>67.771084337349393</v>
      </c>
      <c r="V9" s="370">
        <v>46.084337349397586</v>
      </c>
      <c r="W9" s="370">
        <v>36.144578313253014</v>
      </c>
      <c r="X9" s="370">
        <v>175</v>
      </c>
      <c r="Y9" s="370">
        <v>79.066265060240951</v>
      </c>
      <c r="Z9" s="370">
        <v>53.765060240963855</v>
      </c>
      <c r="AA9" s="370">
        <v>42.168674698795179</v>
      </c>
      <c r="AB9" s="370">
        <v>81958</v>
      </c>
      <c r="AC9" s="370">
        <v>30349.002168674699</v>
      </c>
      <c r="AD9" s="370">
        <v>21323.248674698796</v>
      </c>
      <c r="AE9" s="370">
        <v>30285.749156626505</v>
      </c>
      <c r="AF9" s="370">
        <v>13403.118</v>
      </c>
      <c r="AG9" s="370">
        <v>4419.9837592771091</v>
      </c>
      <c r="AH9" s="370">
        <v>2275.0993371084337</v>
      </c>
      <c r="AI9" s="370">
        <v>6708.034903614458</v>
      </c>
      <c r="AJ9" s="370">
        <v>95361.118000000002</v>
      </c>
      <c r="AK9" s="370">
        <v>34768.985927951806</v>
      </c>
      <c r="AL9" s="370">
        <v>23598.348011807229</v>
      </c>
      <c r="AM9" s="370">
        <v>36993.784060240963</v>
      </c>
      <c r="AO9" s="346"/>
    </row>
    <row r="10" spans="1:41" ht="20.100000000000001" customHeight="1" x14ac:dyDescent="0.25">
      <c r="A10" s="346"/>
      <c r="B10" s="367" t="s">
        <v>7</v>
      </c>
      <c r="C10" s="410" t="s">
        <v>305</v>
      </c>
      <c r="D10" s="444">
        <v>81958</v>
      </c>
      <c r="E10" s="370">
        <v>30349.002168674699</v>
      </c>
      <c r="F10" s="370">
        <v>21323.248674698796</v>
      </c>
      <c r="G10" s="370">
        <v>30285.749156626505</v>
      </c>
      <c r="H10" s="532">
        <v>13403.118</v>
      </c>
      <c r="I10" s="370">
        <v>4419.9837592771091</v>
      </c>
      <c r="J10" s="370">
        <v>2275.0993371084337</v>
      </c>
      <c r="K10" s="370">
        <v>6708.034903614458</v>
      </c>
      <c r="L10" s="534">
        <v>95361.118000000002</v>
      </c>
      <c r="M10" s="370">
        <v>34768.985927951806</v>
      </c>
      <c r="N10" s="370">
        <v>23598.348011807229</v>
      </c>
      <c r="O10" s="370">
        <v>36993.784060240963</v>
      </c>
      <c r="P10" s="370">
        <v>280</v>
      </c>
      <c r="Q10" s="370">
        <v>126.50602409638553</v>
      </c>
      <c r="R10" s="370">
        <v>86.024096385542165</v>
      </c>
      <c r="S10" s="370">
        <v>67.46987951807229</v>
      </c>
      <c r="T10" s="370">
        <v>150</v>
      </c>
      <c r="U10" s="370">
        <v>67.771084337349393</v>
      </c>
      <c r="V10" s="370">
        <v>46.084337349397586</v>
      </c>
      <c r="W10" s="370">
        <v>36.144578313253014</v>
      </c>
      <c r="X10" s="370">
        <v>180</v>
      </c>
      <c r="Y10" s="370">
        <v>81.325301204819269</v>
      </c>
      <c r="Z10" s="370">
        <v>55.301204819277103</v>
      </c>
      <c r="AA10" s="370">
        <v>43.373493975903614</v>
      </c>
      <c r="AB10" s="370">
        <v>82268</v>
      </c>
      <c r="AC10" s="370">
        <v>30464.520240963855</v>
      </c>
      <c r="AD10" s="370">
        <v>21404.320963855422</v>
      </c>
      <c r="AE10" s="370">
        <v>30399.158795180727</v>
      </c>
      <c r="AF10" s="370">
        <v>13373.118</v>
      </c>
      <c r="AG10" s="370">
        <v>4409.4747231325309</v>
      </c>
      <c r="AH10" s="370">
        <v>2269.3131925301204</v>
      </c>
      <c r="AI10" s="370">
        <v>6694.3300843373499</v>
      </c>
      <c r="AJ10" s="370">
        <v>95641.118000000002</v>
      </c>
      <c r="AK10" s="370">
        <v>34873.99496409639</v>
      </c>
      <c r="AL10" s="370">
        <v>23673.634156385542</v>
      </c>
      <c r="AM10" s="370">
        <v>37093.488879518074</v>
      </c>
      <c r="AO10" s="346"/>
    </row>
    <row r="11" spans="1:41" ht="20.100000000000001" customHeight="1" x14ac:dyDescent="0.25">
      <c r="A11" s="346"/>
      <c r="B11" s="367" t="s">
        <v>8</v>
      </c>
      <c r="C11" s="410" t="s">
        <v>306</v>
      </c>
      <c r="D11" s="444">
        <v>82268</v>
      </c>
      <c r="E11" s="370">
        <v>30464.520240963855</v>
      </c>
      <c r="F11" s="370">
        <v>21404.320963855422</v>
      </c>
      <c r="G11" s="370">
        <v>30399.158795180727</v>
      </c>
      <c r="H11" s="532">
        <v>13373.118</v>
      </c>
      <c r="I11" s="370">
        <v>4409.4747231325309</v>
      </c>
      <c r="J11" s="370">
        <v>2269.3131925301204</v>
      </c>
      <c r="K11" s="370">
        <v>6694.3300843373499</v>
      </c>
      <c r="L11" s="534">
        <v>95641.118000000002</v>
      </c>
      <c r="M11" s="370">
        <v>34873.99496409639</v>
      </c>
      <c r="N11" s="370">
        <v>23673.634156385542</v>
      </c>
      <c r="O11" s="370">
        <v>37093.488879518074</v>
      </c>
      <c r="P11" s="370">
        <v>275</v>
      </c>
      <c r="Q11" s="370">
        <v>124.24698795180721</v>
      </c>
      <c r="R11" s="370">
        <v>84.48795180722891</v>
      </c>
      <c r="S11" s="370">
        <v>66.265060240963848</v>
      </c>
      <c r="T11" s="370">
        <v>150</v>
      </c>
      <c r="U11" s="370">
        <v>67.771084337349393</v>
      </c>
      <c r="V11" s="370">
        <v>46.084337349397586</v>
      </c>
      <c r="W11" s="370">
        <v>36.144578313253014</v>
      </c>
      <c r="X11" s="370">
        <v>175</v>
      </c>
      <c r="Y11" s="370">
        <v>79.066265060240951</v>
      </c>
      <c r="Z11" s="370">
        <v>53.765060240963855</v>
      </c>
      <c r="AA11" s="370">
        <v>42.168674698795179</v>
      </c>
      <c r="AB11" s="370">
        <v>82568</v>
      </c>
      <c r="AC11" s="370">
        <v>30574.702168674699</v>
      </c>
      <c r="AD11" s="370">
        <v>21481.848674698795</v>
      </c>
      <c r="AE11" s="370">
        <v>30511.449156626506</v>
      </c>
      <c r="AF11" s="370">
        <v>13348.118</v>
      </c>
      <c r="AG11" s="370">
        <v>4401.8337592771095</v>
      </c>
      <c r="AH11" s="370">
        <v>2265.7493371084338</v>
      </c>
      <c r="AI11" s="370">
        <v>6680.534903614458</v>
      </c>
      <c r="AJ11" s="370">
        <v>95916.118000000002</v>
      </c>
      <c r="AK11" s="370">
        <v>34976.535927951809</v>
      </c>
      <c r="AL11" s="370">
        <v>23747.598011807229</v>
      </c>
      <c r="AM11" s="370">
        <v>37191.984060240968</v>
      </c>
      <c r="AO11" s="346"/>
    </row>
    <row r="12" spans="1:41" ht="20.100000000000001" customHeight="1" x14ac:dyDescent="0.25">
      <c r="A12" s="346"/>
      <c r="B12" s="367" t="s">
        <v>9</v>
      </c>
      <c r="C12" s="410" t="s">
        <v>307</v>
      </c>
      <c r="D12" s="444">
        <v>82568</v>
      </c>
      <c r="E12" s="370">
        <v>30574.702168674699</v>
      </c>
      <c r="F12" s="370">
        <v>21481.848674698795</v>
      </c>
      <c r="G12" s="370">
        <v>30511.449156626506</v>
      </c>
      <c r="H12" s="532">
        <v>13348.118</v>
      </c>
      <c r="I12" s="370">
        <v>4401.8337592771095</v>
      </c>
      <c r="J12" s="370">
        <v>2265.7493371084338</v>
      </c>
      <c r="K12" s="370">
        <v>6680.534903614458</v>
      </c>
      <c r="L12" s="534">
        <v>95916.118000000002</v>
      </c>
      <c r="M12" s="370">
        <v>34976.535927951809</v>
      </c>
      <c r="N12" s="370">
        <v>23747.598011807229</v>
      </c>
      <c r="O12" s="370">
        <v>37191.984060240968</v>
      </c>
      <c r="P12" s="370">
        <v>275</v>
      </c>
      <c r="Q12" s="370">
        <v>124.24698795180721</v>
      </c>
      <c r="R12" s="370">
        <v>84.48795180722891</v>
      </c>
      <c r="S12" s="370">
        <v>66.265060240963848</v>
      </c>
      <c r="T12" s="370">
        <v>150</v>
      </c>
      <c r="U12" s="370">
        <v>67.771084337349393</v>
      </c>
      <c r="V12" s="370">
        <v>46.084337349397586</v>
      </c>
      <c r="W12" s="370">
        <v>36.144578313253014</v>
      </c>
      <c r="X12" s="370">
        <v>175</v>
      </c>
      <c r="Y12" s="370">
        <v>79.066265060240951</v>
      </c>
      <c r="Z12" s="370">
        <v>53.765060240963855</v>
      </c>
      <c r="AA12" s="370">
        <v>42.168674698795179</v>
      </c>
      <c r="AB12" s="370">
        <v>82868</v>
      </c>
      <c r="AC12" s="370">
        <v>30685.702168674699</v>
      </c>
      <c r="AD12" s="370">
        <v>21559.848674698795</v>
      </c>
      <c r="AE12" s="370">
        <v>30622.449156626506</v>
      </c>
      <c r="AF12" s="370">
        <v>13323.118</v>
      </c>
      <c r="AG12" s="370">
        <v>4393.5837592771095</v>
      </c>
      <c r="AH12" s="370">
        <v>2261.4993371084338</v>
      </c>
      <c r="AI12" s="370">
        <v>6668.034903614458</v>
      </c>
      <c r="AJ12" s="370">
        <v>96191.118000000002</v>
      </c>
      <c r="AK12" s="370">
        <v>35079.285927951809</v>
      </c>
      <c r="AL12" s="370">
        <v>23821.348011807229</v>
      </c>
      <c r="AM12" s="370">
        <v>37290.484060240968</v>
      </c>
      <c r="AO12" s="346"/>
    </row>
    <row r="13" spans="1:41" ht="20.100000000000001" customHeight="1" x14ac:dyDescent="0.25">
      <c r="A13" s="346"/>
      <c r="B13" s="367" t="s">
        <v>10</v>
      </c>
      <c r="C13" s="410" t="s">
        <v>308</v>
      </c>
      <c r="D13" s="444">
        <v>82868</v>
      </c>
      <c r="E13" s="370">
        <v>30685.702168674699</v>
      </c>
      <c r="F13" s="370">
        <v>21559.848674698795</v>
      </c>
      <c r="G13" s="370">
        <v>30622.449156626506</v>
      </c>
      <c r="H13" s="532">
        <v>13323.118</v>
      </c>
      <c r="I13" s="370">
        <v>4393.5837592771095</v>
      </c>
      <c r="J13" s="370">
        <v>2261.4993371084338</v>
      </c>
      <c r="K13" s="370">
        <v>6668.034903614458</v>
      </c>
      <c r="L13" s="534">
        <v>96191.118000000002</v>
      </c>
      <c r="M13" s="370">
        <v>35079.285927951809</v>
      </c>
      <c r="N13" s="370">
        <v>23821.348011807229</v>
      </c>
      <c r="O13" s="370">
        <v>37290.484060240968</v>
      </c>
      <c r="P13" s="370">
        <v>280</v>
      </c>
      <c r="Q13" s="370">
        <v>126.50602409638553</v>
      </c>
      <c r="R13" s="370">
        <v>86.024096385542165</v>
      </c>
      <c r="S13" s="370">
        <v>67.46987951807229</v>
      </c>
      <c r="T13" s="370">
        <v>150</v>
      </c>
      <c r="U13" s="370">
        <v>67.771084337349393</v>
      </c>
      <c r="V13" s="370">
        <v>46.084337349397586</v>
      </c>
      <c r="W13" s="370">
        <v>36.144578313253014</v>
      </c>
      <c r="X13" s="370">
        <v>175</v>
      </c>
      <c r="Y13" s="370">
        <v>79.066265060240951</v>
      </c>
      <c r="Z13" s="370">
        <v>53.765060240963855</v>
      </c>
      <c r="AA13" s="370">
        <v>42.168674698795179</v>
      </c>
      <c r="AB13" s="370">
        <v>83173</v>
      </c>
      <c r="AC13" s="370">
        <v>30798.961204819279</v>
      </c>
      <c r="AD13" s="370">
        <v>21639.384819277107</v>
      </c>
      <c r="AE13" s="370">
        <v>30734.653975903617</v>
      </c>
      <c r="AF13" s="370">
        <v>13298.118</v>
      </c>
      <c r="AG13" s="370">
        <v>4385.3337592771095</v>
      </c>
      <c r="AH13" s="370">
        <v>2257.2493371084338</v>
      </c>
      <c r="AI13" s="370">
        <v>6655.534903614458</v>
      </c>
      <c r="AJ13" s="370">
        <v>96471.118000000002</v>
      </c>
      <c r="AK13" s="370">
        <v>35184.294964096393</v>
      </c>
      <c r="AL13" s="370">
        <v>23896.634156385542</v>
      </c>
      <c r="AM13" s="370">
        <v>37390.188879518071</v>
      </c>
      <c r="AO13" s="346"/>
    </row>
    <row r="14" spans="1:41" ht="20.100000000000001" customHeight="1" x14ac:dyDescent="0.25">
      <c r="A14" s="346"/>
      <c r="B14" s="367" t="s">
        <v>11</v>
      </c>
      <c r="C14" s="410" t="s">
        <v>309</v>
      </c>
      <c r="D14" s="444">
        <v>83173</v>
      </c>
      <c r="E14" s="370">
        <v>30798.961204819279</v>
      </c>
      <c r="F14" s="370">
        <v>21639.384819277107</v>
      </c>
      <c r="G14" s="370">
        <v>30734.653975903617</v>
      </c>
      <c r="H14" s="532">
        <v>13298.118</v>
      </c>
      <c r="I14" s="370">
        <v>4385.3337592771095</v>
      </c>
      <c r="J14" s="370">
        <v>2257.2493371084338</v>
      </c>
      <c r="K14" s="370">
        <v>6655.534903614458</v>
      </c>
      <c r="L14" s="534">
        <v>96471.118000000002</v>
      </c>
      <c r="M14" s="370">
        <v>35184.294964096393</v>
      </c>
      <c r="N14" s="370">
        <v>23896.634156385542</v>
      </c>
      <c r="O14" s="370">
        <v>37390.188879518071</v>
      </c>
      <c r="P14" s="370">
        <v>275</v>
      </c>
      <c r="Q14" s="370">
        <v>124.24698795180721</v>
      </c>
      <c r="R14" s="370">
        <v>84.48795180722891</v>
      </c>
      <c r="S14" s="370">
        <v>66.265060240963848</v>
      </c>
      <c r="T14" s="370">
        <v>150</v>
      </c>
      <c r="U14" s="370">
        <v>67.771084337349393</v>
      </c>
      <c r="V14" s="370">
        <v>46.084337349397586</v>
      </c>
      <c r="W14" s="370">
        <v>36.144578313253014</v>
      </c>
      <c r="X14" s="370">
        <v>175</v>
      </c>
      <c r="Y14" s="370">
        <v>79.066265060240951</v>
      </c>
      <c r="Z14" s="370">
        <v>53.765060240963855</v>
      </c>
      <c r="AA14" s="370">
        <v>42.168674698795179</v>
      </c>
      <c r="AB14" s="370">
        <v>83473</v>
      </c>
      <c r="AC14" s="370">
        <v>30909.552168674698</v>
      </c>
      <c r="AD14" s="370">
        <v>21717.148674698794</v>
      </c>
      <c r="AE14" s="370">
        <v>30846.299156626505</v>
      </c>
      <c r="AF14" s="370">
        <v>13273.118</v>
      </c>
      <c r="AG14" s="370">
        <v>4377.0837592771095</v>
      </c>
      <c r="AH14" s="370">
        <v>2252.9993371084338</v>
      </c>
      <c r="AI14" s="370">
        <v>6643.034903614458</v>
      </c>
      <c r="AJ14" s="370">
        <v>96746.118000000002</v>
      </c>
      <c r="AK14" s="370">
        <v>35286.635927951807</v>
      </c>
      <c r="AL14" s="370">
        <v>23970.148011807229</v>
      </c>
      <c r="AM14" s="370">
        <v>37489.334060240959</v>
      </c>
      <c r="AO14" s="346"/>
    </row>
    <row r="15" spans="1:41" ht="20.100000000000001" customHeight="1" x14ac:dyDescent="0.25">
      <c r="A15" s="346"/>
      <c r="B15" s="367" t="s">
        <v>13</v>
      </c>
      <c r="C15" s="410" t="s">
        <v>310</v>
      </c>
      <c r="D15" s="444">
        <v>83473</v>
      </c>
      <c r="E15" s="370">
        <v>30909.552168674698</v>
      </c>
      <c r="F15" s="370">
        <v>21717.148674698794</v>
      </c>
      <c r="G15" s="370">
        <v>30846.299156626505</v>
      </c>
      <c r="H15" s="532">
        <v>13273.118</v>
      </c>
      <c r="I15" s="370">
        <v>4377.0837592771095</v>
      </c>
      <c r="J15" s="370">
        <v>2252.9993371084338</v>
      </c>
      <c r="K15" s="370">
        <v>6643.034903614458</v>
      </c>
      <c r="L15" s="534">
        <v>96746.118000000002</v>
      </c>
      <c r="M15" s="370">
        <v>35286.635927951807</v>
      </c>
      <c r="N15" s="370">
        <v>23970.148011807229</v>
      </c>
      <c r="O15" s="370">
        <v>37489.334060240959</v>
      </c>
      <c r="P15" s="370">
        <v>275</v>
      </c>
      <c r="Q15" s="370">
        <v>124.24698795180721</v>
      </c>
      <c r="R15" s="370">
        <v>84.48795180722891</v>
      </c>
      <c r="S15" s="370">
        <v>66.265060240963848</v>
      </c>
      <c r="T15" s="370">
        <v>150</v>
      </c>
      <c r="U15" s="370">
        <v>67.771084337349393</v>
      </c>
      <c r="V15" s="370">
        <v>46.084337349397586</v>
      </c>
      <c r="W15" s="370">
        <v>36.144578313253014</v>
      </c>
      <c r="X15" s="370">
        <v>180</v>
      </c>
      <c r="Y15" s="370">
        <v>81.325301204819269</v>
      </c>
      <c r="Z15" s="370">
        <v>55.301204819277103</v>
      </c>
      <c r="AA15" s="370">
        <v>43.373493975903614</v>
      </c>
      <c r="AB15" s="370">
        <v>83778</v>
      </c>
      <c r="AC15" s="370">
        <v>31022.811204819274</v>
      </c>
      <c r="AD15" s="370">
        <v>21796.684819277107</v>
      </c>
      <c r="AE15" s="370">
        <v>30958.503975903615</v>
      </c>
      <c r="AF15" s="370">
        <v>13243.118</v>
      </c>
      <c r="AG15" s="370">
        <v>4366.5747231325313</v>
      </c>
      <c r="AH15" s="370">
        <v>2247.2131925301205</v>
      </c>
      <c r="AI15" s="370">
        <v>6629.3300843373499</v>
      </c>
      <c r="AJ15" s="370">
        <v>97021.118000000002</v>
      </c>
      <c r="AK15" s="370">
        <v>35389.385927951807</v>
      </c>
      <c r="AL15" s="370">
        <v>24043.898011807229</v>
      </c>
      <c r="AM15" s="370">
        <v>37587.834060240966</v>
      </c>
      <c r="AO15" s="346"/>
    </row>
    <row r="16" spans="1:41" ht="20.100000000000001" customHeight="1" x14ac:dyDescent="0.25">
      <c r="A16" s="346"/>
      <c r="B16" s="367" t="s">
        <v>14</v>
      </c>
      <c r="C16" s="410" t="s">
        <v>311</v>
      </c>
      <c r="D16" s="444">
        <v>83778</v>
      </c>
      <c r="E16" s="370">
        <v>31022.811204819274</v>
      </c>
      <c r="F16" s="370">
        <v>21796.684819277107</v>
      </c>
      <c r="G16" s="370">
        <v>30958.503975903615</v>
      </c>
      <c r="H16" s="532">
        <v>13243.118</v>
      </c>
      <c r="I16" s="370">
        <v>4366.5747231325313</v>
      </c>
      <c r="J16" s="370">
        <v>2247.2131925301205</v>
      </c>
      <c r="K16" s="370">
        <v>6629.3300843373499</v>
      </c>
      <c r="L16" s="534">
        <v>97021.118000000002</v>
      </c>
      <c r="M16" s="370">
        <v>35389.385927951807</v>
      </c>
      <c r="N16" s="370">
        <v>24043.898011807229</v>
      </c>
      <c r="O16" s="370">
        <v>37587.834060240966</v>
      </c>
      <c r="P16" s="370">
        <v>280</v>
      </c>
      <c r="Q16" s="370">
        <v>126.50602409638553</v>
      </c>
      <c r="R16" s="370">
        <v>86.024096385542165</v>
      </c>
      <c r="S16" s="370">
        <v>67.46987951807229</v>
      </c>
      <c r="T16" s="370">
        <v>150</v>
      </c>
      <c r="U16" s="370">
        <v>67.771084337349393</v>
      </c>
      <c r="V16" s="370">
        <v>46.084337349397586</v>
      </c>
      <c r="W16" s="370">
        <v>36.144578313253014</v>
      </c>
      <c r="X16" s="370">
        <v>175</v>
      </c>
      <c r="Y16" s="370">
        <v>79.066265060240951</v>
      </c>
      <c r="Z16" s="370">
        <v>53.765060240963855</v>
      </c>
      <c r="AA16" s="370">
        <v>42.168674698795179</v>
      </c>
      <c r="AB16" s="370">
        <v>84083</v>
      </c>
      <c r="AC16" s="370">
        <v>31135.66120481928</v>
      </c>
      <c r="AD16" s="370">
        <v>21875.98481927711</v>
      </c>
      <c r="AE16" s="370">
        <v>31071.353975903618</v>
      </c>
      <c r="AF16" s="370">
        <v>13218.118</v>
      </c>
      <c r="AG16" s="370">
        <v>4358.9337592771089</v>
      </c>
      <c r="AH16" s="370">
        <v>2243.6493371084339</v>
      </c>
      <c r="AI16" s="370">
        <v>6615.534903614458</v>
      </c>
      <c r="AJ16" s="370">
        <v>97301.118000000002</v>
      </c>
      <c r="AK16" s="370">
        <v>35494.594964096388</v>
      </c>
      <c r="AL16" s="370">
        <v>24119.634156385542</v>
      </c>
      <c r="AM16" s="370">
        <v>37686.888879518076</v>
      </c>
      <c r="AO16" s="346"/>
    </row>
    <row r="17" spans="1:41" ht="20.100000000000001" customHeight="1" x14ac:dyDescent="0.25">
      <c r="A17" s="346"/>
      <c r="B17" s="367" t="s">
        <v>15</v>
      </c>
      <c r="C17" s="410" t="s">
        <v>312</v>
      </c>
      <c r="D17" s="444">
        <v>84083</v>
      </c>
      <c r="E17" s="370">
        <v>31135.66120481928</v>
      </c>
      <c r="F17" s="370">
        <v>21875.98481927711</v>
      </c>
      <c r="G17" s="370">
        <v>31071.353975903618</v>
      </c>
      <c r="H17" s="532">
        <v>13218.118</v>
      </c>
      <c r="I17" s="370">
        <v>4358.9337592771089</v>
      </c>
      <c r="J17" s="370">
        <v>2243.6493371084339</v>
      </c>
      <c r="K17" s="370">
        <v>6615.534903614458</v>
      </c>
      <c r="L17" s="534">
        <v>97301.118000000002</v>
      </c>
      <c r="M17" s="370">
        <v>35494.594964096388</v>
      </c>
      <c r="N17" s="370">
        <v>24119.634156385542</v>
      </c>
      <c r="O17" s="370">
        <v>37686.888879518076</v>
      </c>
      <c r="P17" s="370">
        <v>275</v>
      </c>
      <c r="Q17" s="370">
        <v>124.24698795180721</v>
      </c>
      <c r="R17" s="370">
        <v>84.48795180722891</v>
      </c>
      <c r="S17" s="370">
        <v>66.265060240963848</v>
      </c>
      <c r="T17" s="370">
        <v>180</v>
      </c>
      <c r="U17" s="370">
        <v>81.325301204819269</v>
      </c>
      <c r="V17" s="370">
        <v>55.301204819277103</v>
      </c>
      <c r="W17" s="370">
        <v>43.373493975903614</v>
      </c>
      <c r="X17" s="370">
        <v>180</v>
      </c>
      <c r="Y17" s="370">
        <v>81.325301204819269</v>
      </c>
      <c r="Z17" s="370">
        <v>55.301204819277103</v>
      </c>
      <c r="AA17" s="370">
        <v>43.373493975903614</v>
      </c>
      <c r="AB17" s="370">
        <v>84358</v>
      </c>
      <c r="AC17" s="370">
        <v>31234.956987951806</v>
      </c>
      <c r="AD17" s="370">
        <v>21946.067951807232</v>
      </c>
      <c r="AE17" s="370">
        <v>31176.975060240962</v>
      </c>
      <c r="AF17" s="370">
        <v>13218.118</v>
      </c>
      <c r="AG17" s="370">
        <v>4361.97894</v>
      </c>
      <c r="AH17" s="370">
        <v>2247.0800600000002</v>
      </c>
      <c r="AI17" s="370">
        <v>6609.0590000000002</v>
      </c>
      <c r="AJ17" s="370">
        <v>97576.118000000002</v>
      </c>
      <c r="AK17" s="370">
        <v>35596.935927951803</v>
      </c>
      <c r="AL17" s="370">
        <v>24193.148011807232</v>
      </c>
      <c r="AM17" s="370">
        <v>37786.034060240963</v>
      </c>
      <c r="AO17" s="346"/>
    </row>
    <row r="18" spans="1:41" ht="20.100000000000001" customHeight="1" x14ac:dyDescent="0.25">
      <c r="B18" s="367" t="s">
        <v>16</v>
      </c>
      <c r="C18" s="410" t="s">
        <v>313</v>
      </c>
      <c r="D18" s="444">
        <v>84358</v>
      </c>
      <c r="E18" s="370">
        <v>31234.956987951806</v>
      </c>
      <c r="F18" s="370">
        <v>21946.067951807232</v>
      </c>
      <c r="G18" s="370">
        <v>31176.975060240962</v>
      </c>
      <c r="H18" s="532">
        <v>13218.118</v>
      </c>
      <c r="I18" s="370">
        <v>4361.97894</v>
      </c>
      <c r="J18" s="370">
        <v>2247.0800600000002</v>
      </c>
      <c r="K18" s="370">
        <v>6609.0590000000002</v>
      </c>
      <c r="L18" s="534">
        <v>97576.118000000002</v>
      </c>
      <c r="M18" s="370">
        <v>35596.935927951803</v>
      </c>
      <c r="N18" s="370">
        <v>24193.148011807232</v>
      </c>
      <c r="O18" s="370">
        <v>37786.034060240963</v>
      </c>
      <c r="P18" s="370">
        <v>275</v>
      </c>
      <c r="Q18" s="370">
        <v>124.24698795180721</v>
      </c>
      <c r="R18" s="370">
        <v>84.48795180722891</v>
      </c>
      <c r="S18" s="370">
        <v>66.265060240963848</v>
      </c>
      <c r="T18" s="370">
        <v>150</v>
      </c>
      <c r="U18" s="370">
        <v>67.771084337349393</v>
      </c>
      <c r="V18" s="370">
        <v>46.084337349397586</v>
      </c>
      <c r="W18" s="370">
        <v>36.144578313253014</v>
      </c>
      <c r="X18" s="370">
        <v>180</v>
      </c>
      <c r="Y18" s="370">
        <v>81.325301204819269</v>
      </c>
      <c r="Z18" s="370">
        <v>55.301204819277103</v>
      </c>
      <c r="AA18" s="370">
        <v>43.373493975903614</v>
      </c>
      <c r="AB18" s="444">
        <v>84663</v>
      </c>
      <c r="AC18" s="370">
        <v>31350.261204819275</v>
      </c>
      <c r="AD18" s="370">
        <v>22026.784819277109</v>
      </c>
      <c r="AE18" s="370">
        <v>31285.953975903616</v>
      </c>
      <c r="AF18" s="444">
        <v>13188.118</v>
      </c>
      <c r="AG18" s="370">
        <v>4348.4247231325307</v>
      </c>
      <c r="AH18" s="370">
        <v>2237.8631925301206</v>
      </c>
      <c r="AI18" s="370">
        <v>6601.8300843373499</v>
      </c>
      <c r="AJ18" s="444">
        <v>97851.118000000002</v>
      </c>
      <c r="AK18" s="370">
        <v>35698.685927951803</v>
      </c>
      <c r="AL18" s="370">
        <v>24264.648011807229</v>
      </c>
      <c r="AM18" s="370">
        <v>37887.784060240963</v>
      </c>
      <c r="AO18" s="346"/>
    </row>
    <row r="19" spans="1:41" ht="20.100000000000001" customHeight="1" x14ac:dyDescent="0.25">
      <c r="B19" s="445" t="s">
        <v>314</v>
      </c>
      <c r="C19" s="866" t="s">
        <v>315</v>
      </c>
      <c r="D19" s="864"/>
      <c r="E19" s="864"/>
      <c r="F19" s="864"/>
      <c r="G19" s="864"/>
      <c r="H19" s="864"/>
      <c r="I19" s="864"/>
      <c r="J19" s="864"/>
      <c r="K19" s="864"/>
      <c r="L19" s="864"/>
      <c r="M19" s="864"/>
      <c r="N19" s="864"/>
      <c r="O19" s="865"/>
      <c r="P19" s="446">
        <v>3320</v>
      </c>
      <c r="Q19" s="447">
        <v>1499.9999999999995</v>
      </c>
      <c r="R19" s="448">
        <v>1020</v>
      </c>
      <c r="S19" s="449">
        <v>800</v>
      </c>
      <c r="T19" s="446">
        <v>1860</v>
      </c>
      <c r="U19" s="447">
        <v>840.36144578313258</v>
      </c>
      <c r="V19" s="448">
        <v>571.44578313252998</v>
      </c>
      <c r="W19" s="449">
        <v>448.19277108433744</v>
      </c>
      <c r="X19" s="446">
        <v>2130</v>
      </c>
      <c r="Y19" s="447">
        <v>962.34939759036149</v>
      </c>
      <c r="Z19" s="448">
        <v>654.39759036144585</v>
      </c>
      <c r="AA19" s="449">
        <v>513.25301204819289</v>
      </c>
      <c r="AB19" s="963"/>
      <c r="AC19" s="964"/>
      <c r="AD19" s="964"/>
      <c r="AE19" s="964"/>
      <c r="AF19" s="964"/>
      <c r="AG19" s="964"/>
      <c r="AH19" s="964"/>
      <c r="AI19" s="964"/>
      <c r="AJ19" s="964"/>
      <c r="AK19" s="964"/>
      <c r="AL19" s="964"/>
      <c r="AM19" s="965"/>
    </row>
    <row r="21" spans="1:41" x14ac:dyDescent="0.25">
      <c r="B21" s="949" t="s">
        <v>1</v>
      </c>
      <c r="C21" s="950" t="s">
        <v>271</v>
      </c>
      <c r="D21" s="951" t="s">
        <v>317</v>
      </c>
      <c r="E21" s="951"/>
      <c r="F21" s="951"/>
      <c r="G21" s="952" t="s">
        <v>128</v>
      </c>
      <c r="H21" s="952" t="s">
        <v>367</v>
      </c>
      <c r="I21" s="952" t="s">
        <v>25</v>
      </c>
      <c r="J21" s="951" t="s">
        <v>368</v>
      </c>
      <c r="K21" s="951"/>
      <c r="L21" s="951"/>
      <c r="M21" s="450"/>
      <c r="N21" s="960"/>
      <c r="O21" s="960"/>
      <c r="AB21" s="346"/>
      <c r="AF21" s="346"/>
      <c r="AJ21" s="346"/>
    </row>
    <row r="22" spans="1:41" x14ac:dyDescent="0.25">
      <c r="B22" s="949"/>
      <c r="C22" s="950"/>
      <c r="D22" s="521" t="s">
        <v>282</v>
      </c>
      <c r="E22" s="521" t="s">
        <v>283</v>
      </c>
      <c r="F22" s="521" t="s">
        <v>125</v>
      </c>
      <c r="G22" s="953"/>
      <c r="H22" s="953"/>
      <c r="I22" s="953"/>
      <c r="J22" s="521" t="s">
        <v>282</v>
      </c>
      <c r="K22" s="521" t="s">
        <v>283</v>
      </c>
      <c r="L22" s="521" t="s">
        <v>125</v>
      </c>
    </row>
    <row r="23" spans="1:41" x14ac:dyDescent="0.25">
      <c r="B23" s="538">
        <v>1</v>
      </c>
      <c r="C23" s="538">
        <v>2</v>
      </c>
      <c r="D23" s="538">
        <v>3</v>
      </c>
      <c r="E23" s="538">
        <v>4</v>
      </c>
      <c r="F23" s="538" t="s">
        <v>297</v>
      </c>
      <c r="G23" s="538">
        <v>6</v>
      </c>
      <c r="H23" s="538">
        <v>7</v>
      </c>
      <c r="I23" s="538">
        <v>8</v>
      </c>
      <c r="J23" s="538" t="s">
        <v>298</v>
      </c>
      <c r="K23" s="538" t="s">
        <v>299</v>
      </c>
      <c r="L23" s="538" t="s">
        <v>300</v>
      </c>
    </row>
    <row r="24" spans="1:41" x14ac:dyDescent="0.25">
      <c r="B24" s="451" t="s">
        <v>301</v>
      </c>
      <c r="C24" s="452" t="s">
        <v>302</v>
      </c>
      <c r="D24" s="453">
        <v>29997.01</v>
      </c>
      <c r="E24" s="453">
        <v>4441.1789400000007</v>
      </c>
      <c r="F24" s="453">
        <v>34438.18894</v>
      </c>
      <c r="G24" s="453">
        <v>126.50602409638553</v>
      </c>
      <c r="H24" s="453">
        <v>67.771084337349393</v>
      </c>
      <c r="I24" s="453">
        <v>81.325301204819269</v>
      </c>
      <c r="J24" s="454">
        <f>D24+G24-H24+I24</f>
        <v>30137.070240963854</v>
      </c>
      <c r="K24" s="454">
        <f>E24+H24-I24</f>
        <v>4427.6247231325315</v>
      </c>
      <c r="L24" s="454">
        <f>J24+K24</f>
        <v>34564.694964096387</v>
      </c>
    </row>
    <row r="25" spans="1:41" x14ac:dyDescent="0.25">
      <c r="B25" s="451" t="s">
        <v>3</v>
      </c>
      <c r="C25" s="452" t="s">
        <v>303</v>
      </c>
      <c r="D25" s="453">
        <v>30137.070240963854</v>
      </c>
      <c r="E25" s="453">
        <v>4427.6247231325315</v>
      </c>
      <c r="F25" s="453">
        <v>34564.694964096387</v>
      </c>
      <c r="G25" s="453">
        <v>124.24698795180721</v>
      </c>
      <c r="H25" s="453">
        <v>81.325301204819269</v>
      </c>
      <c r="I25" s="453">
        <v>81.325301204819269</v>
      </c>
      <c r="J25" s="454">
        <f t="shared" ref="J25:J35" si="0">D25+G25-H25+I25</f>
        <v>30261.317228915661</v>
      </c>
      <c r="K25" s="454">
        <f t="shared" ref="K25:K35" si="1">E25+H25-I25</f>
        <v>4427.6247231325315</v>
      </c>
      <c r="L25" s="454">
        <f t="shared" ref="L25:L35" si="2">J25+K25</f>
        <v>34688.94195204819</v>
      </c>
    </row>
    <row r="26" spans="1:41" x14ac:dyDescent="0.25">
      <c r="B26" s="451" t="s">
        <v>6</v>
      </c>
      <c r="C26" s="452" t="s">
        <v>304</v>
      </c>
      <c r="D26" s="453">
        <v>30235.956987951806</v>
      </c>
      <c r="E26" s="453">
        <v>4431.2789400000001</v>
      </c>
      <c r="F26" s="453">
        <v>34667.235927951806</v>
      </c>
      <c r="G26" s="453">
        <v>124.24698795180721</v>
      </c>
      <c r="H26" s="453">
        <v>67.771084337349393</v>
      </c>
      <c r="I26" s="453">
        <v>79.066265060240951</v>
      </c>
      <c r="J26" s="454">
        <f t="shared" si="0"/>
        <v>30371.499156626505</v>
      </c>
      <c r="K26" s="454">
        <f t="shared" si="1"/>
        <v>4419.9837592771091</v>
      </c>
      <c r="L26" s="454">
        <f t="shared" si="2"/>
        <v>34791.482915903616</v>
      </c>
    </row>
    <row r="27" spans="1:41" x14ac:dyDescent="0.25">
      <c r="B27" s="451" t="s">
        <v>7</v>
      </c>
      <c r="C27" s="452" t="s">
        <v>305</v>
      </c>
      <c r="D27" s="453">
        <v>30349.002168674699</v>
      </c>
      <c r="E27" s="453">
        <v>4419.9837592771091</v>
      </c>
      <c r="F27" s="453">
        <v>34768.985927951806</v>
      </c>
      <c r="G27" s="453">
        <v>126.50602409638553</v>
      </c>
      <c r="H27" s="453">
        <v>67.771084337349393</v>
      </c>
      <c r="I27" s="453">
        <v>81.325301204819269</v>
      </c>
      <c r="J27" s="454">
        <f t="shared" si="0"/>
        <v>30489.062409638555</v>
      </c>
      <c r="K27" s="454">
        <f t="shared" si="1"/>
        <v>4406.4295424096399</v>
      </c>
      <c r="L27" s="454">
        <f t="shared" si="2"/>
        <v>34895.491952048193</v>
      </c>
    </row>
    <row r="28" spans="1:41" x14ac:dyDescent="0.25">
      <c r="B28" s="451" t="s">
        <v>8</v>
      </c>
      <c r="C28" s="452" t="s">
        <v>306</v>
      </c>
      <c r="D28" s="453">
        <v>30464.520240963855</v>
      </c>
      <c r="E28" s="453">
        <v>4409.4747231325309</v>
      </c>
      <c r="F28" s="453">
        <v>34873.99496409639</v>
      </c>
      <c r="G28" s="453">
        <v>124.24698795180721</v>
      </c>
      <c r="H28" s="453">
        <v>67.771084337349393</v>
      </c>
      <c r="I28" s="453">
        <v>79.066265060240951</v>
      </c>
      <c r="J28" s="454">
        <f t="shared" si="0"/>
        <v>30600.062409638555</v>
      </c>
      <c r="K28" s="454">
        <f t="shared" si="1"/>
        <v>4398.1795424096399</v>
      </c>
      <c r="L28" s="454">
        <f t="shared" si="2"/>
        <v>34998.241952048193</v>
      </c>
    </row>
    <row r="29" spans="1:41" x14ac:dyDescent="0.25">
      <c r="B29" s="451" t="s">
        <v>9</v>
      </c>
      <c r="C29" s="452" t="s">
        <v>307</v>
      </c>
      <c r="D29" s="453">
        <v>30574.702168674699</v>
      </c>
      <c r="E29" s="453">
        <v>4401.8337592771095</v>
      </c>
      <c r="F29" s="453">
        <v>34976.535927951809</v>
      </c>
      <c r="G29" s="453">
        <v>124.24698795180721</v>
      </c>
      <c r="H29" s="453">
        <v>67.771084337349393</v>
      </c>
      <c r="I29" s="453">
        <v>79.066265060240951</v>
      </c>
      <c r="J29" s="454">
        <f t="shared" si="0"/>
        <v>30710.244337349399</v>
      </c>
      <c r="K29" s="454">
        <f t="shared" si="1"/>
        <v>4390.5385785542185</v>
      </c>
      <c r="L29" s="454">
        <f t="shared" si="2"/>
        <v>35100.782915903619</v>
      </c>
    </row>
    <row r="30" spans="1:41" x14ac:dyDescent="0.25">
      <c r="B30" s="451" t="s">
        <v>10</v>
      </c>
      <c r="C30" s="452" t="s">
        <v>308</v>
      </c>
      <c r="D30" s="453">
        <v>30685.702168674699</v>
      </c>
      <c r="E30" s="453">
        <v>4393.5837592771095</v>
      </c>
      <c r="F30" s="453">
        <v>35079.285927951809</v>
      </c>
      <c r="G30" s="453">
        <v>126.50602409638553</v>
      </c>
      <c r="H30" s="453">
        <v>67.771084337349393</v>
      </c>
      <c r="I30" s="453">
        <v>79.066265060240951</v>
      </c>
      <c r="J30" s="454">
        <f t="shared" si="0"/>
        <v>30823.503373493979</v>
      </c>
      <c r="K30" s="454">
        <f t="shared" si="1"/>
        <v>4382.2885785542185</v>
      </c>
      <c r="L30" s="454">
        <f t="shared" si="2"/>
        <v>35205.791952048196</v>
      </c>
    </row>
    <row r="31" spans="1:41" x14ac:dyDescent="0.25">
      <c r="B31" s="451" t="s">
        <v>11</v>
      </c>
      <c r="C31" s="452" t="s">
        <v>309</v>
      </c>
      <c r="D31" s="453">
        <v>30798.961204819279</v>
      </c>
      <c r="E31" s="453">
        <v>4385.3337592771095</v>
      </c>
      <c r="F31" s="453">
        <v>35184.294964096393</v>
      </c>
      <c r="G31" s="453">
        <v>124.24698795180721</v>
      </c>
      <c r="H31" s="453">
        <v>67.771084337349393</v>
      </c>
      <c r="I31" s="453">
        <v>79.066265060240951</v>
      </c>
      <c r="J31" s="454">
        <f t="shared" si="0"/>
        <v>30934.503373493979</v>
      </c>
      <c r="K31" s="454">
        <f t="shared" si="1"/>
        <v>4374.0385785542185</v>
      </c>
      <c r="L31" s="454">
        <f t="shared" si="2"/>
        <v>35308.541952048196</v>
      </c>
    </row>
    <row r="32" spans="1:41" x14ac:dyDescent="0.25">
      <c r="B32" s="451" t="s">
        <v>13</v>
      </c>
      <c r="C32" s="452" t="s">
        <v>310</v>
      </c>
      <c r="D32" s="453">
        <v>30909.552168674698</v>
      </c>
      <c r="E32" s="453">
        <v>4377.0837592771095</v>
      </c>
      <c r="F32" s="453">
        <v>35286.635927951807</v>
      </c>
      <c r="G32" s="453">
        <v>124.24698795180721</v>
      </c>
      <c r="H32" s="453">
        <v>67.771084337349393</v>
      </c>
      <c r="I32" s="453">
        <v>81.325301204819269</v>
      </c>
      <c r="J32" s="454">
        <f t="shared" si="0"/>
        <v>31047.353373493974</v>
      </c>
      <c r="K32" s="454">
        <f t="shared" si="1"/>
        <v>4363.5295424096403</v>
      </c>
      <c r="L32" s="454">
        <f t="shared" si="2"/>
        <v>35410.88291590361</v>
      </c>
    </row>
    <row r="33" spans="2:12" x14ac:dyDescent="0.25">
      <c r="B33" s="451" t="s">
        <v>14</v>
      </c>
      <c r="C33" s="452" t="s">
        <v>311</v>
      </c>
      <c r="D33" s="453">
        <v>31022.811204819274</v>
      </c>
      <c r="E33" s="453">
        <v>4366.5747231325313</v>
      </c>
      <c r="F33" s="453">
        <v>35389.385927951807</v>
      </c>
      <c r="G33" s="453">
        <v>126.50602409638553</v>
      </c>
      <c r="H33" s="453">
        <v>67.771084337349393</v>
      </c>
      <c r="I33" s="453">
        <v>79.066265060240951</v>
      </c>
      <c r="J33" s="454">
        <f t="shared" si="0"/>
        <v>31160.612409638554</v>
      </c>
      <c r="K33" s="454">
        <f t="shared" si="1"/>
        <v>4355.2795424096403</v>
      </c>
      <c r="L33" s="454">
        <f t="shared" si="2"/>
        <v>35515.891952048194</v>
      </c>
    </row>
    <row r="34" spans="2:12" x14ac:dyDescent="0.25">
      <c r="B34" s="451" t="s">
        <v>15</v>
      </c>
      <c r="C34" s="452" t="s">
        <v>312</v>
      </c>
      <c r="D34" s="453">
        <v>31135.66120481928</v>
      </c>
      <c r="E34" s="453">
        <v>4358.9337592771089</v>
      </c>
      <c r="F34" s="453">
        <v>35494.594964096388</v>
      </c>
      <c r="G34" s="453">
        <v>124.24698795180721</v>
      </c>
      <c r="H34" s="453">
        <v>81.325301204819269</v>
      </c>
      <c r="I34" s="453">
        <v>81.325301204819269</v>
      </c>
      <c r="J34" s="454">
        <f t="shared" si="0"/>
        <v>31259.908192771087</v>
      </c>
      <c r="K34" s="454">
        <f t="shared" si="1"/>
        <v>4358.9337592771089</v>
      </c>
      <c r="L34" s="454">
        <f t="shared" si="2"/>
        <v>35618.841952048198</v>
      </c>
    </row>
    <row r="35" spans="2:12" x14ac:dyDescent="0.25">
      <c r="B35" s="451" t="s">
        <v>16</v>
      </c>
      <c r="C35" s="452" t="s">
        <v>313</v>
      </c>
      <c r="D35" s="453">
        <v>31234.956987951806</v>
      </c>
      <c r="E35" s="453">
        <v>4361.97894</v>
      </c>
      <c r="F35" s="453">
        <v>35596.935927951803</v>
      </c>
      <c r="G35" s="453">
        <v>124.24698795180721</v>
      </c>
      <c r="H35" s="453">
        <v>67.771084337349393</v>
      </c>
      <c r="I35" s="453">
        <v>81.325301204819269</v>
      </c>
      <c r="J35" s="454">
        <f t="shared" si="0"/>
        <v>31372.758192771082</v>
      </c>
      <c r="K35" s="454">
        <f t="shared" si="1"/>
        <v>4348.4247231325307</v>
      </c>
      <c r="L35" s="454">
        <f t="shared" si="2"/>
        <v>35721.182915903613</v>
      </c>
    </row>
    <row r="36" spans="2:12" x14ac:dyDescent="0.25">
      <c r="C36" s="455" t="s">
        <v>39</v>
      </c>
      <c r="G36" s="439">
        <f>SUM(G24:G35)</f>
        <v>1499.9999999999995</v>
      </c>
      <c r="H36" s="439">
        <f>SUM(H24:H35)</f>
        <v>840.36144578313258</v>
      </c>
      <c r="I36" s="439">
        <f>SUM(I24:I35)</f>
        <v>962.34939759036149</v>
      </c>
    </row>
    <row r="38" spans="2:12" x14ac:dyDescent="0.25">
      <c r="B38" s="949" t="s">
        <v>1</v>
      </c>
      <c r="C38" s="961" t="s">
        <v>272</v>
      </c>
      <c r="D38" s="951" t="s">
        <v>317</v>
      </c>
      <c r="E38" s="951"/>
      <c r="F38" s="951"/>
      <c r="G38" s="952" t="s">
        <v>128</v>
      </c>
      <c r="H38" s="952" t="s">
        <v>367</v>
      </c>
      <c r="I38" s="952" t="s">
        <v>25</v>
      </c>
      <c r="J38" s="951" t="s">
        <v>368</v>
      </c>
      <c r="K38" s="951"/>
      <c r="L38" s="951"/>
    </row>
    <row r="39" spans="2:12" x14ac:dyDescent="0.25">
      <c r="B39" s="949"/>
      <c r="C39" s="961"/>
      <c r="D39" s="521" t="s">
        <v>282</v>
      </c>
      <c r="E39" s="521" t="s">
        <v>283</v>
      </c>
      <c r="F39" s="521" t="s">
        <v>125</v>
      </c>
      <c r="G39" s="953"/>
      <c r="H39" s="953"/>
      <c r="I39" s="953"/>
      <c r="J39" s="521" t="s">
        <v>282</v>
      </c>
      <c r="K39" s="521" t="s">
        <v>283</v>
      </c>
      <c r="L39" s="521" t="s">
        <v>125</v>
      </c>
    </row>
    <row r="40" spans="2:12" x14ac:dyDescent="0.25">
      <c r="B40" s="538">
        <v>1</v>
      </c>
      <c r="C40" s="538">
        <v>2</v>
      </c>
      <c r="D40" s="538">
        <v>3</v>
      </c>
      <c r="E40" s="538">
        <v>4</v>
      </c>
      <c r="F40" s="538" t="s">
        <v>297</v>
      </c>
      <c r="G40" s="538">
        <v>6</v>
      </c>
      <c r="H40" s="538">
        <v>7</v>
      </c>
      <c r="I40" s="538">
        <v>8</v>
      </c>
      <c r="J40" s="538" t="s">
        <v>298</v>
      </c>
      <c r="K40" s="538" t="s">
        <v>299</v>
      </c>
      <c r="L40" s="538" t="s">
        <v>300</v>
      </c>
    </row>
    <row r="41" spans="2:12" x14ac:dyDescent="0.25">
      <c r="B41" s="367" t="s">
        <v>301</v>
      </c>
      <c r="C41" s="410" t="s">
        <v>302</v>
      </c>
      <c r="D41" s="370">
        <v>21078.98</v>
      </c>
      <c r="E41" s="370">
        <v>2287.8800600000004</v>
      </c>
      <c r="F41" s="411">
        <f>D41+E41</f>
        <v>23366.860059999999</v>
      </c>
      <c r="G41" s="370">
        <v>86.024096385542165</v>
      </c>
      <c r="H41" s="370">
        <v>46.084337349397586</v>
      </c>
      <c r="I41" s="370">
        <v>55.301204819277103</v>
      </c>
      <c r="J41" s="411">
        <f>D41+G41-H41+I41</f>
        <v>21174.22096385542</v>
      </c>
      <c r="K41" s="411">
        <f>E41+H41-I41</f>
        <v>2278.6631925301208</v>
      </c>
      <c r="L41" s="411">
        <f>J41+K41</f>
        <v>23452.884156385539</v>
      </c>
    </row>
    <row r="42" spans="2:12" x14ac:dyDescent="0.25">
      <c r="B42" s="367" t="s">
        <v>3</v>
      </c>
      <c r="C42" s="410" t="s">
        <v>303</v>
      </c>
      <c r="D42" s="370">
        <v>21174.22096385542</v>
      </c>
      <c r="E42" s="370">
        <v>2278.6631925301208</v>
      </c>
      <c r="F42" s="411">
        <f t="shared" ref="F42:F52" si="3">D42+E42</f>
        <v>23452.884156385539</v>
      </c>
      <c r="G42" s="370">
        <v>84.48795180722891</v>
      </c>
      <c r="H42" s="370">
        <v>55.301204819277103</v>
      </c>
      <c r="I42" s="370">
        <v>55.301204819277103</v>
      </c>
      <c r="J42" s="411">
        <f t="shared" ref="J42:J52" si="4">D42+G42-H42+I42</f>
        <v>21258.70891566265</v>
      </c>
      <c r="K42" s="411">
        <f t="shared" ref="K42:K52" si="5">E42+H42-I42</f>
        <v>2278.6631925301208</v>
      </c>
      <c r="L42" s="411">
        <f t="shared" ref="L42:L52" si="6">J42+K42</f>
        <v>23537.372108192772</v>
      </c>
    </row>
    <row r="43" spans="2:12" x14ac:dyDescent="0.25">
      <c r="B43" s="367" t="s">
        <v>6</v>
      </c>
      <c r="C43" s="410" t="s">
        <v>304</v>
      </c>
      <c r="D43" s="370">
        <v>21244.067951807232</v>
      </c>
      <c r="E43" s="370">
        <v>2282.78006</v>
      </c>
      <c r="F43" s="411">
        <f t="shared" si="3"/>
        <v>23526.848011807233</v>
      </c>
      <c r="G43" s="370">
        <v>84.48795180722891</v>
      </c>
      <c r="H43" s="370">
        <v>46.084337349397586</v>
      </c>
      <c r="I43" s="370">
        <v>53.765060240963855</v>
      </c>
      <c r="J43" s="411">
        <f t="shared" si="4"/>
        <v>21336.236626506026</v>
      </c>
      <c r="K43" s="411">
        <f t="shared" si="5"/>
        <v>2275.0993371084337</v>
      </c>
      <c r="L43" s="411">
        <f t="shared" si="6"/>
        <v>23611.33596361446</v>
      </c>
    </row>
    <row r="44" spans="2:12" x14ac:dyDescent="0.25">
      <c r="B44" s="367" t="s">
        <v>7</v>
      </c>
      <c r="C44" s="410" t="s">
        <v>305</v>
      </c>
      <c r="D44" s="370">
        <v>21323.248674698796</v>
      </c>
      <c r="E44" s="370">
        <v>2275.0993371084337</v>
      </c>
      <c r="F44" s="411">
        <f t="shared" si="3"/>
        <v>23598.348011807229</v>
      </c>
      <c r="G44" s="370">
        <v>86.024096385542165</v>
      </c>
      <c r="H44" s="370">
        <v>46.084337349397586</v>
      </c>
      <c r="I44" s="370">
        <v>55.301204819277103</v>
      </c>
      <c r="J44" s="411">
        <f t="shared" si="4"/>
        <v>21418.489638554216</v>
      </c>
      <c r="K44" s="411">
        <f t="shared" si="5"/>
        <v>2265.8824696385541</v>
      </c>
      <c r="L44" s="411">
        <f t="shared" si="6"/>
        <v>23684.372108192769</v>
      </c>
    </row>
    <row r="45" spans="2:12" x14ac:dyDescent="0.25">
      <c r="B45" s="367" t="s">
        <v>8</v>
      </c>
      <c r="C45" s="410" t="s">
        <v>306</v>
      </c>
      <c r="D45" s="370">
        <v>21404.320963855422</v>
      </c>
      <c r="E45" s="370">
        <v>2269.3131925301204</v>
      </c>
      <c r="F45" s="411">
        <f t="shared" si="3"/>
        <v>23673.634156385542</v>
      </c>
      <c r="G45" s="370">
        <v>84.48795180722891</v>
      </c>
      <c r="H45" s="370">
        <v>46.084337349397586</v>
      </c>
      <c r="I45" s="370">
        <v>53.765060240963855</v>
      </c>
      <c r="J45" s="411">
        <f t="shared" si="4"/>
        <v>21496.489638554216</v>
      </c>
      <c r="K45" s="411">
        <f t="shared" si="5"/>
        <v>2261.6324696385541</v>
      </c>
      <c r="L45" s="411">
        <f t="shared" si="6"/>
        <v>23758.122108192769</v>
      </c>
    </row>
    <row r="46" spans="2:12" x14ac:dyDescent="0.25">
      <c r="B46" s="367" t="s">
        <v>9</v>
      </c>
      <c r="C46" s="410" t="s">
        <v>307</v>
      </c>
      <c r="D46" s="370">
        <v>21481.848674698795</v>
      </c>
      <c r="E46" s="370">
        <v>2265.7493371084338</v>
      </c>
      <c r="F46" s="411">
        <f t="shared" si="3"/>
        <v>23747.598011807229</v>
      </c>
      <c r="G46" s="370">
        <v>84.48795180722891</v>
      </c>
      <c r="H46" s="370">
        <v>46.084337349397586</v>
      </c>
      <c r="I46" s="370">
        <v>53.765060240963855</v>
      </c>
      <c r="J46" s="411">
        <f t="shared" si="4"/>
        <v>21574.017349397589</v>
      </c>
      <c r="K46" s="411">
        <f t="shared" si="5"/>
        <v>2258.0686142168674</v>
      </c>
      <c r="L46" s="411">
        <f t="shared" si="6"/>
        <v>23832.085963614456</v>
      </c>
    </row>
    <row r="47" spans="2:12" x14ac:dyDescent="0.25">
      <c r="B47" s="367" t="s">
        <v>10</v>
      </c>
      <c r="C47" s="410" t="s">
        <v>308</v>
      </c>
      <c r="D47" s="370">
        <v>21559.848674698795</v>
      </c>
      <c r="E47" s="370">
        <v>2261.4993371084338</v>
      </c>
      <c r="F47" s="411">
        <f t="shared" si="3"/>
        <v>23821.348011807229</v>
      </c>
      <c r="G47" s="370">
        <v>86.024096385542165</v>
      </c>
      <c r="H47" s="370">
        <v>46.084337349397586</v>
      </c>
      <c r="I47" s="370">
        <v>53.765060240963855</v>
      </c>
      <c r="J47" s="411">
        <f t="shared" si="4"/>
        <v>21653.553493975902</v>
      </c>
      <c r="K47" s="411">
        <f t="shared" si="5"/>
        <v>2253.8186142168674</v>
      </c>
      <c r="L47" s="411">
        <f t="shared" si="6"/>
        <v>23907.372108192769</v>
      </c>
    </row>
    <row r="48" spans="2:12" x14ac:dyDescent="0.25">
      <c r="B48" s="367" t="s">
        <v>11</v>
      </c>
      <c r="C48" s="410" t="s">
        <v>309</v>
      </c>
      <c r="D48" s="370">
        <v>21639.384819277107</v>
      </c>
      <c r="E48" s="370">
        <v>2257.2493371084338</v>
      </c>
      <c r="F48" s="411">
        <f t="shared" si="3"/>
        <v>23896.634156385542</v>
      </c>
      <c r="G48" s="370">
        <v>84.48795180722891</v>
      </c>
      <c r="H48" s="370">
        <v>46.084337349397586</v>
      </c>
      <c r="I48" s="370">
        <v>53.765060240963855</v>
      </c>
      <c r="J48" s="411">
        <f t="shared" si="4"/>
        <v>21731.553493975902</v>
      </c>
      <c r="K48" s="411">
        <f t="shared" si="5"/>
        <v>2249.5686142168674</v>
      </c>
      <c r="L48" s="411">
        <f t="shared" si="6"/>
        <v>23981.122108192769</v>
      </c>
    </row>
    <row r="49" spans="2:12" x14ac:dyDescent="0.25">
      <c r="B49" s="367" t="s">
        <v>13</v>
      </c>
      <c r="C49" s="410" t="s">
        <v>310</v>
      </c>
      <c r="D49" s="370">
        <v>21717.148674698794</v>
      </c>
      <c r="E49" s="370">
        <v>2252.9993371084338</v>
      </c>
      <c r="F49" s="411">
        <f t="shared" si="3"/>
        <v>23970.148011807229</v>
      </c>
      <c r="G49" s="370">
        <v>84.48795180722891</v>
      </c>
      <c r="H49" s="370">
        <v>46.084337349397586</v>
      </c>
      <c r="I49" s="370">
        <v>55.301204819277103</v>
      </c>
      <c r="J49" s="411">
        <f t="shared" si="4"/>
        <v>21810.853493975901</v>
      </c>
      <c r="K49" s="411">
        <f t="shared" si="5"/>
        <v>2243.7824696385542</v>
      </c>
      <c r="L49" s="411">
        <f t="shared" si="6"/>
        <v>24054.635963614455</v>
      </c>
    </row>
    <row r="50" spans="2:12" x14ac:dyDescent="0.25">
      <c r="B50" s="367" t="s">
        <v>14</v>
      </c>
      <c r="C50" s="410" t="s">
        <v>311</v>
      </c>
      <c r="D50" s="370">
        <v>21796.684819277107</v>
      </c>
      <c r="E50" s="370">
        <v>2247.2131925301205</v>
      </c>
      <c r="F50" s="411">
        <f t="shared" si="3"/>
        <v>24043.898011807229</v>
      </c>
      <c r="G50" s="370">
        <v>86.024096385542165</v>
      </c>
      <c r="H50" s="370">
        <v>46.084337349397586</v>
      </c>
      <c r="I50" s="370">
        <v>53.765060240963855</v>
      </c>
      <c r="J50" s="411">
        <f t="shared" si="4"/>
        <v>21890.389638554214</v>
      </c>
      <c r="K50" s="411">
        <f t="shared" si="5"/>
        <v>2239.5324696385542</v>
      </c>
      <c r="L50" s="411">
        <f t="shared" si="6"/>
        <v>24129.922108192768</v>
      </c>
    </row>
    <row r="51" spans="2:12" x14ac:dyDescent="0.25">
      <c r="B51" s="367" t="s">
        <v>15</v>
      </c>
      <c r="C51" s="410" t="s">
        <v>312</v>
      </c>
      <c r="D51" s="370">
        <v>21875.98481927711</v>
      </c>
      <c r="E51" s="370">
        <v>2243.6493371084339</v>
      </c>
      <c r="F51" s="411">
        <f t="shared" si="3"/>
        <v>24119.634156385542</v>
      </c>
      <c r="G51" s="370">
        <v>84.48795180722891</v>
      </c>
      <c r="H51" s="370">
        <v>55.301204819277103</v>
      </c>
      <c r="I51" s="370">
        <v>55.301204819277103</v>
      </c>
      <c r="J51" s="411">
        <f t="shared" si="4"/>
        <v>21960.47277108434</v>
      </c>
      <c r="K51" s="411">
        <f t="shared" si="5"/>
        <v>2243.6493371084339</v>
      </c>
      <c r="L51" s="411">
        <f t="shared" si="6"/>
        <v>24204.122108192772</v>
      </c>
    </row>
    <row r="52" spans="2:12" x14ac:dyDescent="0.25">
      <c r="B52" s="367" t="s">
        <v>16</v>
      </c>
      <c r="C52" s="410" t="s">
        <v>313</v>
      </c>
      <c r="D52" s="370">
        <v>21946.067951807232</v>
      </c>
      <c r="E52" s="370">
        <v>2247.0800600000002</v>
      </c>
      <c r="F52" s="411">
        <f t="shared" si="3"/>
        <v>24193.148011807232</v>
      </c>
      <c r="G52" s="370">
        <v>84.48795180722891</v>
      </c>
      <c r="H52" s="370">
        <v>46.084337349397586</v>
      </c>
      <c r="I52" s="370">
        <v>55.301204819277103</v>
      </c>
      <c r="J52" s="411">
        <f t="shared" si="4"/>
        <v>22039.772771084339</v>
      </c>
      <c r="K52" s="411">
        <f t="shared" si="5"/>
        <v>2237.8631925301206</v>
      </c>
      <c r="L52" s="411">
        <f t="shared" si="6"/>
        <v>24277.635963614459</v>
      </c>
    </row>
    <row r="53" spans="2:12" x14ac:dyDescent="0.25">
      <c r="C53" s="456" t="s">
        <v>39</v>
      </c>
      <c r="G53" s="439">
        <f>SUM(G41:G52)</f>
        <v>1020</v>
      </c>
      <c r="H53" s="439">
        <f>SUM(H41:H52)</f>
        <v>571.44578313252998</v>
      </c>
      <c r="I53" s="439">
        <f>SUM(I41:I52)</f>
        <v>654.39759036144585</v>
      </c>
    </row>
    <row r="55" spans="2:12" x14ac:dyDescent="0.25">
      <c r="B55" s="949" t="s">
        <v>1</v>
      </c>
      <c r="C55" s="962" t="s">
        <v>273</v>
      </c>
      <c r="D55" s="949" t="s">
        <v>317</v>
      </c>
      <c r="E55" s="949"/>
      <c r="F55" s="949"/>
      <c r="G55" s="952" t="s">
        <v>128</v>
      </c>
      <c r="H55" s="952" t="s">
        <v>367</v>
      </c>
      <c r="I55" s="952" t="s">
        <v>25</v>
      </c>
      <c r="J55" s="949" t="s">
        <v>368</v>
      </c>
      <c r="K55" s="949"/>
      <c r="L55" s="949"/>
    </row>
    <row r="56" spans="2:12" x14ac:dyDescent="0.25">
      <c r="B56" s="949"/>
      <c r="C56" s="962"/>
      <c r="D56" s="536" t="s">
        <v>282</v>
      </c>
      <c r="E56" s="536" t="s">
        <v>283</v>
      </c>
      <c r="F56" s="536" t="s">
        <v>125</v>
      </c>
      <c r="G56" s="953"/>
      <c r="H56" s="953"/>
      <c r="I56" s="953"/>
      <c r="J56" s="536" t="s">
        <v>282</v>
      </c>
      <c r="K56" s="536" t="s">
        <v>283</v>
      </c>
      <c r="L56" s="536" t="s">
        <v>125</v>
      </c>
    </row>
    <row r="57" spans="2:12" x14ac:dyDescent="0.25">
      <c r="B57" s="538">
        <v>1</v>
      </c>
      <c r="C57" s="538">
        <v>2</v>
      </c>
      <c r="D57" s="538">
        <v>3</v>
      </c>
      <c r="E57" s="538">
        <v>4</v>
      </c>
      <c r="F57" s="538" t="s">
        <v>297</v>
      </c>
      <c r="G57" s="538">
        <v>6</v>
      </c>
      <c r="H57" s="538">
        <v>7</v>
      </c>
      <c r="I57" s="538">
        <v>8</v>
      </c>
      <c r="J57" s="538" t="s">
        <v>298</v>
      </c>
      <c r="K57" s="538" t="s">
        <v>299</v>
      </c>
      <c r="L57" s="538" t="s">
        <v>300</v>
      </c>
    </row>
    <row r="58" spans="2:12" x14ac:dyDescent="0.25">
      <c r="B58" s="367" t="s">
        <v>301</v>
      </c>
      <c r="C58" s="410" t="s">
        <v>302</v>
      </c>
      <c r="D58" s="370">
        <v>29997.01</v>
      </c>
      <c r="E58" s="370">
        <v>6729.0590000000002</v>
      </c>
      <c r="F58" s="411">
        <f>D58+E58</f>
        <v>36726.068999999996</v>
      </c>
      <c r="G58" s="370">
        <v>67.46987951807229</v>
      </c>
      <c r="H58" s="370">
        <v>36.144578313253014</v>
      </c>
      <c r="I58" s="370">
        <v>43.373493975903614</v>
      </c>
      <c r="J58" s="411">
        <f>D58+G58-H58+I58</f>
        <v>30071.708795180726</v>
      </c>
      <c r="K58" s="411">
        <f>E58+H58-I58</f>
        <v>6721.8300843373499</v>
      </c>
      <c r="L58" s="411">
        <f>J58+K58</f>
        <v>36793.538879518077</v>
      </c>
    </row>
    <row r="59" spans="2:12" x14ac:dyDescent="0.25">
      <c r="B59" s="367" t="s">
        <v>3</v>
      </c>
      <c r="C59" s="410" t="s">
        <v>303</v>
      </c>
      <c r="D59" s="370">
        <v>30071.708795180726</v>
      </c>
      <c r="E59" s="370">
        <v>6721.8300843373499</v>
      </c>
      <c r="F59" s="411">
        <f t="shared" ref="F59:F69" si="7">D59+E59</f>
        <v>36793.538879518077</v>
      </c>
      <c r="G59" s="370">
        <v>66.265060240963848</v>
      </c>
      <c r="H59" s="370">
        <v>43.373493975903614</v>
      </c>
      <c r="I59" s="370">
        <v>43.373493975903614</v>
      </c>
      <c r="J59" s="411">
        <f t="shared" ref="J59:J69" si="8">D59+G59-H59+I59</f>
        <v>30137.973855421689</v>
      </c>
      <c r="K59" s="411">
        <f t="shared" ref="K59:K69" si="9">E59+H59-I59</f>
        <v>6721.8300843373499</v>
      </c>
      <c r="L59" s="411">
        <f t="shared" ref="L59:L69" si="10">J59+K59</f>
        <v>36859.80393975904</v>
      </c>
    </row>
    <row r="60" spans="2:12" x14ac:dyDescent="0.25">
      <c r="B60" s="367" t="s">
        <v>6</v>
      </c>
      <c r="C60" s="410" t="s">
        <v>304</v>
      </c>
      <c r="D60" s="370">
        <v>30177.975060240962</v>
      </c>
      <c r="E60" s="370">
        <v>6714.0590000000002</v>
      </c>
      <c r="F60" s="411">
        <f t="shared" si="7"/>
        <v>36892.034060240963</v>
      </c>
      <c r="G60" s="370">
        <v>66.265060240963848</v>
      </c>
      <c r="H60" s="370">
        <v>36.144578313253014</v>
      </c>
      <c r="I60" s="370">
        <v>42.168674698795179</v>
      </c>
      <c r="J60" s="411">
        <f t="shared" si="8"/>
        <v>30250.264216867468</v>
      </c>
      <c r="K60" s="411">
        <f t="shared" si="9"/>
        <v>6708.034903614458</v>
      </c>
      <c r="L60" s="411">
        <f t="shared" si="10"/>
        <v>36958.299120481926</v>
      </c>
    </row>
    <row r="61" spans="2:12" x14ac:dyDescent="0.25">
      <c r="B61" s="367" t="s">
        <v>7</v>
      </c>
      <c r="C61" s="410" t="s">
        <v>305</v>
      </c>
      <c r="D61" s="370">
        <v>30285.749156626505</v>
      </c>
      <c r="E61" s="370">
        <v>6708.034903614458</v>
      </c>
      <c r="F61" s="411">
        <f t="shared" si="7"/>
        <v>36993.784060240963</v>
      </c>
      <c r="G61" s="370">
        <v>67.46987951807229</v>
      </c>
      <c r="H61" s="370">
        <v>36.144578313253014</v>
      </c>
      <c r="I61" s="370">
        <v>43.373493975903614</v>
      </c>
      <c r="J61" s="411">
        <f t="shared" si="8"/>
        <v>30360.447951807233</v>
      </c>
      <c r="K61" s="411">
        <f t="shared" si="9"/>
        <v>6700.8059879518078</v>
      </c>
      <c r="L61" s="411">
        <f t="shared" si="10"/>
        <v>37061.253939759044</v>
      </c>
    </row>
    <row r="62" spans="2:12" x14ac:dyDescent="0.25">
      <c r="B62" s="367" t="s">
        <v>8</v>
      </c>
      <c r="C62" s="410" t="s">
        <v>306</v>
      </c>
      <c r="D62" s="370">
        <v>30399.158795180727</v>
      </c>
      <c r="E62" s="370">
        <v>6694.3300843373499</v>
      </c>
      <c r="F62" s="411">
        <f t="shared" si="7"/>
        <v>37093.488879518074</v>
      </c>
      <c r="G62" s="370">
        <v>66.265060240963848</v>
      </c>
      <c r="H62" s="370">
        <v>36.144578313253014</v>
      </c>
      <c r="I62" s="370">
        <v>42.168674698795179</v>
      </c>
      <c r="J62" s="411">
        <f t="shared" si="8"/>
        <v>30471.447951807233</v>
      </c>
      <c r="K62" s="411">
        <f t="shared" si="9"/>
        <v>6688.3059879518078</v>
      </c>
      <c r="L62" s="411">
        <f t="shared" si="10"/>
        <v>37159.753939759044</v>
      </c>
    </row>
    <row r="63" spans="2:12" x14ac:dyDescent="0.25">
      <c r="B63" s="367" t="s">
        <v>9</v>
      </c>
      <c r="C63" s="410" t="s">
        <v>307</v>
      </c>
      <c r="D63" s="370">
        <v>30511.449156626506</v>
      </c>
      <c r="E63" s="370">
        <v>6680.534903614458</v>
      </c>
      <c r="F63" s="411">
        <f t="shared" si="7"/>
        <v>37191.984060240968</v>
      </c>
      <c r="G63" s="370">
        <v>66.265060240963848</v>
      </c>
      <c r="H63" s="370">
        <v>36.144578313253014</v>
      </c>
      <c r="I63" s="370">
        <v>42.168674698795179</v>
      </c>
      <c r="J63" s="411">
        <f t="shared" si="8"/>
        <v>30583.738313253012</v>
      </c>
      <c r="K63" s="411">
        <f t="shared" si="9"/>
        <v>6674.5108072289158</v>
      </c>
      <c r="L63" s="411">
        <f t="shared" si="10"/>
        <v>37258.249120481931</v>
      </c>
    </row>
    <row r="64" spans="2:12" x14ac:dyDescent="0.25">
      <c r="B64" s="367" t="s">
        <v>10</v>
      </c>
      <c r="C64" s="410" t="s">
        <v>308</v>
      </c>
      <c r="D64" s="370">
        <v>30622.449156626506</v>
      </c>
      <c r="E64" s="370">
        <v>6668.034903614458</v>
      </c>
      <c r="F64" s="411">
        <f t="shared" si="7"/>
        <v>37290.484060240968</v>
      </c>
      <c r="G64" s="370">
        <v>67.46987951807229</v>
      </c>
      <c r="H64" s="370">
        <v>36.144578313253014</v>
      </c>
      <c r="I64" s="370">
        <v>42.168674698795179</v>
      </c>
      <c r="J64" s="411">
        <f t="shared" si="8"/>
        <v>30695.943132530123</v>
      </c>
      <c r="K64" s="411">
        <f t="shared" si="9"/>
        <v>6662.0108072289158</v>
      </c>
      <c r="L64" s="411">
        <f t="shared" si="10"/>
        <v>37357.953939759042</v>
      </c>
    </row>
    <row r="65" spans="2:12" x14ac:dyDescent="0.25">
      <c r="B65" s="367" t="s">
        <v>11</v>
      </c>
      <c r="C65" s="410" t="s">
        <v>309</v>
      </c>
      <c r="D65" s="370">
        <v>30734.653975903617</v>
      </c>
      <c r="E65" s="370">
        <v>6655.534903614458</v>
      </c>
      <c r="F65" s="411">
        <f t="shared" si="7"/>
        <v>37390.188879518071</v>
      </c>
      <c r="G65" s="370">
        <v>66.265060240963848</v>
      </c>
      <c r="H65" s="370">
        <v>36.144578313253014</v>
      </c>
      <c r="I65" s="370">
        <v>42.168674698795179</v>
      </c>
      <c r="J65" s="411">
        <f t="shared" si="8"/>
        <v>30806.943132530123</v>
      </c>
      <c r="K65" s="411">
        <f t="shared" si="9"/>
        <v>6649.5108072289158</v>
      </c>
      <c r="L65" s="411">
        <f t="shared" si="10"/>
        <v>37456.453939759042</v>
      </c>
    </row>
    <row r="66" spans="2:12" x14ac:dyDescent="0.25">
      <c r="B66" s="367" t="s">
        <v>13</v>
      </c>
      <c r="C66" s="410" t="s">
        <v>310</v>
      </c>
      <c r="D66" s="370">
        <v>30846.299156626505</v>
      </c>
      <c r="E66" s="370">
        <v>6643.034903614458</v>
      </c>
      <c r="F66" s="411">
        <f t="shared" si="7"/>
        <v>37489.334060240959</v>
      </c>
      <c r="G66" s="370">
        <v>66.265060240963848</v>
      </c>
      <c r="H66" s="370">
        <v>36.144578313253014</v>
      </c>
      <c r="I66" s="370">
        <v>43.373493975903614</v>
      </c>
      <c r="J66" s="411">
        <f t="shared" si="8"/>
        <v>30919.793132530122</v>
      </c>
      <c r="K66" s="411">
        <f t="shared" si="9"/>
        <v>6635.8059879518078</v>
      </c>
      <c r="L66" s="411">
        <f t="shared" si="10"/>
        <v>37555.599120481929</v>
      </c>
    </row>
    <row r="67" spans="2:12" x14ac:dyDescent="0.25">
      <c r="B67" s="367" t="s">
        <v>14</v>
      </c>
      <c r="C67" s="410" t="s">
        <v>311</v>
      </c>
      <c r="D67" s="370">
        <v>30958.503975903615</v>
      </c>
      <c r="E67" s="370">
        <v>6629.3300843373499</v>
      </c>
      <c r="F67" s="411">
        <f t="shared" si="7"/>
        <v>37587.834060240966</v>
      </c>
      <c r="G67" s="370">
        <v>67.46987951807229</v>
      </c>
      <c r="H67" s="370">
        <v>36.144578313253014</v>
      </c>
      <c r="I67" s="370">
        <v>42.168674698795179</v>
      </c>
      <c r="J67" s="411">
        <f t="shared" si="8"/>
        <v>31031.997951807232</v>
      </c>
      <c r="K67" s="411">
        <f t="shared" si="9"/>
        <v>6623.3059879518078</v>
      </c>
      <c r="L67" s="411">
        <f t="shared" si="10"/>
        <v>37655.30393975904</v>
      </c>
    </row>
    <row r="68" spans="2:12" x14ac:dyDescent="0.25">
      <c r="B68" s="367" t="s">
        <v>15</v>
      </c>
      <c r="C68" s="410" t="s">
        <v>312</v>
      </c>
      <c r="D68" s="370">
        <v>31071.353975903618</v>
      </c>
      <c r="E68" s="370">
        <v>6615.534903614458</v>
      </c>
      <c r="F68" s="411">
        <f t="shared" si="7"/>
        <v>37686.888879518076</v>
      </c>
      <c r="G68" s="370">
        <v>66.265060240963848</v>
      </c>
      <c r="H68" s="370">
        <v>43.373493975903614</v>
      </c>
      <c r="I68" s="370">
        <v>43.373493975903614</v>
      </c>
      <c r="J68" s="411">
        <f t="shared" si="8"/>
        <v>31137.619036144581</v>
      </c>
      <c r="K68" s="411">
        <f t="shared" si="9"/>
        <v>6615.534903614458</v>
      </c>
      <c r="L68" s="411">
        <f t="shared" si="10"/>
        <v>37753.153939759039</v>
      </c>
    </row>
    <row r="69" spans="2:12" x14ac:dyDescent="0.25">
      <c r="B69" s="367" t="s">
        <v>16</v>
      </c>
      <c r="C69" s="410" t="s">
        <v>313</v>
      </c>
      <c r="D69" s="370">
        <v>31176.975060240962</v>
      </c>
      <c r="E69" s="370">
        <v>6609.0590000000002</v>
      </c>
      <c r="F69" s="411">
        <f t="shared" si="7"/>
        <v>37786.034060240963</v>
      </c>
      <c r="G69" s="370">
        <v>66.265060240963848</v>
      </c>
      <c r="H69" s="370">
        <v>36.144578313253014</v>
      </c>
      <c r="I69" s="370">
        <v>43.373493975903614</v>
      </c>
      <c r="J69" s="411">
        <f t="shared" si="8"/>
        <v>31250.469036144579</v>
      </c>
      <c r="K69" s="411">
        <f t="shared" si="9"/>
        <v>6601.8300843373499</v>
      </c>
      <c r="L69" s="411">
        <f t="shared" si="10"/>
        <v>37852.299120481926</v>
      </c>
    </row>
    <row r="70" spans="2:12" x14ac:dyDescent="0.25">
      <c r="C70" s="457" t="s">
        <v>39</v>
      </c>
      <c r="G70" s="439">
        <f>SUM(G58:G69)</f>
        <v>800</v>
      </c>
      <c r="H70" s="439">
        <f>SUM(H58:H69)</f>
        <v>448.19277108433744</v>
      </c>
      <c r="I70" s="439">
        <f>SUM(I58:I69)</f>
        <v>513.25301204819289</v>
      </c>
    </row>
    <row r="73" spans="2:12" x14ac:dyDescent="0.25">
      <c r="B73" s="966" t="s">
        <v>1</v>
      </c>
      <c r="C73" s="967" t="s">
        <v>39</v>
      </c>
      <c r="D73" s="966" t="s">
        <v>317</v>
      </c>
      <c r="E73" s="966"/>
      <c r="F73" s="966"/>
      <c r="G73" s="968" t="s">
        <v>128</v>
      </c>
      <c r="H73" s="968" t="s">
        <v>367</v>
      </c>
      <c r="I73" s="968" t="s">
        <v>25</v>
      </c>
      <c r="J73" s="966" t="s">
        <v>368</v>
      </c>
      <c r="K73" s="966"/>
      <c r="L73" s="966"/>
    </row>
    <row r="74" spans="2:12" x14ac:dyDescent="0.25">
      <c r="B74" s="966"/>
      <c r="C74" s="967"/>
      <c r="D74" s="537" t="s">
        <v>282</v>
      </c>
      <c r="E74" s="537" t="s">
        <v>283</v>
      </c>
      <c r="F74" s="537" t="s">
        <v>125</v>
      </c>
      <c r="G74" s="968"/>
      <c r="H74" s="968"/>
      <c r="I74" s="968"/>
      <c r="J74" s="537" t="s">
        <v>282</v>
      </c>
      <c r="K74" s="537" t="s">
        <v>283</v>
      </c>
      <c r="L74" s="537" t="s">
        <v>125</v>
      </c>
    </row>
    <row r="75" spans="2:12" x14ac:dyDescent="0.25">
      <c r="B75" s="540">
        <v>1</v>
      </c>
      <c r="C75" s="539">
        <v>2</v>
      </c>
      <c r="D75" s="539">
        <v>3</v>
      </c>
      <c r="E75" s="539">
        <v>4</v>
      </c>
      <c r="F75" s="539" t="s">
        <v>297</v>
      </c>
      <c r="G75" s="539">
        <v>6</v>
      </c>
      <c r="H75" s="539">
        <v>7</v>
      </c>
      <c r="I75" s="539">
        <v>8</v>
      </c>
      <c r="J75" s="539" t="s">
        <v>298</v>
      </c>
      <c r="K75" s="539" t="s">
        <v>299</v>
      </c>
      <c r="L75" s="539" t="s">
        <v>300</v>
      </c>
    </row>
    <row r="76" spans="2:12" x14ac:dyDescent="0.25">
      <c r="B76" s="523" t="s">
        <v>301</v>
      </c>
      <c r="C76" s="370" t="s">
        <v>302</v>
      </c>
      <c r="D76" s="370">
        <f>D58+D41+D24</f>
        <v>81073</v>
      </c>
      <c r="E76" s="370">
        <f>E58+E41+E24</f>
        <v>13458.118000000002</v>
      </c>
      <c r="F76" s="370">
        <f>D76+E76</f>
        <v>94531.118000000002</v>
      </c>
      <c r="G76" s="370">
        <f t="shared" ref="G76:I87" si="11">G58+G41+G24</f>
        <v>280</v>
      </c>
      <c r="H76" s="370">
        <f t="shared" si="11"/>
        <v>150</v>
      </c>
      <c r="I76" s="370">
        <f t="shared" si="11"/>
        <v>180</v>
      </c>
      <c r="J76" s="370">
        <f>D76+G76-H76+I76</f>
        <v>81383</v>
      </c>
      <c r="K76" s="370">
        <f>E76+H76-I76</f>
        <v>13428.118000000002</v>
      </c>
      <c r="L76" s="370">
        <f>J76+K76</f>
        <v>94811.118000000002</v>
      </c>
    </row>
    <row r="77" spans="2:12" x14ac:dyDescent="0.25">
      <c r="B77" s="523" t="s">
        <v>3</v>
      </c>
      <c r="C77" s="370" t="s">
        <v>303</v>
      </c>
      <c r="D77" s="370">
        <f t="shared" ref="D77:E87" si="12">D59+D42+D25</f>
        <v>81383</v>
      </c>
      <c r="E77" s="370">
        <f t="shared" si="12"/>
        <v>13428.118000000002</v>
      </c>
      <c r="F77" s="370">
        <f t="shared" ref="F77:F87" si="13">D77+E77</f>
        <v>94811.118000000002</v>
      </c>
      <c r="G77" s="370">
        <f t="shared" si="11"/>
        <v>275</v>
      </c>
      <c r="H77" s="370">
        <f t="shared" si="11"/>
        <v>180</v>
      </c>
      <c r="I77" s="370">
        <f t="shared" si="11"/>
        <v>180</v>
      </c>
      <c r="J77" s="370">
        <f t="shared" ref="J77:J87" si="14">D77+G77-H77+I77</f>
        <v>81658</v>
      </c>
      <c r="K77" s="370">
        <f t="shared" ref="K77:K87" si="15">E77+H77-I77</f>
        <v>13428.118000000002</v>
      </c>
      <c r="L77" s="370">
        <f t="shared" ref="L77:L87" si="16">J77+K77</f>
        <v>95086.118000000002</v>
      </c>
    </row>
    <row r="78" spans="2:12" x14ac:dyDescent="0.25">
      <c r="B78" s="523" t="s">
        <v>6</v>
      </c>
      <c r="C78" s="370" t="s">
        <v>304</v>
      </c>
      <c r="D78" s="370">
        <f t="shared" si="12"/>
        <v>81658</v>
      </c>
      <c r="E78" s="370">
        <f t="shared" si="12"/>
        <v>13428.118</v>
      </c>
      <c r="F78" s="370">
        <f t="shared" si="13"/>
        <v>95086.118000000002</v>
      </c>
      <c r="G78" s="370">
        <f t="shared" si="11"/>
        <v>275</v>
      </c>
      <c r="H78" s="370">
        <f t="shared" si="11"/>
        <v>150</v>
      </c>
      <c r="I78" s="370">
        <f t="shared" si="11"/>
        <v>175</v>
      </c>
      <c r="J78" s="370">
        <f t="shared" si="14"/>
        <v>81958</v>
      </c>
      <c r="K78" s="370">
        <f t="shared" si="15"/>
        <v>13403.118</v>
      </c>
      <c r="L78" s="370">
        <f t="shared" si="16"/>
        <v>95361.118000000002</v>
      </c>
    </row>
    <row r="79" spans="2:12" x14ac:dyDescent="0.25">
      <c r="B79" s="523" t="s">
        <v>7</v>
      </c>
      <c r="C79" s="370" t="s">
        <v>305</v>
      </c>
      <c r="D79" s="370">
        <f t="shared" si="12"/>
        <v>81958</v>
      </c>
      <c r="E79" s="370">
        <f t="shared" si="12"/>
        <v>13403.118</v>
      </c>
      <c r="F79" s="370">
        <f t="shared" si="13"/>
        <v>95361.118000000002</v>
      </c>
      <c r="G79" s="370">
        <f t="shared" si="11"/>
        <v>280</v>
      </c>
      <c r="H79" s="370">
        <f t="shared" si="11"/>
        <v>150</v>
      </c>
      <c r="I79" s="370">
        <f t="shared" si="11"/>
        <v>180</v>
      </c>
      <c r="J79" s="370">
        <f t="shared" si="14"/>
        <v>82268</v>
      </c>
      <c r="K79" s="370">
        <f t="shared" si="15"/>
        <v>13373.118</v>
      </c>
      <c r="L79" s="370">
        <f t="shared" si="16"/>
        <v>95641.118000000002</v>
      </c>
    </row>
    <row r="80" spans="2:12" x14ac:dyDescent="0.25">
      <c r="B80" s="523" t="s">
        <v>8</v>
      </c>
      <c r="C80" s="370" t="s">
        <v>306</v>
      </c>
      <c r="D80" s="370">
        <f t="shared" si="12"/>
        <v>82268</v>
      </c>
      <c r="E80" s="370">
        <f t="shared" si="12"/>
        <v>13373.118000000002</v>
      </c>
      <c r="F80" s="370">
        <f t="shared" si="13"/>
        <v>95641.118000000002</v>
      </c>
      <c r="G80" s="370">
        <f t="shared" si="11"/>
        <v>275</v>
      </c>
      <c r="H80" s="370">
        <f t="shared" si="11"/>
        <v>150</v>
      </c>
      <c r="I80" s="370">
        <f t="shared" si="11"/>
        <v>175</v>
      </c>
      <c r="J80" s="370">
        <f t="shared" si="14"/>
        <v>82568</v>
      </c>
      <c r="K80" s="370">
        <f t="shared" si="15"/>
        <v>13348.118000000002</v>
      </c>
      <c r="L80" s="370">
        <f t="shared" si="16"/>
        <v>95916.118000000002</v>
      </c>
    </row>
    <row r="81" spans="2:12" x14ac:dyDescent="0.25">
      <c r="B81" s="523" t="s">
        <v>9</v>
      </c>
      <c r="C81" s="370" t="s">
        <v>307</v>
      </c>
      <c r="D81" s="370">
        <f t="shared" si="12"/>
        <v>82568</v>
      </c>
      <c r="E81" s="370">
        <f t="shared" si="12"/>
        <v>13348.118000000002</v>
      </c>
      <c r="F81" s="370">
        <f t="shared" si="13"/>
        <v>95916.118000000002</v>
      </c>
      <c r="G81" s="370">
        <f t="shared" si="11"/>
        <v>275</v>
      </c>
      <c r="H81" s="370">
        <f t="shared" si="11"/>
        <v>150</v>
      </c>
      <c r="I81" s="370">
        <f t="shared" si="11"/>
        <v>175</v>
      </c>
      <c r="J81" s="370">
        <f t="shared" si="14"/>
        <v>82868</v>
      </c>
      <c r="K81" s="370">
        <f t="shared" si="15"/>
        <v>13323.118000000002</v>
      </c>
      <c r="L81" s="370">
        <f t="shared" si="16"/>
        <v>96191.118000000002</v>
      </c>
    </row>
    <row r="82" spans="2:12" x14ac:dyDescent="0.25">
      <c r="B82" s="523" t="s">
        <v>10</v>
      </c>
      <c r="C82" s="370" t="s">
        <v>308</v>
      </c>
      <c r="D82" s="370">
        <f t="shared" si="12"/>
        <v>82868</v>
      </c>
      <c r="E82" s="370">
        <f t="shared" si="12"/>
        <v>13323.118000000002</v>
      </c>
      <c r="F82" s="370">
        <f t="shared" si="13"/>
        <v>96191.118000000002</v>
      </c>
      <c r="G82" s="370">
        <f t="shared" si="11"/>
        <v>280</v>
      </c>
      <c r="H82" s="370">
        <f t="shared" si="11"/>
        <v>150</v>
      </c>
      <c r="I82" s="370">
        <f t="shared" si="11"/>
        <v>175</v>
      </c>
      <c r="J82" s="370">
        <f t="shared" si="14"/>
        <v>83173</v>
      </c>
      <c r="K82" s="370">
        <f t="shared" si="15"/>
        <v>13298.118000000002</v>
      </c>
      <c r="L82" s="370">
        <f t="shared" si="16"/>
        <v>96471.118000000002</v>
      </c>
    </row>
    <row r="83" spans="2:12" x14ac:dyDescent="0.25">
      <c r="B83" s="523" t="s">
        <v>11</v>
      </c>
      <c r="C83" s="370" t="s">
        <v>309</v>
      </c>
      <c r="D83" s="370">
        <f t="shared" si="12"/>
        <v>83173</v>
      </c>
      <c r="E83" s="370">
        <f t="shared" si="12"/>
        <v>13298.118000000002</v>
      </c>
      <c r="F83" s="370">
        <f t="shared" si="13"/>
        <v>96471.118000000002</v>
      </c>
      <c r="G83" s="370">
        <f t="shared" si="11"/>
        <v>275</v>
      </c>
      <c r="H83" s="370">
        <f t="shared" si="11"/>
        <v>150</v>
      </c>
      <c r="I83" s="370">
        <f t="shared" si="11"/>
        <v>175</v>
      </c>
      <c r="J83" s="370">
        <f t="shared" si="14"/>
        <v>83473</v>
      </c>
      <c r="K83" s="370">
        <f t="shared" si="15"/>
        <v>13273.118000000002</v>
      </c>
      <c r="L83" s="370">
        <f t="shared" si="16"/>
        <v>96746.118000000002</v>
      </c>
    </row>
    <row r="84" spans="2:12" x14ac:dyDescent="0.25">
      <c r="B84" s="523" t="s">
        <v>13</v>
      </c>
      <c r="C84" s="370" t="s">
        <v>310</v>
      </c>
      <c r="D84" s="370">
        <f t="shared" si="12"/>
        <v>83473</v>
      </c>
      <c r="E84" s="370">
        <f t="shared" si="12"/>
        <v>13273.118000000002</v>
      </c>
      <c r="F84" s="370">
        <f t="shared" si="13"/>
        <v>96746.118000000002</v>
      </c>
      <c r="G84" s="370">
        <f t="shared" si="11"/>
        <v>275</v>
      </c>
      <c r="H84" s="370">
        <f t="shared" si="11"/>
        <v>150</v>
      </c>
      <c r="I84" s="370">
        <f t="shared" si="11"/>
        <v>180</v>
      </c>
      <c r="J84" s="370">
        <f t="shared" si="14"/>
        <v>83778</v>
      </c>
      <c r="K84" s="370">
        <f t="shared" si="15"/>
        <v>13243.118000000002</v>
      </c>
      <c r="L84" s="370">
        <f t="shared" si="16"/>
        <v>97021.118000000002</v>
      </c>
    </row>
    <row r="85" spans="2:12" x14ac:dyDescent="0.25">
      <c r="B85" s="523" t="s">
        <v>14</v>
      </c>
      <c r="C85" s="370" t="s">
        <v>311</v>
      </c>
      <c r="D85" s="370">
        <f t="shared" si="12"/>
        <v>83778</v>
      </c>
      <c r="E85" s="370">
        <f t="shared" si="12"/>
        <v>13243.118000000002</v>
      </c>
      <c r="F85" s="370">
        <f t="shared" si="13"/>
        <v>97021.118000000002</v>
      </c>
      <c r="G85" s="370">
        <f t="shared" si="11"/>
        <v>280</v>
      </c>
      <c r="H85" s="370">
        <f t="shared" si="11"/>
        <v>150</v>
      </c>
      <c r="I85" s="370">
        <f t="shared" si="11"/>
        <v>175</v>
      </c>
      <c r="J85" s="370">
        <f t="shared" si="14"/>
        <v>84083</v>
      </c>
      <c r="K85" s="370">
        <f t="shared" si="15"/>
        <v>13218.118000000002</v>
      </c>
      <c r="L85" s="370">
        <f t="shared" si="16"/>
        <v>97301.118000000002</v>
      </c>
    </row>
    <row r="86" spans="2:12" x14ac:dyDescent="0.25">
      <c r="B86" s="523" t="s">
        <v>15</v>
      </c>
      <c r="C86" s="370" t="s">
        <v>312</v>
      </c>
      <c r="D86" s="370">
        <f t="shared" si="12"/>
        <v>84083</v>
      </c>
      <c r="E86" s="370">
        <f t="shared" si="12"/>
        <v>13218.118000000002</v>
      </c>
      <c r="F86" s="370">
        <f t="shared" si="13"/>
        <v>97301.118000000002</v>
      </c>
      <c r="G86" s="370">
        <f t="shared" si="11"/>
        <v>275</v>
      </c>
      <c r="H86" s="370">
        <f t="shared" si="11"/>
        <v>180</v>
      </c>
      <c r="I86" s="370">
        <f t="shared" si="11"/>
        <v>180</v>
      </c>
      <c r="J86" s="370">
        <f t="shared" si="14"/>
        <v>84358</v>
      </c>
      <c r="K86" s="370">
        <f t="shared" si="15"/>
        <v>13218.118000000002</v>
      </c>
      <c r="L86" s="370">
        <f t="shared" si="16"/>
        <v>97576.118000000002</v>
      </c>
    </row>
    <row r="87" spans="2:12" x14ac:dyDescent="0.25">
      <c r="B87" s="523" t="s">
        <v>16</v>
      </c>
      <c r="C87" s="370" t="s">
        <v>313</v>
      </c>
      <c r="D87" s="370">
        <f t="shared" si="12"/>
        <v>84358</v>
      </c>
      <c r="E87" s="370">
        <f t="shared" si="12"/>
        <v>13218.118000000002</v>
      </c>
      <c r="F87" s="458">
        <f t="shared" si="13"/>
        <v>97576.118000000002</v>
      </c>
      <c r="G87" s="370">
        <f t="shared" si="11"/>
        <v>275</v>
      </c>
      <c r="H87" s="370">
        <f t="shared" si="11"/>
        <v>150</v>
      </c>
      <c r="I87" s="370">
        <f t="shared" si="11"/>
        <v>180</v>
      </c>
      <c r="J87" s="459">
        <f t="shared" si="14"/>
        <v>84663</v>
      </c>
      <c r="K87" s="370">
        <f t="shared" si="15"/>
        <v>13188.118000000002</v>
      </c>
      <c r="L87" s="370">
        <f t="shared" si="16"/>
        <v>97851.118000000002</v>
      </c>
    </row>
    <row r="88" spans="2:12" x14ac:dyDescent="0.25">
      <c r="B88" s="346"/>
      <c r="C88" s="460" t="s">
        <v>39</v>
      </c>
      <c r="D88" s="346"/>
      <c r="E88" s="346"/>
      <c r="F88" s="346"/>
      <c r="G88" s="436">
        <f>SUM(G76:G87)</f>
        <v>3320</v>
      </c>
      <c r="H88" s="436">
        <f>SUM(H76:H87)</f>
        <v>1860</v>
      </c>
      <c r="I88" s="436">
        <f>SUM(I76:I87)</f>
        <v>2130</v>
      </c>
      <c r="J88" s="346"/>
      <c r="K88" s="346"/>
      <c r="L88" s="346"/>
    </row>
  </sheetData>
  <mergeCells count="41">
    <mergeCell ref="AB19:AM19"/>
    <mergeCell ref="C19:O19"/>
    <mergeCell ref="J55:L55"/>
    <mergeCell ref="B73:B74"/>
    <mergeCell ref="C73:C74"/>
    <mergeCell ref="D73:F73"/>
    <mergeCell ref="G73:G74"/>
    <mergeCell ref="H73:H74"/>
    <mergeCell ref="I73:I74"/>
    <mergeCell ref="J73:L73"/>
    <mergeCell ref="J38:L38"/>
    <mergeCell ref="B55:B56"/>
    <mergeCell ref="C55:C56"/>
    <mergeCell ref="D55:F55"/>
    <mergeCell ref="G55:G56"/>
    <mergeCell ref="H55:H56"/>
    <mergeCell ref="I55:I56"/>
    <mergeCell ref="B38:B39"/>
    <mergeCell ref="C38:C39"/>
    <mergeCell ref="D38:F38"/>
    <mergeCell ref="G38:G39"/>
    <mergeCell ref="H38:H39"/>
    <mergeCell ref="I38:I39"/>
    <mergeCell ref="B21:B22"/>
    <mergeCell ref="C21:C22"/>
    <mergeCell ref="D21:F21"/>
    <mergeCell ref="G21:G22"/>
    <mergeCell ref="H21:H22"/>
    <mergeCell ref="X3:AA4"/>
    <mergeCell ref="I21:I22"/>
    <mergeCell ref="J21:L21"/>
    <mergeCell ref="N21:O21"/>
    <mergeCell ref="AB3:AM3"/>
    <mergeCell ref="AB4:AE4"/>
    <mergeCell ref="AF4:AI4"/>
    <mergeCell ref="AJ4:AM4"/>
    <mergeCell ref="T3:W4"/>
    <mergeCell ref="B3:B5"/>
    <mergeCell ref="C3:C5"/>
    <mergeCell ref="D3:O4"/>
    <mergeCell ref="P3:S4"/>
  </mergeCells>
  <pageMargins left="0.73" right="0.31496062992125984" top="0.64" bottom="0.52" header="0.31496062992125984" footer="0.31496062992125984"/>
  <pageSetup paperSize="10000" scale="85"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N123"/>
  <sheetViews>
    <sheetView view="pageBreakPreview" topLeftCell="A70" zoomScale="90" zoomScaleSheetLayoutView="90" workbookViewId="0">
      <selection activeCell="J7" sqref="J7"/>
    </sheetView>
  </sheetViews>
  <sheetFormatPr defaultRowHeight="15" x14ac:dyDescent="0.25"/>
  <cols>
    <col min="1" max="1" width="5.85546875" style="344" customWidth="1"/>
    <col min="2" max="2" width="19.42578125" style="344" bestFit="1" customWidth="1"/>
    <col min="3" max="3" width="18.5703125" style="462" customWidth="1"/>
    <col min="4" max="4" width="9.28515625" style="344" bestFit="1" customWidth="1"/>
    <col min="5" max="5" width="18.85546875" style="344" customWidth="1"/>
    <col min="6" max="6" width="13.28515625" style="344" customWidth="1"/>
    <col min="7" max="7" width="9.42578125" style="344" bestFit="1" customWidth="1"/>
    <col min="8" max="8" width="18.42578125" style="344" customWidth="1"/>
    <col min="9" max="9" width="9.28515625" style="344" bestFit="1" customWidth="1"/>
    <col min="10" max="10" width="16.7109375" style="344" customWidth="1"/>
    <col min="11" max="11" width="9.42578125" style="344" bestFit="1" customWidth="1"/>
    <col min="12" max="12" width="17.42578125" style="344" customWidth="1"/>
    <col min="13" max="13" width="9.28515625" style="344" bestFit="1" customWidth="1"/>
    <col min="14" max="14" width="16.7109375" style="344" customWidth="1"/>
    <col min="15" max="15" width="9.140625" style="344"/>
    <col min="16" max="16" width="18.28515625" style="344" customWidth="1"/>
    <col min="17" max="17" width="9.140625" style="344"/>
    <col min="18" max="18" width="16.7109375" style="344" customWidth="1"/>
    <col min="19" max="19" width="9.140625" style="344"/>
    <col min="20" max="20" width="18.140625" style="344" customWidth="1"/>
    <col min="21" max="21" width="9.140625" style="344"/>
    <col min="22" max="22" width="16.7109375" style="344" customWidth="1"/>
    <col min="23" max="16384" width="9.140625" style="344"/>
  </cols>
  <sheetData>
    <row r="1" spans="1:40" ht="21" x14ac:dyDescent="0.35">
      <c r="A1" s="526" t="s">
        <v>323</v>
      </c>
      <c r="B1" s="526"/>
      <c r="C1" s="526"/>
      <c r="D1" s="526"/>
      <c r="S1" s="275"/>
    </row>
    <row r="2" spans="1:40" ht="18.75" x14ac:dyDescent="0.3">
      <c r="A2" s="989" t="s">
        <v>324</v>
      </c>
      <c r="B2" s="989"/>
      <c r="C2" s="989"/>
      <c r="D2" s="989"/>
      <c r="E2" s="407"/>
      <c r="F2" s="407"/>
      <c r="G2" s="407"/>
      <c r="H2" s="407"/>
      <c r="I2" s="407"/>
      <c r="J2" s="407"/>
      <c r="K2" s="407"/>
      <c r="L2" s="343"/>
      <c r="M2" s="343"/>
      <c r="N2" s="343"/>
    </row>
    <row r="3" spans="1:40" x14ac:dyDescent="0.25">
      <c r="A3" s="949" t="s">
        <v>0</v>
      </c>
      <c r="B3" s="949" t="s">
        <v>178</v>
      </c>
      <c r="C3" s="992" t="s">
        <v>325</v>
      </c>
      <c r="D3" s="992" t="s">
        <v>326</v>
      </c>
      <c r="E3" s="974" t="s">
        <v>327</v>
      </c>
      <c r="F3" s="974" t="s">
        <v>328</v>
      </c>
      <c r="G3" s="977" t="s">
        <v>271</v>
      </c>
      <c r="H3" s="978"/>
      <c r="I3" s="978"/>
      <c r="J3" s="979"/>
      <c r="K3" s="980" t="s">
        <v>329</v>
      </c>
      <c r="L3" s="981"/>
      <c r="M3" s="981"/>
      <c r="N3" s="982"/>
      <c r="O3" s="983" t="s">
        <v>273</v>
      </c>
      <c r="P3" s="983"/>
      <c r="Q3" s="983"/>
      <c r="R3" s="983"/>
      <c r="S3" s="984" t="s">
        <v>39</v>
      </c>
      <c r="T3" s="984"/>
      <c r="U3" s="984"/>
      <c r="V3" s="984"/>
      <c r="W3" s="391"/>
      <c r="X3" s="391"/>
      <c r="Y3" s="391"/>
      <c r="Z3" s="391"/>
      <c r="AA3" s="391"/>
      <c r="AB3" s="391"/>
      <c r="AC3" s="391"/>
      <c r="AD3" s="391"/>
      <c r="AE3" s="391"/>
    </row>
    <row r="4" spans="1:40" x14ac:dyDescent="0.25">
      <c r="A4" s="949"/>
      <c r="B4" s="949"/>
      <c r="C4" s="992"/>
      <c r="D4" s="992"/>
      <c r="E4" s="975"/>
      <c r="F4" s="975"/>
      <c r="G4" s="985" t="s">
        <v>330</v>
      </c>
      <c r="H4" s="985" t="s">
        <v>331</v>
      </c>
      <c r="I4" s="985" t="s">
        <v>326</v>
      </c>
      <c r="J4" s="985" t="s">
        <v>332</v>
      </c>
      <c r="K4" s="987" t="s">
        <v>330</v>
      </c>
      <c r="L4" s="987" t="s">
        <v>331</v>
      </c>
      <c r="M4" s="987" t="s">
        <v>326</v>
      </c>
      <c r="N4" s="987" t="s">
        <v>332</v>
      </c>
      <c r="O4" s="969" t="s">
        <v>330</v>
      </c>
      <c r="P4" s="969" t="s">
        <v>331</v>
      </c>
      <c r="Q4" s="969" t="s">
        <v>326</v>
      </c>
      <c r="R4" s="970" t="s">
        <v>332</v>
      </c>
      <c r="S4" s="972" t="s">
        <v>330</v>
      </c>
      <c r="T4" s="972" t="s">
        <v>331</v>
      </c>
      <c r="U4" s="972" t="s">
        <v>326</v>
      </c>
      <c r="V4" s="973" t="s">
        <v>332</v>
      </c>
      <c r="W4" s="408"/>
      <c r="X4" s="408"/>
      <c r="Y4" s="408"/>
      <c r="Z4" s="408"/>
      <c r="AA4" s="408"/>
      <c r="AB4" s="408"/>
      <c r="AC4" s="408"/>
      <c r="AD4" s="408"/>
      <c r="AE4" s="408"/>
    </row>
    <row r="5" spans="1:40" x14ac:dyDescent="0.25">
      <c r="A5" s="949"/>
      <c r="B5" s="949"/>
      <c r="C5" s="992"/>
      <c r="D5" s="992"/>
      <c r="E5" s="976"/>
      <c r="F5" s="976"/>
      <c r="G5" s="986"/>
      <c r="H5" s="986"/>
      <c r="I5" s="986"/>
      <c r="J5" s="986"/>
      <c r="K5" s="988"/>
      <c r="L5" s="988"/>
      <c r="M5" s="988"/>
      <c r="N5" s="988"/>
      <c r="O5" s="970"/>
      <c r="P5" s="970"/>
      <c r="Q5" s="970"/>
      <c r="R5" s="971"/>
      <c r="S5" s="973"/>
      <c r="T5" s="973"/>
      <c r="U5" s="973"/>
      <c r="V5" s="997"/>
      <c r="W5" s="408"/>
      <c r="X5" s="408"/>
      <c r="Y5" s="408"/>
      <c r="Z5" s="408"/>
      <c r="AA5" s="408"/>
      <c r="AB5" s="408"/>
      <c r="AC5" s="408"/>
      <c r="AD5" s="408"/>
      <c r="AE5" s="408"/>
    </row>
    <row r="6" spans="1:40" x14ac:dyDescent="0.25">
      <c r="A6" s="949"/>
      <c r="B6" s="949"/>
      <c r="C6" s="521" t="s">
        <v>333</v>
      </c>
      <c r="D6" s="521" t="s">
        <v>334</v>
      </c>
      <c r="E6" s="521" t="s">
        <v>333</v>
      </c>
      <c r="F6" s="521" t="s">
        <v>335</v>
      </c>
      <c r="G6" s="521" t="s">
        <v>335</v>
      </c>
      <c r="H6" s="521" t="s">
        <v>333</v>
      </c>
      <c r="I6" s="521" t="s">
        <v>334</v>
      </c>
      <c r="J6" s="521" t="s">
        <v>333</v>
      </c>
      <c r="K6" s="521" t="s">
        <v>335</v>
      </c>
      <c r="L6" s="521" t="s">
        <v>333</v>
      </c>
      <c r="M6" s="521" t="s">
        <v>334</v>
      </c>
      <c r="N6" s="521" t="s">
        <v>333</v>
      </c>
      <c r="O6" s="521" t="s">
        <v>335</v>
      </c>
      <c r="P6" s="521" t="s">
        <v>333</v>
      </c>
      <c r="Q6" s="521" t="s">
        <v>334</v>
      </c>
      <c r="R6" s="521" t="s">
        <v>333</v>
      </c>
      <c r="S6" s="521" t="s">
        <v>335</v>
      </c>
      <c r="T6" s="521" t="s">
        <v>333</v>
      </c>
      <c r="U6" s="521" t="s">
        <v>334</v>
      </c>
      <c r="V6" s="521" t="s">
        <v>333</v>
      </c>
      <c r="W6" s="409"/>
      <c r="X6" s="409"/>
      <c r="Y6" s="409"/>
      <c r="Z6" s="409"/>
      <c r="AA6" s="409"/>
      <c r="AB6" s="409"/>
      <c r="AC6" s="409"/>
      <c r="AD6" s="409"/>
      <c r="AE6" s="409"/>
    </row>
    <row r="7" spans="1:40" ht="20.100000000000001" customHeight="1" x14ac:dyDescent="0.25">
      <c r="A7" s="367" t="s">
        <v>301</v>
      </c>
      <c r="B7" s="410" t="s">
        <v>89</v>
      </c>
      <c r="C7" s="370">
        <f t="shared" ref="C7:C18" si="0">C28+C49+C69+C89+C109</f>
        <v>9009187000</v>
      </c>
      <c r="D7" s="367">
        <v>0.8</v>
      </c>
      <c r="E7" s="370">
        <f t="shared" ref="E7:E18" si="1">E28+E49+E69+E89+C109</f>
        <v>7251103000</v>
      </c>
      <c r="F7" s="524">
        <v>81073</v>
      </c>
      <c r="G7" s="370">
        <v>29997.01</v>
      </c>
      <c r="H7" s="411">
        <f t="shared" ref="H7:H18" si="2">H28+H49+H69+H89+F109</f>
        <v>3333399189.9999995</v>
      </c>
      <c r="I7" s="367">
        <v>0.8</v>
      </c>
      <c r="J7" s="411">
        <f t="shared" ref="J7:J18" si="3">J28+J49+J69+J89+F109</f>
        <v>2682908109.9999995</v>
      </c>
      <c r="K7" s="370">
        <v>21078.98</v>
      </c>
      <c r="L7" s="370">
        <f t="shared" ref="L7:L18" si="4">L28+L49+L69+L89+H109</f>
        <v>2342388620</v>
      </c>
      <c r="M7" s="367">
        <v>0.8</v>
      </c>
      <c r="N7" s="370">
        <f t="shared" ref="N7:N18" si="5">N28+N49+N69+N89+H109</f>
        <v>1885286780</v>
      </c>
      <c r="O7" s="370">
        <v>29997.01</v>
      </c>
      <c r="P7" s="370">
        <f t="shared" ref="P7:P18" si="6">P28+P49+P69+P89+J109</f>
        <v>3333399189.9999995</v>
      </c>
      <c r="Q7" s="367">
        <v>0.8</v>
      </c>
      <c r="R7" s="411">
        <f t="shared" ref="R7:R18" si="7">R28+R49+R69+R89+J109</f>
        <v>2682908109.9999995</v>
      </c>
      <c r="S7" s="411">
        <f t="shared" ref="S7:T18" si="8">G7+K7+O7</f>
        <v>81073</v>
      </c>
      <c r="T7" s="370">
        <f t="shared" si="8"/>
        <v>9009187000</v>
      </c>
      <c r="U7" s="367">
        <v>0.8</v>
      </c>
      <c r="V7" s="411">
        <f t="shared" ref="V7:V18" si="9">J7+N7+R7</f>
        <v>7251103000</v>
      </c>
      <c r="W7" s="412"/>
      <c r="Y7" s="390"/>
      <c r="Z7" s="386"/>
      <c r="AA7" s="390"/>
      <c r="AB7" s="390"/>
      <c r="AC7" s="390"/>
      <c r="AD7" s="386"/>
      <c r="AE7" s="390"/>
      <c r="AF7" s="275">
        <f>AC7*AD7</f>
        <v>0</v>
      </c>
      <c r="AG7" s="370">
        <v>4427.6247231325315</v>
      </c>
      <c r="AH7" s="370">
        <v>2278.6631925301208</v>
      </c>
      <c r="AI7" s="370">
        <v>6721.8300843373499</v>
      </c>
      <c r="AJ7" s="275">
        <v>13428.118</v>
      </c>
      <c r="AK7" s="346">
        <f t="shared" ref="AK7:AK18" si="10">AG7+AH7+AI7</f>
        <v>13428.118000000002</v>
      </c>
      <c r="AL7" s="346"/>
      <c r="AM7" s="346"/>
      <c r="AN7" s="346"/>
    </row>
    <row r="8" spans="1:40" ht="20.100000000000001" customHeight="1" x14ac:dyDescent="0.25">
      <c r="A8" s="367" t="s">
        <v>3</v>
      </c>
      <c r="B8" s="410" t="s">
        <v>90</v>
      </c>
      <c r="C8" s="370">
        <f t="shared" si="0"/>
        <v>9159076000</v>
      </c>
      <c r="D8" s="367">
        <v>0.8</v>
      </c>
      <c r="E8" s="370">
        <f t="shared" si="1"/>
        <v>7371162000</v>
      </c>
      <c r="F8" s="524">
        <v>81383</v>
      </c>
      <c r="G8" s="370">
        <v>30137.070240963854</v>
      </c>
      <c r="H8" s="411">
        <f t="shared" si="2"/>
        <v>3391712234.1806798</v>
      </c>
      <c r="I8" s="367">
        <v>0.8</v>
      </c>
      <c r="J8" s="411">
        <f t="shared" si="3"/>
        <v>2729626911.6587448</v>
      </c>
      <c r="K8" s="370">
        <v>21174.22096385542</v>
      </c>
      <c r="L8" s="370">
        <f t="shared" si="4"/>
        <v>2383007496.0218358</v>
      </c>
      <c r="M8" s="367">
        <v>0.8</v>
      </c>
      <c r="N8" s="370">
        <f t="shared" si="5"/>
        <v>1917828206.7308216</v>
      </c>
      <c r="O8" s="370">
        <v>30071.708795180726</v>
      </c>
      <c r="P8" s="370">
        <f t="shared" si="6"/>
        <v>3384356269.7974849</v>
      </c>
      <c r="Q8" s="367">
        <v>0.8</v>
      </c>
      <c r="R8" s="411">
        <f t="shared" si="7"/>
        <v>2723706881.6104345</v>
      </c>
      <c r="S8" s="411">
        <f t="shared" si="8"/>
        <v>81383</v>
      </c>
      <c r="T8" s="370">
        <f t="shared" si="8"/>
        <v>9159076000</v>
      </c>
      <c r="U8" s="367">
        <v>0.8</v>
      </c>
      <c r="V8" s="411">
        <f t="shared" si="9"/>
        <v>7371162000.000001</v>
      </c>
      <c r="W8" s="412"/>
      <c r="X8" s="390">
        <v>81383</v>
      </c>
      <c r="Y8" s="390"/>
      <c r="Z8" s="386"/>
      <c r="AA8" s="390"/>
      <c r="AB8" s="390"/>
      <c r="AC8" s="390"/>
      <c r="AD8" s="386"/>
      <c r="AE8" s="390"/>
      <c r="AG8" s="370">
        <v>4431.2789400000001</v>
      </c>
      <c r="AH8" s="370">
        <v>2282.78006</v>
      </c>
      <c r="AI8" s="370">
        <v>6714.0590000000002</v>
      </c>
      <c r="AJ8" s="275">
        <v>13428.118</v>
      </c>
      <c r="AK8" s="346">
        <f t="shared" si="10"/>
        <v>13428.118</v>
      </c>
      <c r="AL8" s="346"/>
      <c r="AM8" s="346"/>
      <c r="AN8" s="346"/>
    </row>
    <row r="9" spans="1:40" ht="20.100000000000001" customHeight="1" x14ac:dyDescent="0.25">
      <c r="A9" s="367" t="s">
        <v>6</v>
      </c>
      <c r="B9" s="410" t="s">
        <v>91</v>
      </c>
      <c r="C9" s="370">
        <f t="shared" si="0"/>
        <v>9189765000</v>
      </c>
      <c r="D9" s="367">
        <v>0.8</v>
      </c>
      <c r="E9" s="370">
        <f t="shared" si="1"/>
        <v>7395874000</v>
      </c>
      <c r="F9" s="524">
        <v>81658</v>
      </c>
      <c r="G9" s="370">
        <v>30235.956987951806</v>
      </c>
      <c r="H9" s="411">
        <f t="shared" si="2"/>
        <v>3402744853.7728686</v>
      </c>
      <c r="I9" s="367">
        <v>0.8</v>
      </c>
      <c r="J9" s="411">
        <f t="shared" si="3"/>
        <v>2738510962.2120438</v>
      </c>
      <c r="K9" s="370">
        <v>21244.067951807232</v>
      </c>
      <c r="L9" s="370">
        <f t="shared" si="4"/>
        <v>2390800559.91011</v>
      </c>
      <c r="M9" s="367">
        <v>0.8</v>
      </c>
      <c r="N9" s="370">
        <f t="shared" si="5"/>
        <v>1924103576.1224174</v>
      </c>
      <c r="O9" s="370">
        <v>30177.975060240962</v>
      </c>
      <c r="P9" s="370">
        <f t="shared" si="6"/>
        <v>3396219586.3170204</v>
      </c>
      <c r="Q9" s="367">
        <v>0.8</v>
      </c>
      <c r="R9" s="411">
        <f t="shared" si="7"/>
        <v>2733259461.6655383</v>
      </c>
      <c r="S9" s="411">
        <f t="shared" si="8"/>
        <v>81658</v>
      </c>
      <c r="T9" s="370">
        <f t="shared" si="8"/>
        <v>9189765000</v>
      </c>
      <c r="U9" s="367">
        <v>0.8</v>
      </c>
      <c r="V9" s="411">
        <f t="shared" si="9"/>
        <v>7395874000</v>
      </c>
      <c r="W9" s="412"/>
      <c r="X9" s="390">
        <v>81658</v>
      </c>
      <c r="Y9" s="390"/>
      <c r="Z9" s="386"/>
      <c r="AA9" s="390"/>
      <c r="AB9" s="390"/>
      <c r="AC9" s="390"/>
      <c r="AD9" s="386"/>
      <c r="AE9" s="390"/>
      <c r="AG9" s="370">
        <v>4419.9837592771091</v>
      </c>
      <c r="AH9" s="370">
        <v>2275.0993371084337</v>
      </c>
      <c r="AI9" s="370">
        <v>6708.034903614458</v>
      </c>
      <c r="AJ9" s="275">
        <v>13403.118</v>
      </c>
      <c r="AK9" s="346">
        <f t="shared" si="10"/>
        <v>13403.118</v>
      </c>
      <c r="AL9" s="346"/>
      <c r="AM9" s="346"/>
      <c r="AN9" s="346"/>
    </row>
    <row r="10" spans="1:40" ht="20.100000000000001" customHeight="1" x14ac:dyDescent="0.25">
      <c r="A10" s="367" t="s">
        <v>7</v>
      </c>
      <c r="B10" s="410" t="s">
        <v>92</v>
      </c>
      <c r="C10" s="370">
        <f t="shared" si="0"/>
        <v>9222862000</v>
      </c>
      <c r="D10" s="367">
        <v>0.8</v>
      </c>
      <c r="E10" s="370">
        <f t="shared" si="1"/>
        <v>7422518000</v>
      </c>
      <c r="F10" s="524">
        <v>81958</v>
      </c>
      <c r="G10" s="370">
        <v>30349.002168674699</v>
      </c>
      <c r="H10" s="411">
        <f t="shared" si="2"/>
        <v>3415220708.6481791</v>
      </c>
      <c r="I10" s="367">
        <v>0.8</v>
      </c>
      <c r="J10" s="411">
        <f t="shared" si="3"/>
        <v>2748554319.0295882</v>
      </c>
      <c r="K10" s="370">
        <v>21323.248674698796</v>
      </c>
      <c r="L10" s="370">
        <f t="shared" si="4"/>
        <v>2399538543.1370931</v>
      </c>
      <c r="M10" s="367">
        <v>0.8</v>
      </c>
      <c r="N10" s="370">
        <f t="shared" si="5"/>
        <v>1931137864.5944014</v>
      </c>
      <c r="O10" s="370">
        <v>30285.749156626505</v>
      </c>
      <c r="P10" s="370">
        <f t="shared" si="6"/>
        <v>3408102748.2147279</v>
      </c>
      <c r="Q10" s="367">
        <v>0.8</v>
      </c>
      <c r="R10" s="411">
        <f t="shared" si="7"/>
        <v>2742825816.3760104</v>
      </c>
      <c r="S10" s="411">
        <f t="shared" si="8"/>
        <v>81958</v>
      </c>
      <c r="T10" s="370">
        <f t="shared" si="8"/>
        <v>9222862000</v>
      </c>
      <c r="U10" s="367">
        <v>0.8</v>
      </c>
      <c r="V10" s="411">
        <f t="shared" si="9"/>
        <v>7422518000</v>
      </c>
      <c r="W10" s="412"/>
      <c r="X10" s="390">
        <v>81958</v>
      </c>
      <c r="Y10" s="390"/>
      <c r="Z10" s="386"/>
      <c r="AA10" s="390"/>
      <c r="AB10" s="390"/>
      <c r="AC10" s="390"/>
      <c r="AD10" s="386"/>
      <c r="AE10" s="390"/>
      <c r="AG10" s="370">
        <v>4409.4747231325309</v>
      </c>
      <c r="AH10" s="370">
        <v>2269.3131925301204</v>
      </c>
      <c r="AI10" s="370">
        <v>6694.3300843373499</v>
      </c>
      <c r="AJ10" s="275">
        <v>13373.118</v>
      </c>
      <c r="AK10" s="346">
        <f t="shared" si="10"/>
        <v>13373.118000000002</v>
      </c>
      <c r="AL10" s="346"/>
      <c r="AM10" s="346"/>
      <c r="AN10" s="346"/>
    </row>
    <row r="11" spans="1:40" ht="20.100000000000001" customHeight="1" x14ac:dyDescent="0.25">
      <c r="A11" s="367" t="s">
        <v>8</v>
      </c>
      <c r="B11" s="410" t="s">
        <v>17</v>
      </c>
      <c r="C11" s="370">
        <f t="shared" si="0"/>
        <v>9256852000</v>
      </c>
      <c r="D11" s="367">
        <v>0.8</v>
      </c>
      <c r="E11" s="370">
        <f t="shared" si="1"/>
        <v>7449872000</v>
      </c>
      <c r="F11" s="524">
        <v>82268</v>
      </c>
      <c r="G11" s="370">
        <v>30464.520240963855</v>
      </c>
      <c r="H11" s="411">
        <f t="shared" si="2"/>
        <v>3427888791.7733111</v>
      </c>
      <c r="I11" s="367">
        <v>0.8</v>
      </c>
      <c r="J11" s="411">
        <f t="shared" si="3"/>
        <v>2758749165.3691578</v>
      </c>
      <c r="K11" s="370">
        <v>21404.320963855422</v>
      </c>
      <c r="L11" s="370">
        <f t="shared" si="4"/>
        <v>2408428931.333046</v>
      </c>
      <c r="M11" s="367">
        <v>0.8</v>
      </c>
      <c r="N11" s="370">
        <f t="shared" si="5"/>
        <v>1938292549.079102</v>
      </c>
      <c r="O11" s="370">
        <v>30399.158795180727</v>
      </c>
      <c r="P11" s="370">
        <f t="shared" si="6"/>
        <v>3420534276.8936443</v>
      </c>
      <c r="Q11" s="367">
        <v>0.8</v>
      </c>
      <c r="R11" s="411">
        <f t="shared" si="7"/>
        <v>2752830285.5517411</v>
      </c>
      <c r="S11" s="411">
        <f t="shared" si="8"/>
        <v>82268</v>
      </c>
      <c r="T11" s="370">
        <f t="shared" si="8"/>
        <v>9256852000.0000019</v>
      </c>
      <c r="U11" s="367">
        <v>0.8</v>
      </c>
      <c r="V11" s="411">
        <f t="shared" si="9"/>
        <v>7449872000</v>
      </c>
      <c r="W11" s="412"/>
      <c r="X11" s="390">
        <v>82268</v>
      </c>
      <c r="Y11" s="390"/>
      <c r="Z11" s="386"/>
      <c r="AA11" s="390"/>
      <c r="AB11" s="390"/>
      <c r="AC11" s="390"/>
      <c r="AD11" s="386"/>
      <c r="AE11" s="390"/>
      <c r="AG11" s="370">
        <v>4401.8337592771095</v>
      </c>
      <c r="AH11" s="370">
        <v>2265.7493371084338</v>
      </c>
      <c r="AI11" s="370">
        <v>6680.534903614458</v>
      </c>
      <c r="AJ11" s="275">
        <v>13348.118</v>
      </c>
      <c r="AK11" s="346">
        <f t="shared" si="10"/>
        <v>13348.118000000002</v>
      </c>
      <c r="AL11" s="346"/>
      <c r="AM11" s="346"/>
      <c r="AN11" s="346"/>
    </row>
    <row r="12" spans="1:40" ht="20.100000000000001" customHeight="1" x14ac:dyDescent="0.25">
      <c r="A12" s="367" t="s">
        <v>9</v>
      </c>
      <c r="B12" s="410" t="s">
        <v>93</v>
      </c>
      <c r="C12" s="370">
        <f t="shared" si="0"/>
        <v>9341780000</v>
      </c>
      <c r="D12" s="367">
        <v>0.8</v>
      </c>
      <c r="E12" s="370">
        <f t="shared" si="1"/>
        <v>7517976000</v>
      </c>
      <c r="F12" s="524">
        <v>82568</v>
      </c>
      <c r="G12" s="370">
        <v>30574.702168674699</v>
      </c>
      <c r="H12" s="411">
        <f t="shared" si="2"/>
        <v>3459235311.8070183</v>
      </c>
      <c r="I12" s="367">
        <v>0.8</v>
      </c>
      <c r="J12" s="411">
        <f t="shared" si="3"/>
        <v>2783885731.8966708</v>
      </c>
      <c r="K12" s="370">
        <v>21481.848674698795</v>
      </c>
      <c r="L12" s="370">
        <f t="shared" si="4"/>
        <v>2430465850.1153922</v>
      </c>
      <c r="M12" s="367">
        <v>0.8</v>
      </c>
      <c r="N12" s="370">
        <f t="shared" si="5"/>
        <v>1955963845.2186966</v>
      </c>
      <c r="O12" s="370">
        <v>30511.449156626506</v>
      </c>
      <c r="P12" s="370">
        <f t="shared" si="6"/>
        <v>3452078838.077589</v>
      </c>
      <c r="Q12" s="367">
        <v>0.8</v>
      </c>
      <c r="R12" s="411">
        <f t="shared" si="7"/>
        <v>2778126422.8846321</v>
      </c>
      <c r="S12" s="411">
        <f t="shared" si="8"/>
        <v>82568</v>
      </c>
      <c r="T12" s="370">
        <f t="shared" si="8"/>
        <v>9341780000</v>
      </c>
      <c r="U12" s="367">
        <v>0.8</v>
      </c>
      <c r="V12" s="411">
        <f t="shared" si="9"/>
        <v>7517976000</v>
      </c>
      <c r="W12" s="412"/>
      <c r="X12" s="390">
        <v>82568</v>
      </c>
      <c r="Y12" s="390"/>
      <c r="Z12" s="386"/>
      <c r="AA12" s="390"/>
      <c r="AB12" s="390"/>
      <c r="AC12" s="390"/>
      <c r="AD12" s="386"/>
      <c r="AE12" s="390"/>
      <c r="AG12" s="370">
        <v>4393.5837592771095</v>
      </c>
      <c r="AH12" s="370">
        <v>2261.4993371084338</v>
      </c>
      <c r="AI12" s="370">
        <v>6668.034903614458</v>
      </c>
      <c r="AJ12" s="275">
        <v>13323.118</v>
      </c>
      <c r="AK12" s="346">
        <f t="shared" si="10"/>
        <v>13323.118000000002</v>
      </c>
      <c r="AL12" s="346"/>
      <c r="AM12" s="346"/>
      <c r="AN12" s="346"/>
    </row>
    <row r="13" spans="1:40" ht="20.100000000000001" customHeight="1" x14ac:dyDescent="0.25">
      <c r="A13" s="367" t="s">
        <v>10</v>
      </c>
      <c r="B13" s="410" t="s">
        <v>94</v>
      </c>
      <c r="C13" s="370">
        <f t="shared" si="0"/>
        <v>9156166000</v>
      </c>
      <c r="D13" s="367">
        <v>0.8</v>
      </c>
      <c r="E13" s="370">
        <f t="shared" si="1"/>
        <v>7369648000</v>
      </c>
      <c r="F13" s="524">
        <v>82868</v>
      </c>
      <c r="G13" s="370">
        <v>30685.702168674699</v>
      </c>
      <c r="H13" s="411">
        <f t="shared" si="2"/>
        <v>3390493108.1110387</v>
      </c>
      <c r="I13" s="367">
        <v>0.8</v>
      </c>
      <c r="J13" s="411">
        <f t="shared" si="3"/>
        <v>2728952353.3326402</v>
      </c>
      <c r="K13" s="370">
        <v>21559.848674698795</v>
      </c>
      <c r="L13" s="370">
        <f t="shared" si="4"/>
        <v>2382168670.6620431</v>
      </c>
      <c r="M13" s="367">
        <v>0.8</v>
      </c>
      <c r="N13" s="370">
        <f t="shared" si="5"/>
        <v>1917368533.882761</v>
      </c>
      <c r="O13" s="370">
        <v>30622.449156626506</v>
      </c>
      <c r="P13" s="370">
        <f t="shared" si="6"/>
        <v>3383504221.2269182</v>
      </c>
      <c r="Q13" s="367">
        <v>0.8</v>
      </c>
      <c r="R13" s="411">
        <f t="shared" si="7"/>
        <v>2723327112.7845998</v>
      </c>
      <c r="S13" s="411">
        <f t="shared" si="8"/>
        <v>82868</v>
      </c>
      <c r="T13" s="370">
        <f t="shared" si="8"/>
        <v>9156166000</v>
      </c>
      <c r="U13" s="367">
        <v>0.8</v>
      </c>
      <c r="V13" s="411">
        <f t="shared" si="9"/>
        <v>7369648000</v>
      </c>
      <c r="W13" s="412"/>
      <c r="X13" s="390">
        <v>82868</v>
      </c>
      <c r="Y13" s="390"/>
      <c r="Z13" s="386"/>
      <c r="AA13" s="390"/>
      <c r="AB13" s="390"/>
      <c r="AC13" s="390"/>
      <c r="AD13" s="386"/>
      <c r="AE13" s="390"/>
      <c r="AG13" s="370">
        <v>4385.3337592771095</v>
      </c>
      <c r="AH13" s="370">
        <v>2257.2493371084338</v>
      </c>
      <c r="AI13" s="370">
        <v>6655.534903614458</v>
      </c>
      <c r="AJ13" s="275">
        <v>13298.118</v>
      </c>
      <c r="AK13" s="346">
        <f t="shared" si="10"/>
        <v>13298.118000000002</v>
      </c>
      <c r="AL13" s="346"/>
      <c r="AM13" s="346"/>
      <c r="AN13" s="346"/>
    </row>
    <row r="14" spans="1:40" ht="20.100000000000001" customHeight="1" x14ac:dyDescent="0.25">
      <c r="A14" s="367" t="s">
        <v>11</v>
      </c>
      <c r="B14" s="410" t="s">
        <v>95</v>
      </c>
      <c r="C14" s="370">
        <f t="shared" si="0"/>
        <v>9188695000</v>
      </c>
      <c r="D14" s="367">
        <v>0.8</v>
      </c>
      <c r="E14" s="370">
        <f t="shared" si="1"/>
        <v>7395832000</v>
      </c>
      <c r="F14" s="524">
        <v>83173</v>
      </c>
      <c r="G14" s="370">
        <v>30798.961204819279</v>
      </c>
      <c r="H14" s="411">
        <f t="shared" si="2"/>
        <v>3402573681.6985903</v>
      </c>
      <c r="I14" s="367">
        <v>0.8</v>
      </c>
      <c r="J14" s="411">
        <f t="shared" si="3"/>
        <v>2738676527.7837868</v>
      </c>
      <c r="K14" s="370">
        <v>21639.384819277107</v>
      </c>
      <c r="L14" s="370">
        <f t="shared" si="4"/>
        <v>2390652099.743516</v>
      </c>
      <c r="M14" s="367">
        <v>0.8</v>
      </c>
      <c r="N14" s="370">
        <f t="shared" si="5"/>
        <v>1924197211.9164133</v>
      </c>
      <c r="O14" s="370">
        <v>30734.653975903617</v>
      </c>
      <c r="P14" s="370">
        <f t="shared" si="6"/>
        <v>3395469218.5578933</v>
      </c>
      <c r="Q14" s="367">
        <v>0.8</v>
      </c>
      <c r="R14" s="411">
        <f t="shared" si="7"/>
        <v>2732958260.299799</v>
      </c>
      <c r="S14" s="411">
        <f t="shared" si="8"/>
        <v>83173</v>
      </c>
      <c r="T14" s="370">
        <f t="shared" si="8"/>
        <v>9188695000</v>
      </c>
      <c r="U14" s="367">
        <v>0.8</v>
      </c>
      <c r="V14" s="411">
        <f t="shared" si="9"/>
        <v>7395831999.999999</v>
      </c>
      <c r="W14" s="412"/>
      <c r="X14" s="390">
        <v>83173</v>
      </c>
      <c r="Y14" s="390"/>
      <c r="Z14" s="386"/>
      <c r="AA14" s="390"/>
      <c r="AB14" s="390"/>
      <c r="AC14" s="390"/>
      <c r="AD14" s="386"/>
      <c r="AE14" s="390"/>
      <c r="AG14" s="370">
        <v>4377.0837592771095</v>
      </c>
      <c r="AH14" s="370">
        <v>2252.9993371084338</v>
      </c>
      <c r="AI14" s="370">
        <v>6643.034903614458</v>
      </c>
      <c r="AJ14" s="275">
        <v>13273.118</v>
      </c>
      <c r="AK14" s="346">
        <f t="shared" si="10"/>
        <v>13273.118000000002</v>
      </c>
      <c r="AL14" s="346"/>
      <c r="AM14" s="346"/>
      <c r="AN14" s="346"/>
    </row>
    <row r="15" spans="1:40" ht="20.100000000000001" customHeight="1" x14ac:dyDescent="0.25">
      <c r="A15" s="367" t="s">
        <v>13</v>
      </c>
      <c r="B15" s="410" t="s">
        <v>96</v>
      </c>
      <c r="C15" s="370">
        <f t="shared" si="0"/>
        <v>9220998000</v>
      </c>
      <c r="D15" s="367">
        <v>0.8</v>
      </c>
      <c r="E15" s="370">
        <f t="shared" si="1"/>
        <v>7421839000</v>
      </c>
      <c r="F15" s="524">
        <v>83473</v>
      </c>
      <c r="G15" s="370">
        <v>30909.552168674698</v>
      </c>
      <c r="H15" s="411">
        <f t="shared" si="2"/>
        <v>3414480355.6628494</v>
      </c>
      <c r="I15" s="367">
        <v>0.8</v>
      </c>
      <c r="J15" s="411">
        <f t="shared" si="3"/>
        <v>2748262549.0638227</v>
      </c>
      <c r="K15" s="370">
        <v>21717.148674698794</v>
      </c>
      <c r="L15" s="370">
        <f t="shared" si="4"/>
        <v>2399024648.6300983</v>
      </c>
      <c r="M15" s="367">
        <v>0.8</v>
      </c>
      <c r="N15" s="370">
        <f t="shared" si="5"/>
        <v>1930937920.0780833</v>
      </c>
      <c r="O15" s="370">
        <v>30846.299156626505</v>
      </c>
      <c r="P15" s="370">
        <f t="shared" si="6"/>
        <v>3407492995.7070513</v>
      </c>
      <c r="Q15" s="367">
        <v>0.8</v>
      </c>
      <c r="R15" s="411">
        <f t="shared" si="7"/>
        <v>2742638530.8580942</v>
      </c>
      <c r="S15" s="411">
        <f t="shared" si="8"/>
        <v>83473</v>
      </c>
      <c r="T15" s="370">
        <f t="shared" si="8"/>
        <v>9220998000</v>
      </c>
      <c r="U15" s="367">
        <v>0.8</v>
      </c>
      <c r="V15" s="411">
        <f t="shared" si="9"/>
        <v>7421839000</v>
      </c>
      <c r="W15" s="412"/>
      <c r="X15" s="390">
        <v>83473</v>
      </c>
      <c r="Y15" s="390"/>
      <c r="Z15" s="386"/>
      <c r="AA15" s="390"/>
      <c r="AB15" s="390"/>
      <c r="AC15" s="390"/>
      <c r="AD15" s="386"/>
      <c r="AE15" s="390"/>
      <c r="AG15" s="370">
        <v>4366.5747231325313</v>
      </c>
      <c r="AH15" s="370">
        <v>2247.2131925301205</v>
      </c>
      <c r="AI15" s="370">
        <v>6629.3300843373499</v>
      </c>
      <c r="AJ15" s="275">
        <v>13243.118</v>
      </c>
      <c r="AK15" s="346">
        <f t="shared" si="10"/>
        <v>13243.118000000002</v>
      </c>
      <c r="AL15" s="346"/>
      <c r="AM15" s="346"/>
      <c r="AN15" s="346"/>
    </row>
    <row r="16" spans="1:40" ht="20.100000000000001" customHeight="1" x14ac:dyDescent="0.25">
      <c r="A16" s="367" t="s">
        <v>14</v>
      </c>
      <c r="B16" s="410" t="s">
        <v>97</v>
      </c>
      <c r="C16" s="370">
        <f t="shared" si="0"/>
        <v>9254591000</v>
      </c>
      <c r="D16" s="367">
        <v>0.8</v>
      </c>
      <c r="E16" s="370">
        <f t="shared" si="1"/>
        <v>7448878000</v>
      </c>
      <c r="F16" s="524">
        <v>83778</v>
      </c>
      <c r="G16" s="370">
        <v>31022.811204819274</v>
      </c>
      <c r="H16" s="411">
        <f t="shared" si="2"/>
        <v>3426954920.991425</v>
      </c>
      <c r="I16" s="367">
        <v>0.8</v>
      </c>
      <c r="J16" s="411">
        <f t="shared" si="3"/>
        <v>2758303324.0436845</v>
      </c>
      <c r="K16" s="370">
        <v>21796.684819277107</v>
      </c>
      <c r="L16" s="370">
        <f t="shared" si="4"/>
        <v>2407784897.685771</v>
      </c>
      <c r="M16" s="367">
        <v>0.8</v>
      </c>
      <c r="N16" s="370">
        <f t="shared" si="5"/>
        <v>1937989042.7468693</v>
      </c>
      <c r="O16" s="370">
        <v>30958.503975903615</v>
      </c>
      <c r="P16" s="370">
        <f t="shared" si="6"/>
        <v>3419851181.322804</v>
      </c>
      <c r="Q16" s="367">
        <v>0.8</v>
      </c>
      <c r="R16" s="411">
        <f t="shared" si="7"/>
        <v>2752585633.2094464</v>
      </c>
      <c r="S16" s="411">
        <f t="shared" si="8"/>
        <v>83778</v>
      </c>
      <c r="T16" s="370">
        <f t="shared" si="8"/>
        <v>9254591000</v>
      </c>
      <c r="U16" s="367">
        <v>0.8</v>
      </c>
      <c r="V16" s="411">
        <f t="shared" si="9"/>
        <v>7448878000</v>
      </c>
      <c r="W16" s="412"/>
      <c r="X16" s="390">
        <v>83778</v>
      </c>
      <c r="Y16" s="390"/>
      <c r="Z16" s="386"/>
      <c r="AA16" s="390"/>
      <c r="AB16" s="390"/>
      <c r="AC16" s="390"/>
      <c r="AD16" s="386"/>
      <c r="AE16" s="390"/>
      <c r="AG16" s="370">
        <v>4358.9337592771089</v>
      </c>
      <c r="AH16" s="370">
        <v>2243.6493371084339</v>
      </c>
      <c r="AI16" s="370">
        <v>6615.534903614458</v>
      </c>
      <c r="AJ16" s="275">
        <v>13218.118</v>
      </c>
      <c r="AK16" s="346">
        <f t="shared" si="10"/>
        <v>13218.118</v>
      </c>
      <c r="AL16" s="346"/>
      <c r="AM16" s="346"/>
      <c r="AN16" s="346"/>
    </row>
    <row r="17" spans="1:40" ht="20.100000000000001" customHeight="1" x14ac:dyDescent="0.25">
      <c r="A17" s="367" t="s">
        <v>15</v>
      </c>
      <c r="B17" s="410" t="s">
        <v>336</v>
      </c>
      <c r="C17" s="370">
        <f t="shared" si="0"/>
        <v>9287944000</v>
      </c>
      <c r="D17" s="367">
        <v>0.8</v>
      </c>
      <c r="E17" s="370">
        <f t="shared" si="1"/>
        <v>7475708000</v>
      </c>
      <c r="F17" s="524">
        <v>84083</v>
      </c>
      <c r="G17" s="370">
        <v>31135.66120481928</v>
      </c>
      <c r="H17" s="411">
        <f t="shared" si="2"/>
        <v>3439295430.388236</v>
      </c>
      <c r="I17" s="367">
        <v>0.8</v>
      </c>
      <c r="J17" s="411">
        <f t="shared" si="3"/>
        <v>2768230338.5245194</v>
      </c>
      <c r="K17" s="370">
        <v>21875.98481927711</v>
      </c>
      <c r="L17" s="370">
        <f t="shared" si="4"/>
        <v>2416456619.6055794</v>
      </c>
      <c r="M17" s="367">
        <v>0.8</v>
      </c>
      <c r="N17" s="370">
        <f t="shared" si="5"/>
        <v>1944964793.3749802</v>
      </c>
      <c r="O17" s="370">
        <v>31071.353975903618</v>
      </c>
      <c r="P17" s="370">
        <f t="shared" si="6"/>
        <v>3432191950.0061865</v>
      </c>
      <c r="Q17" s="367">
        <v>0.8</v>
      </c>
      <c r="R17" s="411">
        <f t="shared" si="7"/>
        <v>2762512868.1005025</v>
      </c>
      <c r="S17" s="411">
        <f t="shared" si="8"/>
        <v>84083.000000000015</v>
      </c>
      <c r="T17" s="370">
        <f t="shared" si="8"/>
        <v>9287944000.0000019</v>
      </c>
      <c r="U17" s="367">
        <v>0.8</v>
      </c>
      <c r="V17" s="411">
        <f t="shared" si="9"/>
        <v>7475708000.0000019</v>
      </c>
      <c r="W17" s="412"/>
      <c r="X17" s="390">
        <v>84083</v>
      </c>
      <c r="Y17" s="390"/>
      <c r="Z17" s="386"/>
      <c r="AA17" s="390"/>
      <c r="AB17" s="390"/>
      <c r="AC17" s="390"/>
      <c r="AD17" s="386"/>
      <c r="AE17" s="390"/>
      <c r="AG17" s="370">
        <v>4361.97894</v>
      </c>
      <c r="AH17" s="370">
        <v>2247.0800600000002</v>
      </c>
      <c r="AI17" s="370">
        <v>6609.0590000000002</v>
      </c>
      <c r="AJ17" s="275">
        <v>13218.118</v>
      </c>
      <c r="AK17" s="346">
        <f t="shared" si="10"/>
        <v>13218.118</v>
      </c>
      <c r="AL17" s="346"/>
      <c r="AM17" s="346"/>
      <c r="AN17" s="346"/>
    </row>
    <row r="18" spans="1:40" ht="20.100000000000001" customHeight="1" thickBot="1" x14ac:dyDescent="0.3">
      <c r="A18" s="413" t="s">
        <v>16</v>
      </c>
      <c r="B18" s="414" t="s">
        <v>99</v>
      </c>
      <c r="C18" s="370">
        <f t="shared" si="0"/>
        <v>9317888000</v>
      </c>
      <c r="D18" s="413">
        <v>0.8</v>
      </c>
      <c r="E18" s="370">
        <f t="shared" si="1"/>
        <v>7499827000</v>
      </c>
      <c r="F18" s="525">
        <v>84358</v>
      </c>
      <c r="G18" s="415">
        <v>31234.956987951806</v>
      </c>
      <c r="H18" s="411">
        <f t="shared" si="2"/>
        <v>3450103498.1691394</v>
      </c>
      <c r="I18" s="413">
        <v>0.8</v>
      </c>
      <c r="J18" s="411">
        <f t="shared" si="3"/>
        <v>2776936079.1161432</v>
      </c>
      <c r="K18" s="415">
        <v>21946.067951807232</v>
      </c>
      <c r="L18" s="370">
        <f t="shared" si="4"/>
        <v>2424085483.4790912</v>
      </c>
      <c r="M18" s="413">
        <v>0.8</v>
      </c>
      <c r="N18" s="370">
        <f t="shared" si="5"/>
        <v>1951109710.6237531</v>
      </c>
      <c r="O18" s="415">
        <v>31176.975060240962</v>
      </c>
      <c r="P18" s="370">
        <f t="shared" si="6"/>
        <v>3443699018.351769</v>
      </c>
      <c r="Q18" s="413">
        <v>0.8</v>
      </c>
      <c r="R18" s="411">
        <f t="shared" si="7"/>
        <v>2771781210.2601037</v>
      </c>
      <c r="S18" s="416">
        <f t="shared" si="8"/>
        <v>84358</v>
      </c>
      <c r="T18" s="415">
        <f t="shared" si="8"/>
        <v>9317888000</v>
      </c>
      <c r="U18" s="413">
        <v>0.8</v>
      </c>
      <c r="V18" s="416">
        <f t="shared" si="9"/>
        <v>7499827000</v>
      </c>
      <c r="W18" s="412"/>
      <c r="X18" s="390">
        <v>84358</v>
      </c>
      <c r="Y18" s="390"/>
      <c r="Z18" s="386"/>
      <c r="AA18" s="390"/>
      <c r="AB18" s="390"/>
      <c r="AC18" s="390"/>
      <c r="AD18" s="386"/>
      <c r="AE18" s="390"/>
      <c r="AG18" s="370">
        <v>4348.4247231325307</v>
      </c>
      <c r="AH18" s="370">
        <v>2237.8631925301206</v>
      </c>
      <c r="AI18" s="370">
        <v>6601.8300843373499</v>
      </c>
      <c r="AJ18" s="275">
        <v>13188.118</v>
      </c>
      <c r="AK18" s="346">
        <f t="shared" si="10"/>
        <v>13188.118000000002</v>
      </c>
      <c r="AL18" s="346"/>
      <c r="AM18" s="346"/>
      <c r="AN18" s="346"/>
    </row>
    <row r="19" spans="1:40" ht="20.100000000000001" customHeight="1" thickBot="1" x14ac:dyDescent="0.3">
      <c r="A19" s="417" t="s">
        <v>314</v>
      </c>
      <c r="B19" s="418" t="s">
        <v>337</v>
      </c>
      <c r="C19" s="461">
        <f>SUM(C7:C18)</f>
        <v>110605804000</v>
      </c>
      <c r="D19" s="522">
        <v>0.8</v>
      </c>
      <c r="E19" s="419">
        <f>SUM(E7:E18)</f>
        <v>89020237000</v>
      </c>
      <c r="F19" s="420"/>
      <c r="G19" s="420"/>
      <c r="H19" s="419">
        <f>SUM(H7:H18)</f>
        <v>40954102085.203331</v>
      </c>
      <c r="I19" s="522">
        <v>0.8</v>
      </c>
      <c r="J19" s="421">
        <f>H19*I19</f>
        <v>32763281668.162666</v>
      </c>
      <c r="K19" s="422"/>
      <c r="L19" s="419">
        <f>SUM(L7:L18)</f>
        <v>28774802420.323574</v>
      </c>
      <c r="M19" s="522">
        <v>0.8</v>
      </c>
      <c r="N19" s="419">
        <f>SUM(N7:N18)</f>
        <v>23159180034.368298</v>
      </c>
      <c r="O19" s="420"/>
      <c r="P19" s="423">
        <f>SUM(P7:P18)</f>
        <v>40876899494.473083</v>
      </c>
      <c r="Q19" s="522">
        <v>0.8</v>
      </c>
      <c r="R19" s="423">
        <f>SUM(R7:R18)</f>
        <v>32899460593.600899</v>
      </c>
      <c r="S19" s="422">
        <f>SUM(S7:S18)</f>
        <v>992641</v>
      </c>
      <c r="T19" s="423">
        <f>SUM(T7:T18)</f>
        <v>110605804000</v>
      </c>
      <c r="U19" s="522">
        <v>0.8</v>
      </c>
      <c r="V19" s="424">
        <f>SUM(V7:V18)</f>
        <v>89020237000</v>
      </c>
      <c r="W19" s="412">
        <f>E19-V19</f>
        <v>0</v>
      </c>
      <c r="X19" s="390"/>
      <c r="Y19" s="390"/>
      <c r="Z19" s="386"/>
      <c r="AA19" s="390"/>
      <c r="AB19" s="390"/>
      <c r="AC19" s="390"/>
      <c r="AD19" s="386"/>
      <c r="AE19" s="390"/>
    </row>
    <row r="20" spans="1:40" x14ac:dyDescent="0.25">
      <c r="A20" s="342"/>
      <c r="E20" s="275"/>
      <c r="F20" s="346"/>
      <c r="N20" s="275"/>
      <c r="AI20" s="345"/>
    </row>
    <row r="21" spans="1:40" x14ac:dyDescent="0.25">
      <c r="A21" s="342"/>
      <c r="E21" s="275"/>
      <c r="F21" s="86"/>
      <c r="L21" s="346"/>
    </row>
    <row r="22" spans="1:40" ht="21" x14ac:dyDescent="0.35">
      <c r="A22" s="526" t="s">
        <v>338</v>
      </c>
      <c r="B22" s="526"/>
      <c r="C22" s="526"/>
      <c r="D22" s="526"/>
      <c r="E22" s="275"/>
      <c r="S22" s="275"/>
    </row>
    <row r="23" spans="1:40" ht="18.75" x14ac:dyDescent="0.3">
      <c r="A23" s="989" t="s">
        <v>339</v>
      </c>
      <c r="B23" s="989"/>
      <c r="C23" s="989"/>
      <c r="D23" s="989"/>
      <c r="E23" s="407"/>
      <c r="F23" s="407"/>
      <c r="G23" s="407"/>
      <c r="H23" s="407"/>
      <c r="I23" s="407"/>
      <c r="J23" s="407"/>
      <c r="K23" s="407"/>
      <c r="L23" s="343"/>
      <c r="M23" s="343"/>
      <c r="N23" s="343"/>
    </row>
    <row r="24" spans="1:40" x14ac:dyDescent="0.25">
      <c r="A24" s="990" t="s">
        <v>0</v>
      </c>
      <c r="B24" s="990" t="s">
        <v>178</v>
      </c>
      <c r="C24" s="991" t="s">
        <v>340</v>
      </c>
      <c r="D24" s="991" t="s">
        <v>326</v>
      </c>
      <c r="E24" s="995" t="s">
        <v>18</v>
      </c>
      <c r="F24" s="1000" t="s">
        <v>328</v>
      </c>
      <c r="G24" s="1003" t="s">
        <v>271</v>
      </c>
      <c r="H24" s="1004"/>
      <c r="I24" s="1004"/>
      <c r="J24" s="1005"/>
      <c r="K24" s="1006" t="s">
        <v>329</v>
      </c>
      <c r="L24" s="1007"/>
      <c r="M24" s="1007"/>
      <c r="N24" s="1008"/>
      <c r="O24" s="1009" t="s">
        <v>273</v>
      </c>
      <c r="P24" s="1009"/>
      <c r="Q24" s="1009"/>
      <c r="R24" s="1009"/>
      <c r="S24" s="998" t="s">
        <v>39</v>
      </c>
      <c r="T24" s="998"/>
      <c r="U24" s="998"/>
      <c r="V24" s="998"/>
      <c r="W24" s="391"/>
      <c r="X24" s="391"/>
      <c r="Y24" s="391"/>
      <c r="Z24" s="391"/>
      <c r="AA24" s="391"/>
      <c r="AB24" s="391"/>
      <c r="AC24" s="391"/>
      <c r="AD24" s="391"/>
      <c r="AE24" s="391"/>
    </row>
    <row r="25" spans="1:40" x14ac:dyDescent="0.25">
      <c r="A25" s="990"/>
      <c r="B25" s="990"/>
      <c r="C25" s="991"/>
      <c r="D25" s="991"/>
      <c r="E25" s="995"/>
      <c r="F25" s="1001"/>
      <c r="G25" s="871" t="s">
        <v>330</v>
      </c>
      <c r="H25" s="871" t="s">
        <v>341</v>
      </c>
      <c r="I25" s="871" t="s">
        <v>326</v>
      </c>
      <c r="J25" s="871" t="s">
        <v>332</v>
      </c>
      <c r="K25" s="896" t="s">
        <v>330</v>
      </c>
      <c r="L25" s="896" t="s">
        <v>341</v>
      </c>
      <c r="M25" s="896" t="s">
        <v>326</v>
      </c>
      <c r="N25" s="896" t="s">
        <v>332</v>
      </c>
      <c r="O25" s="875" t="s">
        <v>330</v>
      </c>
      <c r="P25" s="875" t="s">
        <v>341</v>
      </c>
      <c r="Q25" s="875" t="s">
        <v>326</v>
      </c>
      <c r="R25" s="876" t="s">
        <v>332</v>
      </c>
      <c r="S25" s="892" t="s">
        <v>330</v>
      </c>
      <c r="T25" s="892" t="s">
        <v>341</v>
      </c>
      <c r="U25" s="892" t="s">
        <v>326</v>
      </c>
      <c r="V25" s="893" t="s">
        <v>332</v>
      </c>
      <c r="W25" s="408"/>
      <c r="X25" s="408"/>
      <c r="Y25" s="408"/>
      <c r="Z25" s="408"/>
      <c r="AA25" s="408"/>
      <c r="AB25" s="408"/>
      <c r="AC25" s="408"/>
      <c r="AD25" s="408"/>
      <c r="AE25" s="408"/>
    </row>
    <row r="26" spans="1:40" x14ac:dyDescent="0.25">
      <c r="A26" s="990"/>
      <c r="B26" s="990"/>
      <c r="C26" s="991"/>
      <c r="D26" s="991"/>
      <c r="E26" s="995"/>
      <c r="F26" s="1002"/>
      <c r="G26" s="872"/>
      <c r="H26" s="872"/>
      <c r="I26" s="872"/>
      <c r="J26" s="872"/>
      <c r="K26" s="897"/>
      <c r="L26" s="897"/>
      <c r="M26" s="897"/>
      <c r="N26" s="897"/>
      <c r="O26" s="876"/>
      <c r="P26" s="876"/>
      <c r="Q26" s="876"/>
      <c r="R26" s="999"/>
      <c r="S26" s="893"/>
      <c r="T26" s="893"/>
      <c r="U26" s="893"/>
      <c r="V26" s="996"/>
      <c r="W26" s="408"/>
      <c r="X26" s="408"/>
      <c r="Y26" s="408"/>
      <c r="Z26" s="408"/>
      <c r="AA26" s="408"/>
      <c r="AB26" s="408"/>
      <c r="AC26" s="408"/>
      <c r="AD26" s="408"/>
      <c r="AE26" s="408"/>
    </row>
    <row r="27" spans="1:40" x14ac:dyDescent="0.25">
      <c r="A27" s="990"/>
      <c r="B27" s="990"/>
      <c r="C27" s="466" t="s">
        <v>333</v>
      </c>
      <c r="D27" s="466" t="s">
        <v>334</v>
      </c>
      <c r="E27" s="466" t="s">
        <v>333</v>
      </c>
      <c r="F27" s="466" t="s">
        <v>335</v>
      </c>
      <c r="G27" s="466" t="s">
        <v>335</v>
      </c>
      <c r="H27" s="466" t="s">
        <v>333</v>
      </c>
      <c r="I27" s="466" t="s">
        <v>334</v>
      </c>
      <c r="J27" s="466" t="s">
        <v>333</v>
      </c>
      <c r="K27" s="466" t="s">
        <v>335</v>
      </c>
      <c r="L27" s="466" t="s">
        <v>333</v>
      </c>
      <c r="M27" s="466" t="s">
        <v>334</v>
      </c>
      <c r="N27" s="466" t="s">
        <v>333</v>
      </c>
      <c r="O27" s="466" t="s">
        <v>335</v>
      </c>
      <c r="P27" s="466" t="s">
        <v>333</v>
      </c>
      <c r="Q27" s="466" t="s">
        <v>334</v>
      </c>
      <c r="R27" s="466" t="s">
        <v>333</v>
      </c>
      <c r="S27" s="466" t="s">
        <v>335</v>
      </c>
      <c r="T27" s="466" t="s">
        <v>333</v>
      </c>
      <c r="U27" s="466" t="s">
        <v>334</v>
      </c>
      <c r="V27" s="466" t="s">
        <v>333</v>
      </c>
      <c r="W27" s="409"/>
      <c r="X27" s="409"/>
      <c r="Y27" s="409"/>
      <c r="Z27" s="409"/>
      <c r="AA27" s="409"/>
      <c r="AB27" s="409"/>
      <c r="AC27" s="409"/>
      <c r="AD27" s="409"/>
      <c r="AE27" s="409"/>
    </row>
    <row r="28" spans="1:40" ht="20.100000000000001" customHeight="1" x14ac:dyDescent="0.25">
      <c r="A28" s="367" t="s">
        <v>301</v>
      </c>
      <c r="B28" s="410" t="s">
        <v>89</v>
      </c>
      <c r="C28" s="370">
        <v>8162400000</v>
      </c>
      <c r="D28" s="410">
        <v>0.8</v>
      </c>
      <c r="E28" s="370">
        <v>6529920000</v>
      </c>
      <c r="F28" s="370">
        <v>81073</v>
      </c>
      <c r="G28" s="370">
        <v>29997.01</v>
      </c>
      <c r="H28" s="411">
        <f t="shared" ref="H28:H39" si="11">(C28/F28)*G28</f>
        <v>3020087999.9999995</v>
      </c>
      <c r="I28" s="410">
        <v>0.8</v>
      </c>
      <c r="J28" s="411">
        <f t="shared" ref="J28:J40" si="12">H28*I28</f>
        <v>2416070399.9999995</v>
      </c>
      <c r="K28" s="370">
        <v>21078.98</v>
      </c>
      <c r="L28" s="370">
        <f t="shared" ref="L28:L39" si="13">C28/F28*K28</f>
        <v>2122223999.9999998</v>
      </c>
      <c r="M28" s="410">
        <v>0.8</v>
      </c>
      <c r="N28" s="370">
        <f t="shared" ref="N28:N39" si="14">L28*M28</f>
        <v>1697779200</v>
      </c>
      <c r="O28" s="370">
        <v>29997.01</v>
      </c>
      <c r="P28" s="370">
        <f t="shared" ref="P28:P39" si="15">C28/F28*O28</f>
        <v>3020087999.9999995</v>
      </c>
      <c r="Q28" s="410">
        <v>0.8</v>
      </c>
      <c r="R28" s="411">
        <f t="shared" ref="R28:R39" si="16">P28*Q28</f>
        <v>2416070399.9999995</v>
      </c>
      <c r="S28" s="411">
        <f t="shared" ref="S28:T39" si="17">G28+K28+O28</f>
        <v>81073</v>
      </c>
      <c r="T28" s="370">
        <f t="shared" si="17"/>
        <v>8162399999.9999981</v>
      </c>
      <c r="U28" s="410">
        <v>0.8</v>
      </c>
      <c r="V28" s="411">
        <f t="shared" ref="V28:V39" si="18">J28+N28+R28</f>
        <v>6529919999.999999</v>
      </c>
      <c r="W28" s="412"/>
      <c r="Y28" s="390"/>
      <c r="Z28" s="386"/>
      <c r="AA28" s="390"/>
      <c r="AB28" s="390"/>
      <c r="AC28" s="390"/>
      <c r="AD28" s="386"/>
      <c r="AE28" s="390"/>
      <c r="AF28" s="275">
        <f>AC28*AD28</f>
        <v>0</v>
      </c>
      <c r="AG28" s="370">
        <v>4427.6247231325315</v>
      </c>
      <c r="AH28" s="370">
        <v>2278.6631925301208</v>
      </c>
      <c r="AI28" s="370">
        <v>6721.8300843373499</v>
      </c>
      <c r="AJ28" s="275">
        <v>13428.118</v>
      </c>
      <c r="AK28" s="346">
        <f t="shared" ref="AK28:AK39" si="19">AG28+AH28+AI28</f>
        <v>13428.118000000002</v>
      </c>
      <c r="AL28" s="346"/>
      <c r="AM28" s="346"/>
      <c r="AN28" s="346"/>
    </row>
    <row r="29" spans="1:40" ht="20.100000000000001" customHeight="1" x14ac:dyDescent="0.25">
      <c r="A29" s="367" t="s">
        <v>3</v>
      </c>
      <c r="B29" s="410" t="s">
        <v>90</v>
      </c>
      <c r="C29" s="370">
        <v>8310500000</v>
      </c>
      <c r="D29" s="410">
        <v>0.8</v>
      </c>
      <c r="E29" s="370">
        <v>6648400000</v>
      </c>
      <c r="F29" s="370">
        <v>81383</v>
      </c>
      <c r="G29" s="370">
        <v>30137.070240963854</v>
      </c>
      <c r="H29" s="411">
        <f t="shared" si="11"/>
        <v>3077474684.3631978</v>
      </c>
      <c r="I29" s="410">
        <v>0.8</v>
      </c>
      <c r="J29" s="411">
        <f t="shared" si="12"/>
        <v>2461979747.4905581</v>
      </c>
      <c r="K29" s="370">
        <v>21174.22096385542</v>
      </c>
      <c r="L29" s="370">
        <f t="shared" si="13"/>
        <v>2162225075.5086503</v>
      </c>
      <c r="M29" s="410">
        <v>0.8</v>
      </c>
      <c r="N29" s="370">
        <f t="shared" si="14"/>
        <v>1729780060.4069204</v>
      </c>
      <c r="O29" s="370">
        <v>30071.708795180726</v>
      </c>
      <c r="P29" s="370">
        <f t="shared" si="15"/>
        <v>3070800240.1281524</v>
      </c>
      <c r="Q29" s="410">
        <v>0.8</v>
      </c>
      <c r="R29" s="411">
        <f t="shared" si="16"/>
        <v>2456640192.1025219</v>
      </c>
      <c r="S29" s="411">
        <f t="shared" si="17"/>
        <v>81383</v>
      </c>
      <c r="T29" s="370">
        <f t="shared" si="17"/>
        <v>8310500000</v>
      </c>
      <c r="U29" s="410">
        <v>0.8</v>
      </c>
      <c r="V29" s="411">
        <f t="shared" si="18"/>
        <v>6648400000</v>
      </c>
      <c r="W29" s="412"/>
      <c r="X29" s="390">
        <v>81383</v>
      </c>
      <c r="Y29" s="390"/>
      <c r="Z29" s="386"/>
      <c r="AA29" s="390"/>
      <c r="AB29" s="390"/>
      <c r="AC29" s="390"/>
      <c r="AD29" s="386"/>
      <c r="AE29" s="390"/>
      <c r="AG29" s="370">
        <v>4431.2789400000001</v>
      </c>
      <c r="AH29" s="370">
        <v>2282.78006</v>
      </c>
      <c r="AI29" s="370">
        <v>6714.0590000000002</v>
      </c>
      <c r="AJ29" s="275">
        <v>13428.118</v>
      </c>
      <c r="AK29" s="346">
        <f t="shared" si="19"/>
        <v>13428.118</v>
      </c>
      <c r="AL29" s="346"/>
      <c r="AM29" s="346"/>
      <c r="AN29" s="346"/>
    </row>
    <row r="30" spans="1:40" ht="20.100000000000001" customHeight="1" x14ac:dyDescent="0.25">
      <c r="A30" s="367" t="s">
        <v>6</v>
      </c>
      <c r="B30" s="410" t="s">
        <v>91</v>
      </c>
      <c r="C30" s="370">
        <v>8338250000</v>
      </c>
      <c r="D30" s="410">
        <v>0.8</v>
      </c>
      <c r="E30" s="370">
        <v>6670600000</v>
      </c>
      <c r="F30" s="370">
        <v>81658</v>
      </c>
      <c r="G30" s="370">
        <v>30235.956987951806</v>
      </c>
      <c r="H30" s="411">
        <f t="shared" si="11"/>
        <v>3087449709.2114568</v>
      </c>
      <c r="I30" s="410">
        <v>0.8</v>
      </c>
      <c r="J30" s="411">
        <f t="shared" si="12"/>
        <v>2469959767.3691654</v>
      </c>
      <c r="K30" s="370">
        <v>21244.067951807232</v>
      </c>
      <c r="L30" s="370">
        <f t="shared" si="13"/>
        <v>2169271223.8746557</v>
      </c>
      <c r="M30" s="410">
        <v>0.8</v>
      </c>
      <c r="N30" s="370">
        <f t="shared" si="14"/>
        <v>1735416979.0997248</v>
      </c>
      <c r="O30" s="370">
        <v>30177.975060240962</v>
      </c>
      <c r="P30" s="370">
        <f t="shared" si="15"/>
        <v>3081529066.913887</v>
      </c>
      <c r="Q30" s="410">
        <v>0.8</v>
      </c>
      <c r="R30" s="411">
        <f t="shared" si="16"/>
        <v>2465223253.5311098</v>
      </c>
      <c r="S30" s="411">
        <f t="shared" si="17"/>
        <v>81658</v>
      </c>
      <c r="T30" s="370">
        <f t="shared" si="17"/>
        <v>8338250000</v>
      </c>
      <c r="U30" s="410">
        <v>0.8</v>
      </c>
      <c r="V30" s="411">
        <f t="shared" si="18"/>
        <v>6670600000</v>
      </c>
      <c r="W30" s="412"/>
      <c r="X30" s="390">
        <v>81658</v>
      </c>
      <c r="Y30" s="390"/>
      <c r="Z30" s="386"/>
      <c r="AA30" s="390"/>
      <c r="AB30" s="390"/>
      <c r="AC30" s="390"/>
      <c r="AD30" s="386"/>
      <c r="AE30" s="390"/>
      <c r="AG30" s="370">
        <v>4419.9837592771091</v>
      </c>
      <c r="AH30" s="370">
        <v>2275.0993371084337</v>
      </c>
      <c r="AI30" s="370">
        <v>6708.034903614458</v>
      </c>
      <c r="AJ30" s="275">
        <v>13403.118</v>
      </c>
      <c r="AK30" s="346">
        <f t="shared" si="19"/>
        <v>13403.118</v>
      </c>
      <c r="AL30" s="346"/>
      <c r="AM30" s="346"/>
      <c r="AN30" s="346"/>
    </row>
    <row r="31" spans="1:40" ht="20.100000000000001" customHeight="1" x14ac:dyDescent="0.25">
      <c r="A31" s="367" t="s">
        <v>7</v>
      </c>
      <c r="B31" s="410" t="s">
        <v>92</v>
      </c>
      <c r="C31" s="370">
        <v>8368200000</v>
      </c>
      <c r="D31" s="410">
        <v>0.8</v>
      </c>
      <c r="E31" s="370">
        <v>6694560000</v>
      </c>
      <c r="F31" s="370">
        <v>81958</v>
      </c>
      <c r="G31" s="370">
        <v>30349.002168674699</v>
      </c>
      <c r="H31" s="411">
        <f t="shared" si="11"/>
        <v>3098739841.7226338</v>
      </c>
      <c r="I31" s="410">
        <v>0.8</v>
      </c>
      <c r="J31" s="411">
        <f t="shared" si="12"/>
        <v>2478991873.3781071</v>
      </c>
      <c r="K31" s="370">
        <v>21323.248674698796</v>
      </c>
      <c r="L31" s="370">
        <f t="shared" si="13"/>
        <v>2177178671.509974</v>
      </c>
      <c r="M31" s="410">
        <v>0.8</v>
      </c>
      <c r="N31" s="370">
        <f t="shared" si="14"/>
        <v>1741742937.2079792</v>
      </c>
      <c r="O31" s="370">
        <v>30285.749156626505</v>
      </c>
      <c r="P31" s="370">
        <f t="shared" si="15"/>
        <v>3092281486.7673922</v>
      </c>
      <c r="Q31" s="410">
        <v>0.8</v>
      </c>
      <c r="R31" s="411">
        <f t="shared" si="16"/>
        <v>2473825189.4139137</v>
      </c>
      <c r="S31" s="411">
        <f t="shared" si="17"/>
        <v>81958</v>
      </c>
      <c r="T31" s="370">
        <f t="shared" si="17"/>
        <v>8368200000</v>
      </c>
      <c r="U31" s="410">
        <v>0.8</v>
      </c>
      <c r="V31" s="411">
        <f t="shared" si="18"/>
        <v>6694560000</v>
      </c>
      <c r="W31" s="412"/>
      <c r="X31" s="390">
        <v>81958</v>
      </c>
      <c r="Y31" s="390"/>
      <c r="Z31" s="386"/>
      <c r="AA31" s="390"/>
      <c r="AB31" s="390"/>
      <c r="AC31" s="390"/>
      <c r="AD31" s="386"/>
      <c r="AE31" s="390"/>
      <c r="AG31" s="370">
        <v>4409.4747231325309</v>
      </c>
      <c r="AH31" s="370">
        <v>2269.3131925301204</v>
      </c>
      <c r="AI31" s="370">
        <v>6694.3300843373499</v>
      </c>
      <c r="AJ31" s="275">
        <v>13373.118</v>
      </c>
      <c r="AK31" s="346">
        <f t="shared" si="19"/>
        <v>13373.118000000002</v>
      </c>
      <c r="AL31" s="346"/>
      <c r="AM31" s="346"/>
      <c r="AN31" s="346"/>
    </row>
    <row r="32" spans="1:40" ht="20.100000000000001" customHeight="1" x14ac:dyDescent="0.25">
      <c r="A32" s="367" t="s">
        <v>8</v>
      </c>
      <c r="B32" s="410" t="s">
        <v>17</v>
      </c>
      <c r="C32" s="370">
        <v>8398990000</v>
      </c>
      <c r="D32" s="410">
        <v>0.8</v>
      </c>
      <c r="E32" s="370">
        <v>6719192000</v>
      </c>
      <c r="F32" s="370">
        <v>82268</v>
      </c>
      <c r="G32" s="370">
        <v>30464.520240963855</v>
      </c>
      <c r="H32" s="411">
        <f t="shared" si="11"/>
        <v>3110215404.0289421</v>
      </c>
      <c r="I32" s="410">
        <v>0.8</v>
      </c>
      <c r="J32" s="411">
        <f t="shared" si="12"/>
        <v>2488172323.2231536</v>
      </c>
      <c r="K32" s="370">
        <v>21404.320963855422</v>
      </c>
      <c r="L32" s="370">
        <f t="shared" si="13"/>
        <v>2185232140.4703174</v>
      </c>
      <c r="M32" s="410">
        <v>0.8</v>
      </c>
      <c r="N32" s="370">
        <f t="shared" si="14"/>
        <v>1748185712.3762541</v>
      </c>
      <c r="O32" s="370">
        <v>30399.158795180727</v>
      </c>
      <c r="P32" s="370">
        <f t="shared" si="15"/>
        <v>3103542455.5007415</v>
      </c>
      <c r="Q32" s="410">
        <v>0.8</v>
      </c>
      <c r="R32" s="411">
        <f t="shared" si="16"/>
        <v>2482833964.4005933</v>
      </c>
      <c r="S32" s="411">
        <f t="shared" si="17"/>
        <v>82268</v>
      </c>
      <c r="T32" s="370">
        <f t="shared" si="17"/>
        <v>8398990000.0000019</v>
      </c>
      <c r="U32" s="410">
        <v>0.8</v>
      </c>
      <c r="V32" s="411">
        <f t="shared" si="18"/>
        <v>6719192000.000001</v>
      </c>
      <c r="W32" s="412"/>
      <c r="X32" s="390">
        <v>82268</v>
      </c>
      <c r="Y32" s="390"/>
      <c r="Z32" s="386"/>
      <c r="AA32" s="390"/>
      <c r="AB32" s="390"/>
      <c r="AC32" s="390"/>
      <c r="AD32" s="386"/>
      <c r="AE32" s="390"/>
      <c r="AG32" s="370">
        <v>4401.8337592771095</v>
      </c>
      <c r="AH32" s="370">
        <v>2265.7493371084338</v>
      </c>
      <c r="AI32" s="370">
        <v>6680.534903614458</v>
      </c>
      <c r="AJ32" s="275">
        <v>13348.118</v>
      </c>
      <c r="AK32" s="346">
        <f t="shared" si="19"/>
        <v>13348.118000000002</v>
      </c>
      <c r="AL32" s="346"/>
      <c r="AM32" s="346"/>
      <c r="AN32" s="346"/>
    </row>
    <row r="33" spans="1:40" ht="20.100000000000001" customHeight="1" x14ac:dyDescent="0.25">
      <c r="A33" s="367" t="s">
        <v>9</v>
      </c>
      <c r="B33" s="410" t="s">
        <v>93</v>
      </c>
      <c r="C33" s="370">
        <v>8480800000</v>
      </c>
      <c r="D33" s="410">
        <v>0.8</v>
      </c>
      <c r="E33" s="370">
        <v>6784640000</v>
      </c>
      <c r="F33" s="370">
        <v>82568</v>
      </c>
      <c r="G33" s="370">
        <v>30574.702168674699</v>
      </c>
      <c r="H33" s="411">
        <f t="shared" si="11"/>
        <v>3140416797.695189</v>
      </c>
      <c r="I33" s="410">
        <v>0.8</v>
      </c>
      <c r="J33" s="411">
        <f t="shared" si="12"/>
        <v>2512333438.1561513</v>
      </c>
      <c r="K33" s="370">
        <v>21481.848674698795</v>
      </c>
      <c r="L33" s="370">
        <f t="shared" si="13"/>
        <v>2206463305.8858824</v>
      </c>
      <c r="M33" s="410">
        <v>0.8</v>
      </c>
      <c r="N33" s="370">
        <f t="shared" si="14"/>
        <v>1765170644.7087059</v>
      </c>
      <c r="O33" s="370">
        <v>30511.449156626506</v>
      </c>
      <c r="P33" s="370">
        <f t="shared" si="15"/>
        <v>3133919896.4189281</v>
      </c>
      <c r="Q33" s="410">
        <v>0.8</v>
      </c>
      <c r="R33" s="411">
        <f t="shared" si="16"/>
        <v>2507135917.1351428</v>
      </c>
      <c r="S33" s="411">
        <f t="shared" si="17"/>
        <v>82568</v>
      </c>
      <c r="T33" s="370">
        <f t="shared" si="17"/>
        <v>8480800000</v>
      </c>
      <c r="U33" s="410">
        <v>0.8</v>
      </c>
      <c r="V33" s="411">
        <f t="shared" si="18"/>
        <v>6784640000</v>
      </c>
      <c r="W33" s="412"/>
      <c r="X33" s="390">
        <v>82568</v>
      </c>
      <c r="Y33" s="390"/>
      <c r="Z33" s="386"/>
      <c r="AA33" s="390"/>
      <c r="AB33" s="390"/>
      <c r="AC33" s="390"/>
      <c r="AD33" s="386"/>
      <c r="AE33" s="390"/>
      <c r="AG33" s="370">
        <v>4393.5837592771095</v>
      </c>
      <c r="AH33" s="370">
        <v>2261.4993371084338</v>
      </c>
      <c r="AI33" s="370">
        <v>6668.034903614458</v>
      </c>
      <c r="AJ33" s="275">
        <v>13323.118</v>
      </c>
      <c r="AK33" s="346">
        <f t="shared" si="19"/>
        <v>13323.118000000002</v>
      </c>
      <c r="AL33" s="346"/>
      <c r="AM33" s="346"/>
      <c r="AN33" s="346"/>
    </row>
    <row r="34" spans="1:40" ht="20.100000000000001" customHeight="1" x14ac:dyDescent="0.25">
      <c r="A34" s="367" t="s">
        <v>10</v>
      </c>
      <c r="B34" s="410" t="s">
        <v>94</v>
      </c>
      <c r="C34" s="370">
        <v>8292040000</v>
      </c>
      <c r="D34" s="410">
        <v>0.8</v>
      </c>
      <c r="E34" s="370">
        <v>6633632000</v>
      </c>
      <c r="F34" s="370">
        <v>82868</v>
      </c>
      <c r="G34" s="370">
        <v>30685.702168674699</v>
      </c>
      <c r="H34" s="411">
        <f t="shared" si="11"/>
        <v>3070510568.744719</v>
      </c>
      <c r="I34" s="410">
        <v>0.8</v>
      </c>
      <c r="J34" s="411">
        <f t="shared" si="12"/>
        <v>2456408454.9957752</v>
      </c>
      <c r="K34" s="370">
        <v>21559.848674698795</v>
      </c>
      <c r="L34" s="370">
        <f t="shared" si="13"/>
        <v>2157348163.399013</v>
      </c>
      <c r="M34" s="410">
        <v>0.8</v>
      </c>
      <c r="N34" s="370">
        <f t="shared" si="14"/>
        <v>1725878530.7192106</v>
      </c>
      <c r="O34" s="370">
        <v>30622.449156626506</v>
      </c>
      <c r="P34" s="370">
        <f t="shared" si="15"/>
        <v>3064181267.8562684</v>
      </c>
      <c r="Q34" s="410">
        <v>0.8</v>
      </c>
      <c r="R34" s="411">
        <f t="shared" si="16"/>
        <v>2451345014.2850146</v>
      </c>
      <c r="S34" s="411">
        <f t="shared" si="17"/>
        <v>82868</v>
      </c>
      <c r="T34" s="370">
        <f t="shared" si="17"/>
        <v>8292040000</v>
      </c>
      <c r="U34" s="410">
        <v>0.8</v>
      </c>
      <c r="V34" s="411">
        <f t="shared" si="18"/>
        <v>6633632000</v>
      </c>
      <c r="W34" s="412"/>
      <c r="X34" s="390">
        <v>82868</v>
      </c>
      <c r="Y34" s="390"/>
      <c r="Z34" s="386"/>
      <c r="AA34" s="390"/>
      <c r="AB34" s="390"/>
      <c r="AC34" s="390"/>
      <c r="AD34" s="386"/>
      <c r="AE34" s="390"/>
      <c r="AG34" s="370">
        <v>4385.3337592771095</v>
      </c>
      <c r="AH34" s="370">
        <v>2257.2493371084338</v>
      </c>
      <c r="AI34" s="370">
        <v>6655.534903614458</v>
      </c>
      <c r="AJ34" s="275">
        <v>13298.118</v>
      </c>
      <c r="AK34" s="346">
        <f t="shared" si="19"/>
        <v>13298.118000000002</v>
      </c>
      <c r="AL34" s="346"/>
      <c r="AM34" s="346"/>
      <c r="AN34" s="346"/>
    </row>
    <row r="35" spans="1:40" ht="20.100000000000001" customHeight="1" x14ac:dyDescent="0.25">
      <c r="A35" s="367" t="s">
        <v>11</v>
      </c>
      <c r="B35" s="410" t="s">
        <v>95</v>
      </c>
      <c r="C35" s="370">
        <v>8321410000</v>
      </c>
      <c r="D35" s="410">
        <v>0.8</v>
      </c>
      <c r="E35" s="370">
        <v>6657128000</v>
      </c>
      <c r="F35" s="370">
        <v>83173</v>
      </c>
      <c r="G35" s="370">
        <v>30798.961204819279</v>
      </c>
      <c r="H35" s="411">
        <f t="shared" si="11"/>
        <v>3081418053.4475751</v>
      </c>
      <c r="I35" s="410">
        <v>0.8</v>
      </c>
      <c r="J35" s="411">
        <f t="shared" si="12"/>
        <v>2465134442.75806</v>
      </c>
      <c r="K35" s="370">
        <v>21639.384819277107</v>
      </c>
      <c r="L35" s="370">
        <f t="shared" si="13"/>
        <v>2165007793.7429299</v>
      </c>
      <c r="M35" s="410">
        <v>0.8</v>
      </c>
      <c r="N35" s="370">
        <f t="shared" si="14"/>
        <v>1732006234.994344</v>
      </c>
      <c r="O35" s="370">
        <v>30734.653975903617</v>
      </c>
      <c r="P35" s="370">
        <f t="shared" si="15"/>
        <v>3074984152.8094945</v>
      </c>
      <c r="Q35" s="410">
        <v>0.8</v>
      </c>
      <c r="R35" s="411">
        <f t="shared" si="16"/>
        <v>2459987322.2475958</v>
      </c>
      <c r="S35" s="411">
        <f t="shared" si="17"/>
        <v>83173</v>
      </c>
      <c r="T35" s="370">
        <f t="shared" si="17"/>
        <v>8321410000</v>
      </c>
      <c r="U35" s="410">
        <v>0.8</v>
      </c>
      <c r="V35" s="411">
        <f t="shared" si="18"/>
        <v>6657128000</v>
      </c>
      <c r="W35" s="412"/>
      <c r="X35" s="390">
        <v>83173</v>
      </c>
      <c r="Y35" s="390"/>
      <c r="Z35" s="386"/>
      <c r="AA35" s="390"/>
      <c r="AB35" s="390"/>
      <c r="AC35" s="390"/>
      <c r="AD35" s="386"/>
      <c r="AE35" s="390"/>
      <c r="AG35" s="370">
        <v>4377.0837592771095</v>
      </c>
      <c r="AH35" s="370">
        <v>2252.9993371084338</v>
      </c>
      <c r="AI35" s="370">
        <v>6643.034903614458</v>
      </c>
      <c r="AJ35" s="275">
        <v>13273.118</v>
      </c>
      <c r="AK35" s="346">
        <f t="shared" si="19"/>
        <v>13273.118000000002</v>
      </c>
      <c r="AL35" s="346"/>
      <c r="AM35" s="346"/>
      <c r="AN35" s="346"/>
    </row>
    <row r="36" spans="1:40" ht="20.100000000000001" customHeight="1" x14ac:dyDescent="0.25">
      <c r="A36" s="367" t="s">
        <v>13</v>
      </c>
      <c r="B36" s="410" t="s">
        <v>96</v>
      </c>
      <c r="C36" s="370">
        <v>8350590000</v>
      </c>
      <c r="D36" s="410">
        <v>0.8</v>
      </c>
      <c r="E36" s="370">
        <v>6680472000</v>
      </c>
      <c r="F36" s="370">
        <v>83473</v>
      </c>
      <c r="G36" s="370">
        <v>30909.552168674698</v>
      </c>
      <c r="H36" s="411">
        <f t="shared" si="11"/>
        <v>3092173484.1710882</v>
      </c>
      <c r="I36" s="410">
        <v>0.8</v>
      </c>
      <c r="J36" s="411">
        <f t="shared" si="12"/>
        <v>2473738787.3368707</v>
      </c>
      <c r="K36" s="370">
        <v>21717.148674698794</v>
      </c>
      <c r="L36" s="370">
        <f t="shared" si="13"/>
        <v>2172570825.9132056</v>
      </c>
      <c r="M36" s="410">
        <v>0.8</v>
      </c>
      <c r="N36" s="370">
        <f t="shared" si="14"/>
        <v>1738056660.7305646</v>
      </c>
      <c r="O36" s="370">
        <v>30846.299156626505</v>
      </c>
      <c r="P36" s="370">
        <f t="shared" si="15"/>
        <v>3085845689.9157057</v>
      </c>
      <c r="Q36" s="410">
        <v>0.8</v>
      </c>
      <c r="R36" s="411">
        <f t="shared" si="16"/>
        <v>2468676551.9325647</v>
      </c>
      <c r="S36" s="411">
        <f t="shared" si="17"/>
        <v>83473</v>
      </c>
      <c r="T36" s="370">
        <f t="shared" si="17"/>
        <v>8350589999.999999</v>
      </c>
      <c r="U36" s="410">
        <v>0.8</v>
      </c>
      <c r="V36" s="411">
        <f t="shared" si="18"/>
        <v>6680472000</v>
      </c>
      <c r="W36" s="412"/>
      <c r="X36" s="390">
        <v>83473</v>
      </c>
      <c r="Y36" s="390"/>
      <c r="Z36" s="386"/>
      <c r="AA36" s="390"/>
      <c r="AB36" s="390"/>
      <c r="AC36" s="390"/>
      <c r="AD36" s="386"/>
      <c r="AE36" s="390"/>
      <c r="AG36" s="370">
        <v>4366.5747231325313</v>
      </c>
      <c r="AH36" s="370">
        <v>2247.2131925301205</v>
      </c>
      <c r="AI36" s="370">
        <v>6629.3300843373499</v>
      </c>
      <c r="AJ36" s="275">
        <v>13243.118</v>
      </c>
      <c r="AK36" s="346">
        <f t="shared" si="19"/>
        <v>13243.118000000002</v>
      </c>
      <c r="AL36" s="346"/>
      <c r="AM36" s="346"/>
      <c r="AN36" s="346"/>
    </row>
    <row r="37" spans="1:40" ht="20.100000000000001" customHeight="1" x14ac:dyDescent="0.25">
      <c r="A37" s="367" t="s">
        <v>14</v>
      </c>
      <c r="B37" s="410" t="s">
        <v>97</v>
      </c>
      <c r="C37" s="370">
        <v>8381010000</v>
      </c>
      <c r="D37" s="410">
        <v>0.8</v>
      </c>
      <c r="E37" s="370">
        <v>6704808000</v>
      </c>
      <c r="F37" s="370">
        <v>83778</v>
      </c>
      <c r="G37" s="370">
        <v>31022.811204819274</v>
      </c>
      <c r="H37" s="411">
        <f t="shared" si="11"/>
        <v>3103469776.501019</v>
      </c>
      <c r="I37" s="410">
        <v>0.8</v>
      </c>
      <c r="J37" s="411">
        <f t="shared" si="12"/>
        <v>2482775821.2008152</v>
      </c>
      <c r="K37" s="370">
        <v>21796.684819277107</v>
      </c>
      <c r="L37" s="370">
        <f t="shared" si="13"/>
        <v>2180503633.8562584</v>
      </c>
      <c r="M37" s="410">
        <v>0.8</v>
      </c>
      <c r="N37" s="370">
        <f t="shared" si="14"/>
        <v>1744402907.0850067</v>
      </c>
      <c r="O37" s="370">
        <v>30958.503975903615</v>
      </c>
      <c r="P37" s="370">
        <f t="shared" si="15"/>
        <v>3097036589.6427221</v>
      </c>
      <c r="Q37" s="410">
        <v>0.8</v>
      </c>
      <c r="R37" s="411">
        <f t="shared" si="16"/>
        <v>2477629271.7141776</v>
      </c>
      <c r="S37" s="411">
        <f t="shared" si="17"/>
        <v>83778</v>
      </c>
      <c r="T37" s="370">
        <f t="shared" si="17"/>
        <v>8381009999.999999</v>
      </c>
      <c r="U37" s="410">
        <v>0.8</v>
      </c>
      <c r="V37" s="411">
        <f t="shared" si="18"/>
        <v>6704808000</v>
      </c>
      <c r="W37" s="412"/>
      <c r="X37" s="390">
        <v>83778</v>
      </c>
      <c r="Y37" s="390"/>
      <c r="Z37" s="386"/>
      <c r="AA37" s="390"/>
      <c r="AB37" s="390"/>
      <c r="AC37" s="390"/>
      <c r="AD37" s="386"/>
      <c r="AE37" s="390"/>
      <c r="AG37" s="370">
        <v>4358.9337592771089</v>
      </c>
      <c r="AH37" s="370">
        <v>2243.6493371084339</v>
      </c>
      <c r="AI37" s="370">
        <v>6615.534903614458</v>
      </c>
      <c r="AJ37" s="275">
        <v>13218.118</v>
      </c>
      <c r="AK37" s="346">
        <f t="shared" si="19"/>
        <v>13218.118</v>
      </c>
      <c r="AL37" s="346"/>
      <c r="AM37" s="346"/>
      <c r="AN37" s="346"/>
    </row>
    <row r="38" spans="1:40" ht="20.100000000000001" customHeight="1" x14ac:dyDescent="0.25">
      <c r="A38" s="367" t="s">
        <v>15</v>
      </c>
      <c r="B38" s="410" t="s">
        <v>336</v>
      </c>
      <c r="C38" s="370">
        <v>8411260000</v>
      </c>
      <c r="D38" s="410">
        <v>0.8</v>
      </c>
      <c r="E38" s="370">
        <v>6729008000</v>
      </c>
      <c r="F38" s="370">
        <v>84083</v>
      </c>
      <c r="G38" s="370">
        <v>31135.66120481928</v>
      </c>
      <c r="H38" s="411">
        <f t="shared" si="11"/>
        <v>3114662198.8469515</v>
      </c>
      <c r="I38" s="410">
        <v>0.8</v>
      </c>
      <c r="J38" s="411">
        <f t="shared" si="12"/>
        <v>2491729759.0775614</v>
      </c>
      <c r="K38" s="370">
        <v>21875.98481927711</v>
      </c>
      <c r="L38" s="370">
        <f t="shared" si="13"/>
        <v>2188368589.025044</v>
      </c>
      <c r="M38" s="410">
        <v>0.8</v>
      </c>
      <c r="N38" s="370">
        <f t="shared" si="14"/>
        <v>1750694871.2200353</v>
      </c>
      <c r="O38" s="370">
        <v>31071.353975903618</v>
      </c>
      <c r="P38" s="370">
        <f t="shared" si="15"/>
        <v>3108229212.1280055</v>
      </c>
      <c r="Q38" s="410">
        <v>0.8</v>
      </c>
      <c r="R38" s="411">
        <f t="shared" si="16"/>
        <v>2486583369.7024045</v>
      </c>
      <c r="S38" s="411">
        <f t="shared" si="17"/>
        <v>84083.000000000015</v>
      </c>
      <c r="T38" s="370">
        <f t="shared" si="17"/>
        <v>8411260000.0000019</v>
      </c>
      <c r="U38" s="410">
        <v>0.8</v>
      </c>
      <c r="V38" s="411">
        <f t="shared" si="18"/>
        <v>6729008000.0000019</v>
      </c>
      <c r="W38" s="412"/>
      <c r="X38" s="390">
        <v>84083</v>
      </c>
      <c r="Y38" s="390"/>
      <c r="Z38" s="386"/>
      <c r="AA38" s="390"/>
      <c r="AB38" s="390"/>
      <c r="AC38" s="390"/>
      <c r="AD38" s="386"/>
      <c r="AE38" s="390"/>
      <c r="AG38" s="370">
        <v>4361.97894</v>
      </c>
      <c r="AH38" s="370">
        <v>2247.0800600000002</v>
      </c>
      <c r="AI38" s="370">
        <v>6609.0590000000002</v>
      </c>
      <c r="AJ38" s="275">
        <v>13218.118</v>
      </c>
      <c r="AK38" s="346">
        <f t="shared" si="19"/>
        <v>13218.118</v>
      </c>
      <c r="AL38" s="346"/>
      <c r="AM38" s="346"/>
      <c r="AN38" s="346"/>
    </row>
    <row r="39" spans="1:40" ht="20.100000000000001" customHeight="1" thickBot="1" x14ac:dyDescent="0.3">
      <c r="A39" s="413" t="s">
        <v>16</v>
      </c>
      <c r="B39" s="414" t="s">
        <v>99</v>
      </c>
      <c r="C39" s="415">
        <v>8438260000</v>
      </c>
      <c r="D39" s="414">
        <v>0.8</v>
      </c>
      <c r="E39" s="415">
        <v>6750608000</v>
      </c>
      <c r="F39" s="415">
        <v>84358</v>
      </c>
      <c r="G39" s="415">
        <v>31234.956987951806</v>
      </c>
      <c r="H39" s="416">
        <f t="shared" si="11"/>
        <v>3124406554.8395433</v>
      </c>
      <c r="I39" s="414">
        <v>0.8</v>
      </c>
      <c r="J39" s="416">
        <f t="shared" si="12"/>
        <v>2499525243.871635</v>
      </c>
      <c r="K39" s="415">
        <v>21946.067951807232</v>
      </c>
      <c r="L39" s="415">
        <f t="shared" si="13"/>
        <v>2195246773.9279842</v>
      </c>
      <c r="M39" s="414">
        <v>0.8</v>
      </c>
      <c r="N39" s="415">
        <f t="shared" si="14"/>
        <v>1756197419.1423874</v>
      </c>
      <c r="O39" s="415">
        <v>31176.975060240962</v>
      </c>
      <c r="P39" s="415">
        <f t="shared" si="15"/>
        <v>3118606671.2324724</v>
      </c>
      <c r="Q39" s="414">
        <v>0.8</v>
      </c>
      <c r="R39" s="416">
        <f t="shared" si="16"/>
        <v>2494885336.9859781</v>
      </c>
      <c r="S39" s="416">
        <f t="shared" si="17"/>
        <v>84358</v>
      </c>
      <c r="T39" s="415">
        <f t="shared" si="17"/>
        <v>8438260000</v>
      </c>
      <c r="U39" s="414">
        <v>0.8</v>
      </c>
      <c r="V39" s="416">
        <f t="shared" si="18"/>
        <v>6750608000</v>
      </c>
      <c r="W39" s="412"/>
      <c r="X39" s="390">
        <v>84358</v>
      </c>
      <c r="Y39" s="390"/>
      <c r="Z39" s="386"/>
      <c r="AA39" s="390"/>
      <c r="AB39" s="390"/>
      <c r="AC39" s="390"/>
      <c r="AD39" s="386"/>
      <c r="AE39" s="390"/>
      <c r="AG39" s="370">
        <v>4348.4247231325307</v>
      </c>
      <c r="AH39" s="370">
        <v>2237.8631925301206</v>
      </c>
      <c r="AI39" s="370">
        <v>6601.8300843373499</v>
      </c>
      <c r="AJ39" s="275">
        <v>13188.118</v>
      </c>
      <c r="AK39" s="346">
        <f t="shared" si="19"/>
        <v>13188.118000000002</v>
      </c>
      <c r="AL39" s="346"/>
      <c r="AM39" s="346"/>
      <c r="AN39" s="346"/>
    </row>
    <row r="40" spans="1:40" ht="20.100000000000001" customHeight="1" thickBot="1" x14ac:dyDescent="0.3">
      <c r="A40" s="417" t="s">
        <v>314</v>
      </c>
      <c r="B40" s="418" t="s">
        <v>337</v>
      </c>
      <c r="C40" s="461">
        <f>SUM(C28:C39)</f>
        <v>100253710000</v>
      </c>
      <c r="D40" s="418">
        <v>0.8</v>
      </c>
      <c r="E40" s="419">
        <f>SUM(E28:E39)</f>
        <v>80202968000</v>
      </c>
      <c r="F40" s="420"/>
      <c r="G40" s="420"/>
      <c r="H40" s="419">
        <f>SUM(H28:H39)</f>
        <v>37121025073.572319</v>
      </c>
      <c r="I40" s="418">
        <v>0.8</v>
      </c>
      <c r="J40" s="421">
        <f t="shared" si="12"/>
        <v>29696820058.857857</v>
      </c>
      <c r="K40" s="422"/>
      <c r="L40" s="419">
        <f>SUM(L28:L39)</f>
        <v>26081640197.113914</v>
      </c>
      <c r="M40" s="418">
        <v>0.8</v>
      </c>
      <c r="N40" s="419">
        <f>SUM(N28:N39)</f>
        <v>20865312157.691135</v>
      </c>
      <c r="O40" s="420"/>
      <c r="P40" s="423">
        <f>SUM(P28:P39)</f>
        <v>37051044729.313774</v>
      </c>
      <c r="Q40" s="418">
        <v>0.8</v>
      </c>
      <c r="R40" s="423">
        <f>SUM(R28:R39)</f>
        <v>29640835783.451015</v>
      </c>
      <c r="S40" s="422">
        <f>SUM(S28:S39)</f>
        <v>992641</v>
      </c>
      <c r="T40" s="423">
        <f>SUM(T28:T39)</f>
        <v>100253710000</v>
      </c>
      <c r="U40" s="418">
        <v>0.8</v>
      </c>
      <c r="V40" s="424">
        <f>SUM(V28:V39)</f>
        <v>80202968000</v>
      </c>
      <c r="W40" s="412">
        <f>E40-V40</f>
        <v>0</v>
      </c>
      <c r="X40" s="390"/>
      <c r="Y40" s="390"/>
      <c r="Z40" s="386"/>
      <c r="AA40" s="390"/>
      <c r="AB40" s="390"/>
      <c r="AC40" s="390"/>
      <c r="AD40" s="386"/>
      <c r="AE40" s="390"/>
    </row>
    <row r="41" spans="1:40" x14ac:dyDescent="0.25">
      <c r="A41" s="342"/>
    </row>
    <row r="42" spans="1:40" x14ac:dyDescent="0.25">
      <c r="A42" s="342"/>
    </row>
    <row r="43" spans="1:40" ht="18.75" x14ac:dyDescent="0.3">
      <c r="A43" s="993" t="s">
        <v>342</v>
      </c>
      <c r="B43" s="993"/>
      <c r="C43" s="993"/>
      <c r="D43" s="993"/>
    </row>
    <row r="44" spans="1:40" ht="15.75" x14ac:dyDescent="0.25">
      <c r="A44" s="994" t="s">
        <v>343</v>
      </c>
      <c r="B44" s="994"/>
      <c r="C44" s="994"/>
      <c r="D44" s="994"/>
      <c r="E44" s="407"/>
      <c r="F44" s="407"/>
      <c r="G44" s="407"/>
      <c r="H44" s="407"/>
      <c r="I44" s="407"/>
      <c r="J44" s="407"/>
      <c r="K44" s="407"/>
      <c r="L44" s="343"/>
      <c r="M44" s="343"/>
      <c r="N44" s="343"/>
    </row>
    <row r="45" spans="1:40" x14ac:dyDescent="0.25">
      <c r="A45" s="990" t="s">
        <v>0</v>
      </c>
      <c r="B45" s="990" t="s">
        <v>178</v>
      </c>
      <c r="C45" s="991" t="s">
        <v>344</v>
      </c>
      <c r="D45" s="995" t="s">
        <v>345</v>
      </c>
      <c r="E45" s="995" t="s">
        <v>18</v>
      </c>
      <c r="F45" s="991" t="s">
        <v>328</v>
      </c>
      <c r="G45" s="1003" t="s">
        <v>271</v>
      </c>
      <c r="H45" s="1004"/>
      <c r="I45" s="1004"/>
      <c r="J45" s="1005"/>
      <c r="K45" s="1006" t="s">
        <v>329</v>
      </c>
      <c r="L45" s="1007"/>
      <c r="M45" s="1007"/>
      <c r="N45" s="1008"/>
      <c r="O45" s="1009" t="s">
        <v>273</v>
      </c>
      <c r="P45" s="1009"/>
      <c r="Q45" s="1009"/>
      <c r="R45" s="1009"/>
      <c r="S45" s="998" t="s">
        <v>39</v>
      </c>
      <c r="T45" s="998"/>
      <c r="U45" s="998"/>
      <c r="V45" s="1012"/>
      <c r="W45" s="425"/>
      <c r="X45" s="391"/>
      <c r="Y45" s="391"/>
      <c r="Z45" s="391"/>
      <c r="AA45" s="391"/>
      <c r="AB45" s="391"/>
      <c r="AC45" s="391"/>
      <c r="AD45" s="391"/>
      <c r="AE45" s="391"/>
    </row>
    <row r="46" spans="1:40" x14ac:dyDescent="0.25">
      <c r="A46" s="990"/>
      <c r="B46" s="990"/>
      <c r="C46" s="991"/>
      <c r="D46" s="995"/>
      <c r="E46" s="995"/>
      <c r="F46" s="991"/>
      <c r="G46" s="871" t="s">
        <v>330</v>
      </c>
      <c r="H46" s="871" t="s">
        <v>346</v>
      </c>
      <c r="I46" s="871" t="s">
        <v>326</v>
      </c>
      <c r="J46" s="871" t="s">
        <v>332</v>
      </c>
      <c r="K46" s="896" t="s">
        <v>330</v>
      </c>
      <c r="L46" s="896" t="s">
        <v>346</v>
      </c>
      <c r="M46" s="896" t="s">
        <v>326</v>
      </c>
      <c r="N46" s="896" t="s">
        <v>332</v>
      </c>
      <c r="O46" s="875" t="s">
        <v>330</v>
      </c>
      <c r="P46" s="875" t="s">
        <v>346</v>
      </c>
      <c r="Q46" s="875" t="s">
        <v>326</v>
      </c>
      <c r="R46" s="876" t="s">
        <v>332</v>
      </c>
      <c r="S46" s="892" t="s">
        <v>330</v>
      </c>
      <c r="T46" s="892" t="s">
        <v>346</v>
      </c>
      <c r="U46" s="892" t="s">
        <v>326</v>
      </c>
      <c r="V46" s="1010" t="s">
        <v>332</v>
      </c>
      <c r="W46" s="426"/>
      <c r="X46" s="408"/>
      <c r="Y46" s="408"/>
      <c r="Z46" s="408"/>
      <c r="AA46" s="408"/>
      <c r="AB46" s="408"/>
      <c r="AC46" s="408"/>
      <c r="AD46" s="408"/>
      <c r="AE46" s="408"/>
    </row>
    <row r="47" spans="1:40" x14ac:dyDescent="0.25">
      <c r="A47" s="990"/>
      <c r="B47" s="990"/>
      <c r="C47" s="991"/>
      <c r="D47" s="995"/>
      <c r="E47" s="995"/>
      <c r="F47" s="991"/>
      <c r="G47" s="872"/>
      <c r="H47" s="872"/>
      <c r="I47" s="872"/>
      <c r="J47" s="872"/>
      <c r="K47" s="897"/>
      <c r="L47" s="897"/>
      <c r="M47" s="897"/>
      <c r="N47" s="897"/>
      <c r="O47" s="876"/>
      <c r="P47" s="876"/>
      <c r="Q47" s="876"/>
      <c r="R47" s="999"/>
      <c r="S47" s="893"/>
      <c r="T47" s="893"/>
      <c r="U47" s="893"/>
      <c r="V47" s="1011"/>
      <c r="W47" s="426"/>
      <c r="X47" s="408"/>
      <c r="Y47" s="408"/>
      <c r="Z47" s="408"/>
      <c r="AA47" s="408"/>
      <c r="AB47" s="408"/>
      <c r="AC47" s="408"/>
      <c r="AD47" s="408"/>
      <c r="AE47" s="408"/>
    </row>
    <row r="48" spans="1:40" x14ac:dyDescent="0.25">
      <c r="A48" s="990"/>
      <c r="B48" s="990"/>
      <c r="C48" s="466" t="s">
        <v>333</v>
      </c>
      <c r="D48" s="466" t="s">
        <v>334</v>
      </c>
      <c r="E48" s="466" t="s">
        <v>333</v>
      </c>
      <c r="F48" s="466" t="s">
        <v>335</v>
      </c>
      <c r="G48" s="466" t="s">
        <v>335</v>
      </c>
      <c r="H48" s="466" t="s">
        <v>333</v>
      </c>
      <c r="I48" s="466" t="s">
        <v>334</v>
      </c>
      <c r="J48" s="466" t="s">
        <v>333</v>
      </c>
      <c r="K48" s="466" t="s">
        <v>335</v>
      </c>
      <c r="L48" s="466" t="s">
        <v>333</v>
      </c>
      <c r="M48" s="466" t="s">
        <v>334</v>
      </c>
      <c r="N48" s="466" t="s">
        <v>333</v>
      </c>
      <c r="O48" s="466" t="s">
        <v>335</v>
      </c>
      <c r="P48" s="466" t="s">
        <v>333</v>
      </c>
      <c r="Q48" s="466" t="s">
        <v>334</v>
      </c>
      <c r="R48" s="466" t="s">
        <v>333</v>
      </c>
      <c r="S48" s="466" t="s">
        <v>335</v>
      </c>
      <c r="T48" s="466" t="s">
        <v>333</v>
      </c>
      <c r="U48" s="466" t="s">
        <v>334</v>
      </c>
      <c r="V48" s="467" t="s">
        <v>333</v>
      </c>
      <c r="W48" s="428"/>
      <c r="X48" s="409"/>
      <c r="Y48" s="409"/>
      <c r="Z48" s="409"/>
      <c r="AA48" s="409"/>
      <c r="AB48" s="409"/>
      <c r="AC48" s="409"/>
      <c r="AD48" s="409"/>
      <c r="AE48" s="409"/>
    </row>
    <row r="49" spans="1:31" ht="17.100000000000001" customHeight="1" x14ac:dyDescent="0.25">
      <c r="A49" s="367" t="s">
        <v>301</v>
      </c>
      <c r="B49" s="429" t="s">
        <v>89</v>
      </c>
      <c r="C49" s="370">
        <v>243219000</v>
      </c>
      <c r="D49" s="410">
        <v>0.8</v>
      </c>
      <c r="E49" s="370">
        <v>194576000</v>
      </c>
      <c r="F49" s="370">
        <v>81073</v>
      </c>
      <c r="G49" s="370">
        <v>29997.01</v>
      </c>
      <c r="H49" s="370">
        <f t="shared" ref="H49:H60" si="20">C49/F49*G49</f>
        <v>89991030</v>
      </c>
      <c r="I49" s="410">
        <v>0.8</v>
      </c>
      <c r="J49" s="411">
        <f t="shared" ref="J49:J60" si="21">E49/F49*G49</f>
        <v>71993120</v>
      </c>
      <c r="K49" s="370">
        <v>21078.98</v>
      </c>
      <c r="L49" s="370">
        <f t="shared" ref="L49:L60" si="22">C49/F49*K49</f>
        <v>63236940</v>
      </c>
      <c r="M49" s="410">
        <v>0.8</v>
      </c>
      <c r="N49" s="370">
        <f t="shared" ref="N49:N60" si="23">E49/F49*K49</f>
        <v>50589760</v>
      </c>
      <c r="O49" s="370">
        <v>29997.01</v>
      </c>
      <c r="P49" s="370">
        <f t="shared" ref="P49:P60" si="24">C49/F49*O49</f>
        <v>89991030</v>
      </c>
      <c r="Q49" s="410">
        <v>0.8</v>
      </c>
      <c r="R49" s="411">
        <f t="shared" ref="R49:R60" si="25">E49/F49*O49</f>
        <v>71993120</v>
      </c>
      <c r="S49" s="411">
        <f t="shared" ref="S49:T60" si="26">G49+K49+O49</f>
        <v>81073</v>
      </c>
      <c r="T49" s="370">
        <f t="shared" si="26"/>
        <v>243219000</v>
      </c>
      <c r="U49" s="410">
        <v>0.8</v>
      </c>
      <c r="V49" s="430">
        <f t="shared" ref="V49:V60" si="27">J49+N49+R49</f>
        <v>194576000</v>
      </c>
      <c r="W49" s="431"/>
      <c r="X49" s="390"/>
      <c r="Y49" s="390"/>
      <c r="Z49" s="386"/>
      <c r="AA49" s="390"/>
      <c r="AB49" s="390"/>
      <c r="AC49" s="390"/>
      <c r="AD49" s="386"/>
      <c r="AE49" s="390"/>
    </row>
    <row r="50" spans="1:31" ht="17.100000000000001" customHeight="1" x14ac:dyDescent="0.25">
      <c r="A50" s="367" t="s">
        <v>3</v>
      </c>
      <c r="B50" s="429" t="s">
        <v>347</v>
      </c>
      <c r="C50" s="370">
        <v>244149000</v>
      </c>
      <c r="D50" s="410">
        <v>0.8</v>
      </c>
      <c r="E50" s="370">
        <v>195320000</v>
      </c>
      <c r="F50" s="370">
        <v>81383</v>
      </c>
      <c r="G50" s="370">
        <v>30137.070240963854</v>
      </c>
      <c r="H50" s="370">
        <f t="shared" si="20"/>
        <v>90411210.722891569</v>
      </c>
      <c r="I50" s="410">
        <v>0.8</v>
      </c>
      <c r="J50" s="411">
        <f t="shared" si="21"/>
        <v>72329264.827606022</v>
      </c>
      <c r="K50" s="370">
        <v>21174.22096385542</v>
      </c>
      <c r="L50" s="370">
        <f t="shared" si="22"/>
        <v>63522662.891566262</v>
      </c>
      <c r="M50" s="410">
        <v>0.8</v>
      </c>
      <c r="N50" s="370">
        <f t="shared" si="23"/>
        <v>50818338.457174607</v>
      </c>
      <c r="O50" s="370">
        <v>30071.708795180726</v>
      </c>
      <c r="P50" s="370">
        <f t="shared" si="24"/>
        <v>90215126.385542184</v>
      </c>
      <c r="Q50" s="410">
        <v>0.8</v>
      </c>
      <c r="R50" s="411">
        <f t="shared" si="25"/>
        <v>72172396.715219393</v>
      </c>
      <c r="S50" s="411">
        <f t="shared" si="26"/>
        <v>81383</v>
      </c>
      <c r="T50" s="370">
        <f t="shared" si="26"/>
        <v>244149000.00000003</v>
      </c>
      <c r="U50" s="410">
        <v>0.8</v>
      </c>
      <c r="V50" s="430">
        <f t="shared" si="27"/>
        <v>195320000</v>
      </c>
      <c r="W50" s="431"/>
      <c r="X50" s="390"/>
      <c r="Y50" s="390"/>
      <c r="Z50" s="386"/>
      <c r="AA50" s="390"/>
      <c r="AB50" s="390"/>
      <c r="AC50" s="390"/>
      <c r="AD50" s="386"/>
      <c r="AE50" s="390"/>
    </row>
    <row r="51" spans="1:31" ht="17.100000000000001" customHeight="1" x14ac:dyDescent="0.25">
      <c r="A51" s="367" t="s">
        <v>6</v>
      </c>
      <c r="B51" s="429" t="s">
        <v>91</v>
      </c>
      <c r="C51" s="370">
        <v>244974000</v>
      </c>
      <c r="D51" s="410">
        <v>0.8</v>
      </c>
      <c r="E51" s="370">
        <v>195980000</v>
      </c>
      <c r="F51" s="370">
        <v>81658</v>
      </c>
      <c r="G51" s="370">
        <v>30235.956987951806</v>
      </c>
      <c r="H51" s="370">
        <f t="shared" si="20"/>
        <v>90707870.963855416</v>
      </c>
      <c r="I51" s="410">
        <v>0.8</v>
      </c>
      <c r="J51" s="411">
        <f t="shared" si="21"/>
        <v>72566592.991486385</v>
      </c>
      <c r="K51" s="370">
        <v>21244.067951807232</v>
      </c>
      <c r="L51" s="370">
        <f t="shared" si="22"/>
        <v>63732203.8554217</v>
      </c>
      <c r="M51" s="410">
        <v>0.8</v>
      </c>
      <c r="N51" s="370">
        <f t="shared" si="23"/>
        <v>50985971.211579777</v>
      </c>
      <c r="O51" s="370">
        <v>30177.975060240962</v>
      </c>
      <c r="P51" s="370">
        <f t="shared" si="24"/>
        <v>90533925.180722892</v>
      </c>
      <c r="Q51" s="410">
        <v>0.8</v>
      </c>
      <c r="R51" s="411">
        <f t="shared" si="25"/>
        <v>72427435.796933845</v>
      </c>
      <c r="S51" s="411">
        <f t="shared" si="26"/>
        <v>81658</v>
      </c>
      <c r="T51" s="370">
        <f t="shared" si="26"/>
        <v>244974000</v>
      </c>
      <c r="U51" s="410">
        <v>0.8</v>
      </c>
      <c r="V51" s="430">
        <f t="shared" si="27"/>
        <v>195980000</v>
      </c>
      <c r="W51" s="431"/>
      <c r="X51" s="390"/>
      <c r="Y51" s="390"/>
      <c r="Z51" s="386"/>
      <c r="AA51" s="390"/>
      <c r="AB51" s="390"/>
      <c r="AC51" s="390"/>
      <c r="AD51" s="386"/>
      <c r="AE51" s="390"/>
    </row>
    <row r="52" spans="1:31" ht="17.100000000000001" customHeight="1" x14ac:dyDescent="0.25">
      <c r="A52" s="367" t="s">
        <v>7</v>
      </c>
      <c r="B52" s="429" t="s">
        <v>92</v>
      </c>
      <c r="C52" s="370">
        <v>245874000</v>
      </c>
      <c r="D52" s="410">
        <v>0.8</v>
      </c>
      <c r="E52" s="370">
        <v>196700000</v>
      </c>
      <c r="F52" s="370">
        <v>81958</v>
      </c>
      <c r="G52" s="370">
        <v>30349.002168674699</v>
      </c>
      <c r="H52" s="370">
        <f t="shared" si="20"/>
        <v>91047006.506024092</v>
      </c>
      <c r="I52" s="410">
        <v>0.8</v>
      </c>
      <c r="J52" s="411">
        <f t="shared" si="21"/>
        <v>72837901.44437778</v>
      </c>
      <c r="K52" s="370">
        <v>21323.248674698796</v>
      </c>
      <c r="L52" s="370">
        <f t="shared" si="22"/>
        <v>63969746.024096385</v>
      </c>
      <c r="M52" s="410">
        <v>0.8</v>
      </c>
      <c r="N52" s="370">
        <f t="shared" si="23"/>
        <v>51176004.957578927</v>
      </c>
      <c r="O52" s="370">
        <v>30285.749156626505</v>
      </c>
      <c r="P52" s="370">
        <f t="shared" si="24"/>
        <v>90857247.469879523</v>
      </c>
      <c r="Q52" s="410">
        <v>0.8</v>
      </c>
      <c r="R52" s="411">
        <f t="shared" si="25"/>
        <v>72686093.598043308</v>
      </c>
      <c r="S52" s="411">
        <f t="shared" si="26"/>
        <v>81958</v>
      </c>
      <c r="T52" s="370">
        <f t="shared" si="26"/>
        <v>245874000</v>
      </c>
      <c r="U52" s="410">
        <v>0.8</v>
      </c>
      <c r="V52" s="430">
        <f t="shared" si="27"/>
        <v>196700000</v>
      </c>
      <c r="W52" s="431"/>
      <c r="X52" s="390"/>
      <c r="Y52" s="390"/>
      <c r="Z52" s="386"/>
      <c r="AA52" s="390"/>
      <c r="AB52" s="390"/>
      <c r="AC52" s="390"/>
      <c r="AD52" s="386"/>
      <c r="AE52" s="390"/>
    </row>
    <row r="53" spans="1:31" ht="17.100000000000001" customHeight="1" x14ac:dyDescent="0.25">
      <c r="A53" s="367" t="s">
        <v>8</v>
      </c>
      <c r="B53" s="429" t="s">
        <v>17</v>
      </c>
      <c r="C53" s="370">
        <v>246804000</v>
      </c>
      <c r="D53" s="410">
        <v>0.8</v>
      </c>
      <c r="E53" s="370">
        <v>197444000</v>
      </c>
      <c r="F53" s="370">
        <v>82268</v>
      </c>
      <c r="G53" s="370">
        <v>30464.520240963855</v>
      </c>
      <c r="H53" s="370">
        <f t="shared" si="20"/>
        <v>91393560.722891569</v>
      </c>
      <c r="I53" s="410">
        <v>0.8</v>
      </c>
      <c r="J53" s="411">
        <f t="shared" si="21"/>
        <v>73115144.824924245</v>
      </c>
      <c r="K53" s="370">
        <v>21404.320963855422</v>
      </c>
      <c r="L53" s="370">
        <f t="shared" si="22"/>
        <v>64212962.891566262</v>
      </c>
      <c r="M53" s="410">
        <v>0.8</v>
      </c>
      <c r="N53" s="370">
        <f t="shared" si="23"/>
        <v>51370578.455626369</v>
      </c>
      <c r="O53" s="370">
        <v>30399.158795180727</v>
      </c>
      <c r="P53" s="370">
        <f t="shared" si="24"/>
        <v>91197476.385542184</v>
      </c>
      <c r="Q53" s="410">
        <v>0.8</v>
      </c>
      <c r="R53" s="411">
        <f t="shared" si="25"/>
        <v>72958276.719449416</v>
      </c>
      <c r="S53" s="411">
        <f t="shared" si="26"/>
        <v>82268</v>
      </c>
      <c r="T53" s="370">
        <f t="shared" si="26"/>
        <v>246804000.00000003</v>
      </c>
      <c r="U53" s="410">
        <v>0.8</v>
      </c>
      <c r="V53" s="430">
        <f t="shared" si="27"/>
        <v>197444000.00000003</v>
      </c>
      <c r="W53" s="431"/>
      <c r="X53" s="390"/>
      <c r="Y53" s="390"/>
      <c r="Z53" s="386"/>
      <c r="AA53" s="390"/>
      <c r="AB53" s="390"/>
      <c r="AC53" s="390"/>
      <c r="AD53" s="386"/>
      <c r="AE53" s="390"/>
    </row>
    <row r="54" spans="1:31" ht="17.100000000000001" customHeight="1" x14ac:dyDescent="0.25">
      <c r="A54" s="367" t="s">
        <v>9</v>
      </c>
      <c r="B54" s="429" t="s">
        <v>93</v>
      </c>
      <c r="C54" s="370">
        <v>247704000</v>
      </c>
      <c r="D54" s="410">
        <v>0.8</v>
      </c>
      <c r="E54" s="370">
        <v>198164000</v>
      </c>
      <c r="F54" s="370">
        <v>82568</v>
      </c>
      <c r="G54" s="370">
        <v>30574.702168674699</v>
      </c>
      <c r="H54" s="370">
        <f t="shared" si="20"/>
        <v>91724106.506024092</v>
      </c>
      <c r="I54" s="410">
        <v>0.8</v>
      </c>
      <c r="J54" s="411">
        <f t="shared" si="21"/>
        <v>73379581.442607939</v>
      </c>
      <c r="K54" s="370">
        <v>21481.848674698795</v>
      </c>
      <c r="L54" s="370">
        <f t="shared" si="22"/>
        <v>64445546.024096385</v>
      </c>
      <c r="M54" s="410">
        <v>0.8</v>
      </c>
      <c r="N54" s="370">
        <f t="shared" si="23"/>
        <v>51556644.956557162</v>
      </c>
      <c r="O54" s="370">
        <v>30511.449156626506</v>
      </c>
      <c r="P54" s="370">
        <f t="shared" si="24"/>
        <v>91534347.469879523</v>
      </c>
      <c r="Q54" s="410">
        <v>0.8</v>
      </c>
      <c r="R54" s="411">
        <f t="shared" si="25"/>
        <v>73227773.600834876</v>
      </c>
      <c r="S54" s="411">
        <f t="shared" si="26"/>
        <v>82568</v>
      </c>
      <c r="T54" s="370">
        <f t="shared" si="26"/>
        <v>247704000</v>
      </c>
      <c r="U54" s="410">
        <v>0.8</v>
      </c>
      <c r="V54" s="430">
        <f t="shared" si="27"/>
        <v>198163999.99999997</v>
      </c>
      <c r="W54" s="431"/>
      <c r="X54" s="390"/>
      <c r="Y54" s="390"/>
      <c r="Z54" s="386"/>
      <c r="AA54" s="390"/>
      <c r="AB54" s="390"/>
      <c r="AC54" s="390"/>
      <c r="AD54" s="386"/>
      <c r="AE54" s="390"/>
    </row>
    <row r="55" spans="1:31" ht="17.100000000000001" customHeight="1" x14ac:dyDescent="0.25">
      <c r="A55" s="367" t="s">
        <v>10</v>
      </c>
      <c r="B55" s="429" t="s">
        <v>94</v>
      </c>
      <c r="C55" s="370">
        <v>248604000</v>
      </c>
      <c r="D55" s="410">
        <v>0.8</v>
      </c>
      <c r="E55" s="370">
        <v>198884000</v>
      </c>
      <c r="F55" s="370">
        <v>82868</v>
      </c>
      <c r="G55" s="370">
        <v>30685.702168674699</v>
      </c>
      <c r="H55" s="370">
        <f t="shared" si="20"/>
        <v>92057106.506024092</v>
      </c>
      <c r="I55" s="410">
        <v>0.8</v>
      </c>
      <c r="J55" s="411">
        <f t="shared" si="21"/>
        <v>73645981.441747099</v>
      </c>
      <c r="K55" s="370">
        <v>21559.848674698795</v>
      </c>
      <c r="L55" s="370">
        <f t="shared" si="22"/>
        <v>64679546.024096385</v>
      </c>
      <c r="M55" s="410">
        <v>0.8</v>
      </c>
      <c r="N55" s="370">
        <f t="shared" si="23"/>
        <v>51743844.956060179</v>
      </c>
      <c r="O55" s="370">
        <v>30622.449156626506</v>
      </c>
      <c r="P55" s="370">
        <f t="shared" si="24"/>
        <v>91867347.469879523</v>
      </c>
      <c r="Q55" s="410">
        <v>0.8</v>
      </c>
      <c r="R55" s="411">
        <f t="shared" si="25"/>
        <v>73494173.602192715</v>
      </c>
      <c r="S55" s="411">
        <f t="shared" si="26"/>
        <v>82868</v>
      </c>
      <c r="T55" s="370">
        <f t="shared" si="26"/>
        <v>248604000</v>
      </c>
      <c r="U55" s="410">
        <v>0.8</v>
      </c>
      <c r="V55" s="430">
        <f t="shared" si="27"/>
        <v>198884000</v>
      </c>
      <c r="W55" s="431"/>
      <c r="X55" s="390"/>
      <c r="Y55" s="390"/>
      <c r="Z55" s="386"/>
      <c r="AA55" s="390"/>
      <c r="AB55" s="390"/>
      <c r="AC55" s="390"/>
      <c r="AD55" s="386"/>
      <c r="AE55" s="390"/>
    </row>
    <row r="56" spans="1:31" ht="17.100000000000001" customHeight="1" x14ac:dyDescent="0.25">
      <c r="A56" s="367" t="s">
        <v>11</v>
      </c>
      <c r="B56" s="429" t="s">
        <v>95</v>
      </c>
      <c r="C56" s="370">
        <v>249519000</v>
      </c>
      <c r="D56" s="410">
        <v>0.8</v>
      </c>
      <c r="E56" s="370">
        <v>199616000</v>
      </c>
      <c r="F56" s="370">
        <v>83173</v>
      </c>
      <c r="G56" s="370">
        <v>30798.961204819279</v>
      </c>
      <c r="H56" s="370">
        <f t="shared" si="20"/>
        <v>92396883.614457831</v>
      </c>
      <c r="I56" s="410">
        <v>0.8</v>
      </c>
      <c r="J56" s="411">
        <f t="shared" si="21"/>
        <v>73917803.131559581</v>
      </c>
      <c r="K56" s="370">
        <v>21639.384819277107</v>
      </c>
      <c r="L56" s="370">
        <f t="shared" si="22"/>
        <v>64918154.457831323</v>
      </c>
      <c r="M56" s="410">
        <v>0.8</v>
      </c>
      <c r="N56" s="370">
        <f t="shared" si="23"/>
        <v>51934731.704817899</v>
      </c>
      <c r="O56" s="370">
        <v>30734.653975903617</v>
      </c>
      <c r="P56" s="370">
        <f t="shared" si="24"/>
        <v>92203961.927710846</v>
      </c>
      <c r="Q56" s="410">
        <v>0.8</v>
      </c>
      <c r="R56" s="411">
        <f t="shared" si="25"/>
        <v>73763465.163622528</v>
      </c>
      <c r="S56" s="411">
        <f t="shared" si="26"/>
        <v>83173</v>
      </c>
      <c r="T56" s="370">
        <f t="shared" si="26"/>
        <v>249519000</v>
      </c>
      <c r="U56" s="410">
        <v>0.8</v>
      </c>
      <c r="V56" s="430">
        <f t="shared" si="27"/>
        <v>199616000</v>
      </c>
      <c r="W56" s="431"/>
      <c r="X56" s="390"/>
      <c r="Y56" s="390"/>
      <c r="Z56" s="386"/>
      <c r="AA56" s="390"/>
      <c r="AB56" s="390"/>
      <c r="AC56" s="390"/>
      <c r="AD56" s="386"/>
      <c r="AE56" s="390"/>
    </row>
    <row r="57" spans="1:31" ht="17.100000000000001" customHeight="1" x14ac:dyDescent="0.25">
      <c r="A57" s="367" t="s">
        <v>13</v>
      </c>
      <c r="B57" s="429" t="s">
        <v>96</v>
      </c>
      <c r="C57" s="370">
        <v>250419000</v>
      </c>
      <c r="D57" s="410">
        <v>0.8</v>
      </c>
      <c r="E57" s="370">
        <v>200336000</v>
      </c>
      <c r="F57" s="370">
        <v>83473</v>
      </c>
      <c r="G57" s="370">
        <v>30909.552168674698</v>
      </c>
      <c r="H57" s="370">
        <f t="shared" si="20"/>
        <v>92728656.506024092</v>
      </c>
      <c r="I57" s="410">
        <v>0.8</v>
      </c>
      <c r="J57" s="411">
        <f t="shared" si="21"/>
        <v>74183221.440029889</v>
      </c>
      <c r="K57" s="370">
        <v>21717.148674698794</v>
      </c>
      <c r="L57" s="370">
        <f t="shared" si="22"/>
        <v>65151446.024096385</v>
      </c>
      <c r="M57" s="410">
        <v>0.8</v>
      </c>
      <c r="N57" s="370">
        <f t="shared" si="23"/>
        <v>52121364.955068797</v>
      </c>
      <c r="O57" s="370">
        <v>30846.299156626505</v>
      </c>
      <c r="P57" s="370">
        <f t="shared" si="24"/>
        <v>92538897.469879508</v>
      </c>
      <c r="Q57" s="410">
        <v>0.8</v>
      </c>
      <c r="R57" s="411">
        <f t="shared" si="25"/>
        <v>74031413.604901314</v>
      </c>
      <c r="S57" s="411">
        <f t="shared" si="26"/>
        <v>83473</v>
      </c>
      <c r="T57" s="370">
        <f t="shared" si="26"/>
        <v>250419000</v>
      </c>
      <c r="U57" s="410">
        <v>0.8</v>
      </c>
      <c r="V57" s="430">
        <f t="shared" si="27"/>
        <v>200336000</v>
      </c>
      <c r="W57" s="431"/>
      <c r="X57" s="390"/>
      <c r="Y57" s="390"/>
      <c r="Z57" s="386"/>
      <c r="AA57" s="390"/>
      <c r="AB57" s="390"/>
      <c r="AC57" s="390"/>
      <c r="AD57" s="386"/>
      <c r="AE57" s="390"/>
    </row>
    <row r="58" spans="1:31" ht="17.100000000000001" customHeight="1" x14ac:dyDescent="0.25">
      <c r="A58" s="367" t="s">
        <v>14</v>
      </c>
      <c r="B58" s="429" t="s">
        <v>97</v>
      </c>
      <c r="C58" s="370">
        <v>251334000</v>
      </c>
      <c r="D58" s="410">
        <v>0.8</v>
      </c>
      <c r="E58" s="370">
        <v>201068000</v>
      </c>
      <c r="F58" s="370">
        <v>83778</v>
      </c>
      <c r="G58" s="370">
        <v>31022.811204819274</v>
      </c>
      <c r="H58" s="370">
        <f t="shared" si="20"/>
        <v>93068433.614457816</v>
      </c>
      <c r="I58" s="410">
        <v>0.8</v>
      </c>
      <c r="J58" s="411">
        <f t="shared" si="21"/>
        <v>74455043.129826471</v>
      </c>
      <c r="K58" s="370">
        <v>21796.684819277107</v>
      </c>
      <c r="L58" s="370">
        <f t="shared" si="22"/>
        <v>65390054.457831323</v>
      </c>
      <c r="M58" s="410">
        <v>0.8</v>
      </c>
      <c r="N58" s="370">
        <f t="shared" si="23"/>
        <v>52312251.703817345</v>
      </c>
      <c r="O58" s="370">
        <v>30958.503975903615</v>
      </c>
      <c r="P58" s="370">
        <f t="shared" si="24"/>
        <v>92875511.927710846</v>
      </c>
      <c r="Q58" s="410">
        <v>0.8</v>
      </c>
      <c r="R58" s="411">
        <f t="shared" si="25"/>
        <v>74300705.166356176</v>
      </c>
      <c r="S58" s="411">
        <f t="shared" si="26"/>
        <v>83778</v>
      </c>
      <c r="T58" s="370">
        <f t="shared" si="26"/>
        <v>251334000</v>
      </c>
      <c r="U58" s="410">
        <v>0.8</v>
      </c>
      <c r="V58" s="430">
        <f t="shared" si="27"/>
        <v>201068000</v>
      </c>
      <c r="W58" s="431"/>
      <c r="X58" s="390"/>
      <c r="Y58" s="390"/>
      <c r="Z58" s="386"/>
      <c r="AA58" s="390"/>
      <c r="AB58" s="390"/>
      <c r="AC58" s="390"/>
      <c r="AD58" s="386"/>
      <c r="AE58" s="390"/>
    </row>
    <row r="59" spans="1:31" ht="17.100000000000001" customHeight="1" x14ac:dyDescent="0.25">
      <c r="A59" s="367" t="s">
        <v>15</v>
      </c>
      <c r="B59" s="429" t="s">
        <v>336</v>
      </c>
      <c r="C59" s="370">
        <v>252249000</v>
      </c>
      <c r="D59" s="410">
        <v>0.8</v>
      </c>
      <c r="E59" s="370">
        <v>201800000</v>
      </c>
      <c r="F59" s="370">
        <v>84083</v>
      </c>
      <c r="G59" s="370">
        <v>31135.66120481928</v>
      </c>
      <c r="H59" s="370">
        <f t="shared" si="20"/>
        <v>93406983.614457846</v>
      </c>
      <c r="I59" s="410">
        <v>0.8</v>
      </c>
      <c r="J59" s="411">
        <f t="shared" si="21"/>
        <v>74725883.128962219</v>
      </c>
      <c r="K59" s="370">
        <v>21875.98481927711</v>
      </c>
      <c r="L59" s="370">
        <f t="shared" si="22"/>
        <v>65627954.457831331</v>
      </c>
      <c r="M59" s="410">
        <v>0.8</v>
      </c>
      <c r="N59" s="370">
        <f t="shared" si="23"/>
        <v>52502571.703318395</v>
      </c>
      <c r="O59" s="370">
        <v>31071.353975903618</v>
      </c>
      <c r="P59" s="370">
        <f t="shared" si="24"/>
        <v>93214061.927710846</v>
      </c>
      <c r="Q59" s="410">
        <v>0.8</v>
      </c>
      <c r="R59" s="411">
        <f t="shared" si="25"/>
        <v>74571545.167719394</v>
      </c>
      <c r="S59" s="411">
        <f t="shared" si="26"/>
        <v>84083.000000000015</v>
      </c>
      <c r="T59" s="370">
        <f t="shared" si="26"/>
        <v>252249000</v>
      </c>
      <c r="U59" s="410">
        <v>0.8</v>
      </c>
      <c r="V59" s="430">
        <f t="shared" si="27"/>
        <v>201800000</v>
      </c>
      <c r="W59" s="431"/>
      <c r="X59" s="432"/>
      <c r="Y59" s="432"/>
      <c r="Z59" s="432"/>
      <c r="AA59" s="390"/>
      <c r="AB59" s="390"/>
      <c r="AC59" s="390"/>
      <c r="AD59" s="386"/>
      <c r="AE59" s="390"/>
    </row>
    <row r="60" spans="1:31" ht="17.100000000000001" customHeight="1" thickBot="1" x14ac:dyDescent="0.3">
      <c r="A60" s="367" t="s">
        <v>16</v>
      </c>
      <c r="B60" s="429" t="s">
        <v>99</v>
      </c>
      <c r="C60" s="370">
        <v>253074000</v>
      </c>
      <c r="D60" s="410">
        <v>0.8</v>
      </c>
      <c r="E60" s="370">
        <v>202460000</v>
      </c>
      <c r="F60" s="415">
        <v>84358</v>
      </c>
      <c r="G60" s="415">
        <v>31234.956987951806</v>
      </c>
      <c r="H60" s="370">
        <f t="shared" si="20"/>
        <v>93704870.963855416</v>
      </c>
      <c r="I60" s="410">
        <v>0.8</v>
      </c>
      <c r="J60" s="411">
        <f t="shared" si="21"/>
        <v>74964192.984432101</v>
      </c>
      <c r="K60" s="415">
        <v>21946.067951807232</v>
      </c>
      <c r="L60" s="370">
        <f t="shared" si="22"/>
        <v>65838203.8554217</v>
      </c>
      <c r="M60" s="410">
        <v>0.8</v>
      </c>
      <c r="N60" s="370">
        <f t="shared" si="23"/>
        <v>52670771.207507201</v>
      </c>
      <c r="O60" s="415">
        <v>31176.975060240962</v>
      </c>
      <c r="P60" s="370">
        <f t="shared" si="24"/>
        <v>93530925.180722892</v>
      </c>
      <c r="Q60" s="410">
        <v>0.8</v>
      </c>
      <c r="R60" s="411">
        <f t="shared" si="25"/>
        <v>74825035.808060706</v>
      </c>
      <c r="S60" s="411">
        <f t="shared" si="26"/>
        <v>84358</v>
      </c>
      <c r="T60" s="370">
        <f t="shared" si="26"/>
        <v>253074000</v>
      </c>
      <c r="U60" s="410">
        <v>0.8</v>
      </c>
      <c r="V60" s="430">
        <f t="shared" si="27"/>
        <v>202460000</v>
      </c>
      <c r="W60" s="431"/>
      <c r="X60" s="390"/>
      <c r="Y60" s="390"/>
      <c r="Z60" s="433"/>
      <c r="AA60" s="390"/>
      <c r="AB60" s="390"/>
      <c r="AC60" s="390"/>
      <c r="AD60" s="386"/>
      <c r="AE60" s="390"/>
    </row>
    <row r="61" spans="1:31" ht="17.100000000000001" customHeight="1" thickBot="1" x14ac:dyDescent="0.3">
      <c r="A61" s="410" t="s">
        <v>314</v>
      </c>
      <c r="B61" s="367" t="s">
        <v>348</v>
      </c>
      <c r="C61" s="463">
        <f>SUM(C49:C60)</f>
        <v>2977923000</v>
      </c>
      <c r="D61" s="435">
        <v>0.8</v>
      </c>
      <c r="E61" s="436">
        <f>SUM(E49:E60)</f>
        <v>2382348000</v>
      </c>
      <c r="F61" s="437"/>
      <c r="G61" s="420"/>
      <c r="H61" s="434">
        <f>SUM(H49:H60)</f>
        <v>1102637720.2409639</v>
      </c>
      <c r="I61" s="435">
        <v>0.8</v>
      </c>
      <c r="J61" s="436">
        <f>H61*I61</f>
        <v>882110176.1927712</v>
      </c>
      <c r="K61" s="422"/>
      <c r="L61" s="438">
        <f>SUM(L49:L60)</f>
        <v>774725420.96385539</v>
      </c>
      <c r="M61" s="435">
        <v>0.8</v>
      </c>
      <c r="N61" s="436">
        <f>L61*M61</f>
        <v>619780336.77108431</v>
      </c>
      <c r="O61" s="420"/>
      <c r="P61" s="434">
        <f>SUM(P49:P60)</f>
        <v>1100559858.7951808</v>
      </c>
      <c r="Q61" s="435">
        <v>0.8</v>
      </c>
      <c r="R61" s="439">
        <f>SUM(R49:R60)</f>
        <v>880451434.94333363</v>
      </c>
      <c r="S61" s="440">
        <f>SUM(S49:S60)</f>
        <v>992641</v>
      </c>
      <c r="T61" s="440">
        <f>SUM(T49:T60)</f>
        <v>2977923000</v>
      </c>
      <c r="U61" s="435">
        <v>0.8</v>
      </c>
      <c r="V61" s="441">
        <f>SUM(V49:V60)</f>
        <v>2382348000</v>
      </c>
      <c r="W61" s="412">
        <f>E61-V61</f>
        <v>0</v>
      </c>
      <c r="X61" s="390"/>
      <c r="Y61" s="390"/>
      <c r="Z61" s="386"/>
      <c r="AA61" s="390"/>
      <c r="AB61" s="390"/>
      <c r="AC61" s="390"/>
      <c r="AD61" s="386"/>
      <c r="AE61" s="390"/>
    </row>
    <row r="62" spans="1:31" x14ac:dyDescent="0.25">
      <c r="A62" s="342"/>
      <c r="E62" s="275"/>
      <c r="K62" s="346"/>
      <c r="L62" s="346"/>
      <c r="M62" s="346"/>
      <c r="N62" s="346"/>
    </row>
    <row r="63" spans="1:31" s="527" customFormat="1" ht="18.75" x14ac:dyDescent="0.3">
      <c r="A63" s="993" t="s">
        <v>349</v>
      </c>
      <c r="B63" s="993"/>
      <c r="C63" s="993"/>
      <c r="D63" s="993"/>
    </row>
    <row r="64" spans="1:31" ht="15.75" x14ac:dyDescent="0.25">
      <c r="A64" s="994" t="s">
        <v>350</v>
      </c>
      <c r="B64" s="994"/>
      <c r="C64" s="994"/>
      <c r="D64" s="994"/>
      <c r="E64" s="407"/>
      <c r="F64" s="407"/>
      <c r="G64" s="407"/>
      <c r="H64" s="407"/>
      <c r="I64" s="407"/>
      <c r="J64" s="407"/>
      <c r="K64" s="407"/>
      <c r="L64" s="343"/>
      <c r="M64" s="343"/>
      <c r="N64" s="343"/>
    </row>
    <row r="65" spans="1:31" x14ac:dyDescent="0.25">
      <c r="A65" s="990" t="s">
        <v>0</v>
      </c>
      <c r="B65" s="990" t="s">
        <v>178</v>
      </c>
      <c r="C65" s="991" t="s">
        <v>351</v>
      </c>
      <c r="D65" s="995" t="s">
        <v>345</v>
      </c>
      <c r="E65" s="995" t="s">
        <v>18</v>
      </c>
      <c r="F65" s="991" t="s">
        <v>328</v>
      </c>
      <c r="G65" s="1003" t="s">
        <v>271</v>
      </c>
      <c r="H65" s="1004"/>
      <c r="I65" s="1004"/>
      <c r="J65" s="1005"/>
      <c r="K65" s="1006" t="s">
        <v>329</v>
      </c>
      <c r="L65" s="1007"/>
      <c r="M65" s="1007"/>
      <c r="N65" s="1008"/>
      <c r="O65" s="1009" t="s">
        <v>273</v>
      </c>
      <c r="P65" s="1009"/>
      <c r="Q65" s="1009"/>
      <c r="R65" s="1009"/>
      <c r="S65" s="998" t="s">
        <v>39</v>
      </c>
      <c r="T65" s="998"/>
      <c r="U65" s="998"/>
      <c r="V65" s="1012"/>
      <c r="W65" s="425"/>
      <c r="X65" s="391"/>
      <c r="Y65" s="391"/>
      <c r="Z65" s="391"/>
      <c r="AA65" s="391"/>
      <c r="AB65" s="391"/>
      <c r="AC65" s="391"/>
      <c r="AD65" s="391"/>
      <c r="AE65" s="391"/>
    </row>
    <row r="66" spans="1:31" x14ac:dyDescent="0.25">
      <c r="A66" s="990"/>
      <c r="B66" s="990"/>
      <c r="C66" s="991"/>
      <c r="D66" s="995"/>
      <c r="E66" s="995"/>
      <c r="F66" s="991"/>
      <c r="G66" s="871" t="s">
        <v>330</v>
      </c>
      <c r="H66" s="871" t="s">
        <v>352</v>
      </c>
      <c r="I66" s="871" t="s">
        <v>326</v>
      </c>
      <c r="J66" s="871" t="s">
        <v>332</v>
      </c>
      <c r="K66" s="896" t="s">
        <v>330</v>
      </c>
      <c r="L66" s="896" t="s">
        <v>352</v>
      </c>
      <c r="M66" s="896" t="s">
        <v>326</v>
      </c>
      <c r="N66" s="896" t="s">
        <v>332</v>
      </c>
      <c r="O66" s="875" t="s">
        <v>330</v>
      </c>
      <c r="P66" s="875" t="s">
        <v>352</v>
      </c>
      <c r="Q66" s="875" t="s">
        <v>326</v>
      </c>
      <c r="R66" s="876" t="s">
        <v>332</v>
      </c>
      <c r="S66" s="892" t="s">
        <v>330</v>
      </c>
      <c r="T66" s="892" t="s">
        <v>352</v>
      </c>
      <c r="U66" s="892" t="s">
        <v>326</v>
      </c>
      <c r="V66" s="1010" t="s">
        <v>332</v>
      </c>
      <c r="W66" s="426"/>
      <c r="X66" s="408"/>
      <c r="Y66" s="408"/>
      <c r="Z66" s="408"/>
      <c r="AA66" s="408"/>
      <c r="AB66" s="408"/>
      <c r="AC66" s="408"/>
      <c r="AD66" s="408"/>
      <c r="AE66" s="408"/>
    </row>
    <row r="67" spans="1:31" x14ac:dyDescent="0.25">
      <c r="A67" s="990"/>
      <c r="B67" s="990"/>
      <c r="C67" s="991"/>
      <c r="D67" s="995"/>
      <c r="E67" s="995"/>
      <c r="F67" s="991"/>
      <c r="G67" s="872"/>
      <c r="H67" s="872"/>
      <c r="I67" s="872"/>
      <c r="J67" s="872"/>
      <c r="K67" s="897"/>
      <c r="L67" s="897"/>
      <c r="M67" s="897"/>
      <c r="N67" s="897"/>
      <c r="O67" s="876"/>
      <c r="P67" s="876"/>
      <c r="Q67" s="876"/>
      <c r="R67" s="999"/>
      <c r="S67" s="893"/>
      <c r="T67" s="893"/>
      <c r="U67" s="893"/>
      <c r="V67" s="1011"/>
      <c r="W67" s="426"/>
      <c r="X67" s="408"/>
      <c r="Y67" s="408"/>
      <c r="Z67" s="408"/>
      <c r="AA67" s="408"/>
      <c r="AB67" s="408"/>
      <c r="AC67" s="408"/>
      <c r="AD67" s="408"/>
      <c r="AE67" s="408"/>
    </row>
    <row r="68" spans="1:31" x14ac:dyDescent="0.25">
      <c r="A68" s="990"/>
      <c r="B68" s="990"/>
      <c r="C68" s="466" t="s">
        <v>333</v>
      </c>
      <c r="D68" s="466" t="s">
        <v>334</v>
      </c>
      <c r="E68" s="466" t="s">
        <v>333</v>
      </c>
      <c r="F68" s="466" t="s">
        <v>335</v>
      </c>
      <c r="G68" s="466" t="s">
        <v>335</v>
      </c>
      <c r="H68" s="466" t="s">
        <v>333</v>
      </c>
      <c r="I68" s="466" t="s">
        <v>334</v>
      </c>
      <c r="J68" s="466" t="s">
        <v>333</v>
      </c>
      <c r="K68" s="466" t="s">
        <v>335</v>
      </c>
      <c r="L68" s="466" t="s">
        <v>333</v>
      </c>
      <c r="M68" s="466" t="s">
        <v>334</v>
      </c>
      <c r="N68" s="466" t="s">
        <v>333</v>
      </c>
      <c r="O68" s="466" t="s">
        <v>335</v>
      </c>
      <c r="P68" s="466" t="s">
        <v>333</v>
      </c>
      <c r="Q68" s="466" t="s">
        <v>334</v>
      </c>
      <c r="R68" s="466" t="s">
        <v>333</v>
      </c>
      <c r="S68" s="466" t="s">
        <v>335</v>
      </c>
      <c r="T68" s="466" t="s">
        <v>333</v>
      </c>
      <c r="U68" s="466" t="s">
        <v>334</v>
      </c>
      <c r="V68" s="467" t="s">
        <v>333</v>
      </c>
      <c r="W68" s="428"/>
      <c r="X68" s="409"/>
      <c r="Y68" s="409"/>
      <c r="Z68" s="409"/>
      <c r="AA68" s="409"/>
      <c r="AB68" s="409"/>
      <c r="AC68" s="409"/>
      <c r="AD68" s="409"/>
      <c r="AE68" s="409"/>
    </row>
    <row r="69" spans="1:31" ht="17.100000000000001" customHeight="1" x14ac:dyDescent="0.25">
      <c r="A69" s="367" t="s">
        <v>301</v>
      </c>
      <c r="B69" s="367" t="s">
        <v>89</v>
      </c>
      <c r="C69" s="370">
        <v>14418000</v>
      </c>
      <c r="D69" s="410">
        <v>0.8</v>
      </c>
      <c r="E69" s="370">
        <v>11535000</v>
      </c>
      <c r="F69" s="370">
        <v>81073</v>
      </c>
      <c r="G69" s="370">
        <v>29997.01</v>
      </c>
      <c r="H69" s="442">
        <f t="shared" ref="H69:H80" si="28">C69/F69*G69</f>
        <v>5334660</v>
      </c>
      <c r="I69" s="410">
        <v>0.8</v>
      </c>
      <c r="J69" s="411">
        <f t="shared" ref="J69:J80" si="29">E69/F69*G69</f>
        <v>4267950</v>
      </c>
      <c r="K69" s="370">
        <v>21078.98</v>
      </c>
      <c r="L69" s="411">
        <f t="shared" ref="L69:L80" si="30">C69/F69*K69</f>
        <v>3748680</v>
      </c>
      <c r="M69" s="410">
        <v>0.8</v>
      </c>
      <c r="N69" s="370">
        <f t="shared" ref="N69:N80" si="31">E69/F69*K69</f>
        <v>2999100</v>
      </c>
      <c r="O69" s="370">
        <v>29997.01</v>
      </c>
      <c r="P69" s="370">
        <f t="shared" ref="P69:P80" si="32">C69/F69*O69</f>
        <v>5334660</v>
      </c>
      <c r="Q69" s="410">
        <v>0.8</v>
      </c>
      <c r="R69" s="370">
        <f t="shared" ref="R69:R80" si="33">E69/F69*O69</f>
        <v>4267950</v>
      </c>
      <c r="S69" s="411">
        <f t="shared" ref="S69:T80" si="34">G69+K69+O69</f>
        <v>81073</v>
      </c>
      <c r="T69" s="370">
        <f t="shared" si="34"/>
        <v>14418000</v>
      </c>
      <c r="U69" s="410">
        <v>0.8</v>
      </c>
      <c r="V69" s="430">
        <f t="shared" ref="V69:V80" si="35">J69+N69+R69</f>
        <v>11535000</v>
      </c>
      <c r="W69" s="431"/>
      <c r="X69" s="390"/>
      <c r="Y69" s="390"/>
      <c r="Z69" s="386"/>
      <c r="AA69" s="390"/>
      <c r="AB69" s="390"/>
      <c r="AC69" s="390"/>
      <c r="AD69" s="386"/>
      <c r="AE69" s="390"/>
    </row>
    <row r="70" spans="1:31" ht="17.100000000000001" customHeight="1" x14ac:dyDescent="0.25">
      <c r="A70" s="367" t="s">
        <v>3</v>
      </c>
      <c r="B70" s="367" t="s">
        <v>347</v>
      </c>
      <c r="C70" s="370">
        <v>14478000</v>
      </c>
      <c r="D70" s="410">
        <v>0.8</v>
      </c>
      <c r="E70" s="370">
        <v>11583000</v>
      </c>
      <c r="F70" s="370">
        <v>81383</v>
      </c>
      <c r="G70" s="370">
        <v>30137.070240963854</v>
      </c>
      <c r="H70" s="442">
        <f t="shared" si="28"/>
        <v>5361371.5757427802</v>
      </c>
      <c r="I70" s="410">
        <v>0.8</v>
      </c>
      <c r="J70" s="411">
        <f t="shared" si="29"/>
        <v>4289319.4475637944</v>
      </c>
      <c r="K70" s="370">
        <v>21174.22096385542</v>
      </c>
      <c r="L70" s="411">
        <f t="shared" si="30"/>
        <v>3766884.6210473781</v>
      </c>
      <c r="M70" s="410">
        <v>0.8</v>
      </c>
      <c r="N70" s="370">
        <f t="shared" si="31"/>
        <v>3013663.8047790974</v>
      </c>
      <c r="O70" s="370">
        <v>30071.708795180726</v>
      </c>
      <c r="P70" s="370">
        <f t="shared" si="32"/>
        <v>5349743.8032098422</v>
      </c>
      <c r="Q70" s="410">
        <v>0.8</v>
      </c>
      <c r="R70" s="370">
        <f t="shared" si="33"/>
        <v>4280016.7476571072</v>
      </c>
      <c r="S70" s="411">
        <f t="shared" si="34"/>
        <v>81383</v>
      </c>
      <c r="T70" s="370">
        <f t="shared" si="34"/>
        <v>14478000</v>
      </c>
      <c r="U70" s="410">
        <v>0.8</v>
      </c>
      <c r="V70" s="430">
        <f t="shared" si="35"/>
        <v>11583000</v>
      </c>
      <c r="W70" s="431"/>
      <c r="X70" s="390"/>
      <c r="Y70" s="390"/>
      <c r="Z70" s="386"/>
      <c r="AA70" s="390"/>
      <c r="AB70" s="390"/>
      <c r="AC70" s="390"/>
      <c r="AD70" s="386"/>
      <c r="AE70" s="390"/>
    </row>
    <row r="71" spans="1:31" ht="17.100000000000001" customHeight="1" x14ac:dyDescent="0.25">
      <c r="A71" s="367" t="s">
        <v>6</v>
      </c>
      <c r="B71" s="367" t="s">
        <v>91</v>
      </c>
      <c r="C71" s="370">
        <v>14526000</v>
      </c>
      <c r="D71" s="410">
        <v>0.8</v>
      </c>
      <c r="E71" s="370">
        <v>11621000</v>
      </c>
      <c r="F71" s="370">
        <v>81658</v>
      </c>
      <c r="G71" s="370">
        <v>30235.956987951806</v>
      </c>
      <c r="H71" s="442">
        <f t="shared" si="28"/>
        <v>5378621.9501700746</v>
      </c>
      <c r="I71" s="410">
        <v>0.8</v>
      </c>
      <c r="J71" s="411">
        <f t="shared" si="29"/>
        <v>4302971.6152365711</v>
      </c>
      <c r="K71" s="370">
        <v>21244.067951807232</v>
      </c>
      <c r="L71" s="411">
        <f t="shared" si="30"/>
        <v>3779070.4042218993</v>
      </c>
      <c r="M71" s="410">
        <v>0.8</v>
      </c>
      <c r="N71" s="370">
        <f t="shared" si="31"/>
        <v>3023308.3551881239</v>
      </c>
      <c r="O71" s="370">
        <v>30177.975060240962</v>
      </c>
      <c r="P71" s="370">
        <f t="shared" si="32"/>
        <v>5368307.6456080265</v>
      </c>
      <c r="Q71" s="410">
        <v>0.8</v>
      </c>
      <c r="R71" s="370">
        <f t="shared" si="33"/>
        <v>4294720.0295753041</v>
      </c>
      <c r="S71" s="411">
        <f t="shared" si="34"/>
        <v>81658</v>
      </c>
      <c r="T71" s="370">
        <f t="shared" si="34"/>
        <v>14526000</v>
      </c>
      <c r="U71" s="410">
        <v>0.8</v>
      </c>
      <c r="V71" s="430">
        <f t="shared" si="35"/>
        <v>11621000</v>
      </c>
      <c r="W71" s="431"/>
      <c r="X71" s="390"/>
      <c r="Y71" s="390"/>
      <c r="Z71" s="386"/>
      <c r="AA71" s="390"/>
      <c r="AB71" s="390"/>
      <c r="AC71" s="390"/>
      <c r="AD71" s="386"/>
      <c r="AE71" s="390"/>
    </row>
    <row r="72" spans="1:31" ht="17.100000000000001" customHeight="1" x14ac:dyDescent="0.25">
      <c r="A72" s="367" t="s">
        <v>7</v>
      </c>
      <c r="B72" s="367" t="s">
        <v>92</v>
      </c>
      <c r="C72" s="370">
        <v>14580000</v>
      </c>
      <c r="D72" s="410">
        <v>0.8</v>
      </c>
      <c r="E72" s="370">
        <v>11664000</v>
      </c>
      <c r="F72" s="370">
        <v>81958</v>
      </c>
      <c r="G72" s="370">
        <v>30349.002168674699</v>
      </c>
      <c r="H72" s="442">
        <f t="shared" si="28"/>
        <v>5398965.9535283567</v>
      </c>
      <c r="I72" s="410">
        <v>0.8</v>
      </c>
      <c r="J72" s="411">
        <f t="shared" si="29"/>
        <v>4319172.7628226858</v>
      </c>
      <c r="K72" s="370">
        <v>21323.248674698796</v>
      </c>
      <c r="L72" s="411">
        <f t="shared" si="30"/>
        <v>3793320.5504905977</v>
      </c>
      <c r="M72" s="410">
        <v>0.8</v>
      </c>
      <c r="N72" s="370">
        <f t="shared" si="31"/>
        <v>3034656.4403924788</v>
      </c>
      <c r="O72" s="370">
        <v>30285.749156626505</v>
      </c>
      <c r="P72" s="370">
        <f t="shared" si="32"/>
        <v>5387713.4959810441</v>
      </c>
      <c r="Q72" s="410">
        <v>0.8</v>
      </c>
      <c r="R72" s="370">
        <f t="shared" si="33"/>
        <v>4310170.7967848359</v>
      </c>
      <c r="S72" s="411">
        <f t="shared" si="34"/>
        <v>81958</v>
      </c>
      <c r="T72" s="370">
        <f t="shared" si="34"/>
        <v>14580000</v>
      </c>
      <c r="U72" s="410">
        <v>0.8</v>
      </c>
      <c r="V72" s="430">
        <f t="shared" si="35"/>
        <v>11664000</v>
      </c>
      <c r="W72" s="431"/>
      <c r="X72" s="390"/>
      <c r="Y72" s="390"/>
      <c r="Z72" s="386"/>
      <c r="AA72" s="390"/>
      <c r="AB72" s="390"/>
      <c r="AC72" s="390"/>
      <c r="AD72" s="386"/>
      <c r="AE72" s="390"/>
    </row>
    <row r="73" spans="1:31" ht="17.100000000000001" customHeight="1" x14ac:dyDescent="0.25">
      <c r="A73" s="367" t="s">
        <v>8</v>
      </c>
      <c r="B73" s="367" t="s">
        <v>17</v>
      </c>
      <c r="C73" s="370">
        <v>14637000</v>
      </c>
      <c r="D73" s="410">
        <v>0.8</v>
      </c>
      <c r="E73" s="370">
        <v>11710000</v>
      </c>
      <c r="F73" s="370">
        <v>82268</v>
      </c>
      <c r="G73" s="370">
        <v>30464.520240963855</v>
      </c>
      <c r="H73" s="442">
        <f t="shared" si="28"/>
        <v>5420202.0562914852</v>
      </c>
      <c r="I73" s="410">
        <v>0.8</v>
      </c>
      <c r="J73" s="411">
        <f t="shared" si="29"/>
        <v>4336309.7683386831</v>
      </c>
      <c r="K73" s="370">
        <v>21404.320963855422</v>
      </c>
      <c r="L73" s="411">
        <f t="shared" si="30"/>
        <v>3808224.8984775585</v>
      </c>
      <c r="M73" s="410">
        <v>0.8</v>
      </c>
      <c r="N73" s="370">
        <f t="shared" si="31"/>
        <v>3046683.9899687241</v>
      </c>
      <c r="O73" s="370">
        <v>30399.158795180727</v>
      </c>
      <c r="P73" s="370">
        <f t="shared" si="32"/>
        <v>5408573.0452309558</v>
      </c>
      <c r="Q73" s="410">
        <v>0.8</v>
      </c>
      <c r="R73" s="370">
        <f t="shared" si="33"/>
        <v>4327006.2416925943</v>
      </c>
      <c r="S73" s="411">
        <f t="shared" si="34"/>
        <v>82268</v>
      </c>
      <c r="T73" s="370">
        <f t="shared" si="34"/>
        <v>14637000</v>
      </c>
      <c r="U73" s="410">
        <v>0.8</v>
      </c>
      <c r="V73" s="430">
        <f t="shared" si="35"/>
        <v>11710000</v>
      </c>
      <c r="W73" s="431"/>
      <c r="X73" s="390"/>
      <c r="Y73" s="390"/>
      <c r="Z73" s="386"/>
      <c r="AA73" s="390"/>
      <c r="AB73" s="390"/>
      <c r="AC73" s="390"/>
      <c r="AD73" s="386"/>
      <c r="AE73" s="390"/>
    </row>
    <row r="74" spans="1:31" ht="17.100000000000001" customHeight="1" x14ac:dyDescent="0.25">
      <c r="A74" s="367" t="s">
        <v>9</v>
      </c>
      <c r="B74" s="367" t="s">
        <v>93</v>
      </c>
      <c r="C74" s="370">
        <v>14688000</v>
      </c>
      <c r="D74" s="410">
        <v>0.8</v>
      </c>
      <c r="E74" s="370">
        <v>11751000</v>
      </c>
      <c r="F74" s="370">
        <v>82568</v>
      </c>
      <c r="G74" s="370">
        <v>30574.702168674699</v>
      </c>
      <c r="H74" s="442">
        <f t="shared" si="28"/>
        <v>5438925.799989027</v>
      </c>
      <c r="I74" s="410">
        <v>0.8</v>
      </c>
      <c r="J74" s="411">
        <f t="shared" si="29"/>
        <v>4351362.8183327243</v>
      </c>
      <c r="K74" s="370">
        <v>21481.848674698795</v>
      </c>
      <c r="L74" s="411">
        <f t="shared" si="30"/>
        <v>3821400.4618493351</v>
      </c>
      <c r="M74" s="410">
        <v>0.8</v>
      </c>
      <c r="N74" s="370">
        <f t="shared" si="31"/>
        <v>3057276.4724395112</v>
      </c>
      <c r="O74" s="370">
        <v>30511.449156626506</v>
      </c>
      <c r="P74" s="370">
        <f t="shared" si="32"/>
        <v>5427673.7381616384</v>
      </c>
      <c r="Q74" s="410">
        <v>0.8</v>
      </c>
      <c r="R74" s="370">
        <f t="shared" si="33"/>
        <v>4342360.709227765</v>
      </c>
      <c r="S74" s="411">
        <f t="shared" si="34"/>
        <v>82568</v>
      </c>
      <c r="T74" s="370">
        <f t="shared" si="34"/>
        <v>14688000</v>
      </c>
      <c r="U74" s="410">
        <v>0.8</v>
      </c>
      <c r="V74" s="430">
        <f t="shared" si="35"/>
        <v>11751000</v>
      </c>
      <c r="W74" s="431"/>
      <c r="X74" s="390"/>
      <c r="Y74" s="390"/>
      <c r="Z74" s="386"/>
      <c r="AA74" s="390"/>
      <c r="AB74" s="390"/>
      <c r="AC74" s="390"/>
      <c r="AD74" s="386"/>
      <c r="AE74" s="390"/>
    </row>
    <row r="75" spans="1:31" ht="17.100000000000001" customHeight="1" x14ac:dyDescent="0.25">
      <c r="A75" s="367" t="s">
        <v>10</v>
      </c>
      <c r="B75" s="367" t="s">
        <v>94</v>
      </c>
      <c r="C75" s="370">
        <v>14742000</v>
      </c>
      <c r="D75" s="410">
        <v>0.8</v>
      </c>
      <c r="E75" s="370">
        <v>11794000</v>
      </c>
      <c r="F75" s="370">
        <v>82868</v>
      </c>
      <c r="G75" s="370">
        <v>30685.702168674699</v>
      </c>
      <c r="H75" s="442">
        <f t="shared" si="28"/>
        <v>5458905.9874813249</v>
      </c>
      <c r="I75" s="410">
        <v>0.8</v>
      </c>
      <c r="J75" s="411">
        <f t="shared" si="29"/>
        <v>4367272.9084489718</v>
      </c>
      <c r="K75" s="370">
        <v>21559.848674698795</v>
      </c>
      <c r="L75" s="411">
        <f t="shared" si="30"/>
        <v>3835440.5700923107</v>
      </c>
      <c r="M75" s="410">
        <v>0.8</v>
      </c>
      <c r="N75" s="370">
        <f t="shared" si="31"/>
        <v>3068456.5244653858</v>
      </c>
      <c r="O75" s="370">
        <v>30622.449156626506</v>
      </c>
      <c r="P75" s="370">
        <f t="shared" si="32"/>
        <v>5447653.4424263639</v>
      </c>
      <c r="Q75" s="410">
        <v>0.8</v>
      </c>
      <c r="R75" s="370">
        <f t="shared" si="33"/>
        <v>4358270.5670856424</v>
      </c>
      <c r="S75" s="411">
        <f t="shared" si="34"/>
        <v>82868</v>
      </c>
      <c r="T75" s="370">
        <f t="shared" si="34"/>
        <v>14742000</v>
      </c>
      <c r="U75" s="410">
        <v>0.8</v>
      </c>
      <c r="V75" s="430">
        <f t="shared" si="35"/>
        <v>11794000</v>
      </c>
      <c r="W75" s="431"/>
      <c r="X75" s="390"/>
      <c r="Y75" s="390"/>
      <c r="Z75" s="386"/>
      <c r="AA75" s="390"/>
      <c r="AB75" s="390"/>
      <c r="AC75" s="390"/>
      <c r="AD75" s="386"/>
      <c r="AE75" s="390"/>
    </row>
    <row r="76" spans="1:31" ht="17.100000000000001" customHeight="1" x14ac:dyDescent="0.25">
      <c r="A76" s="367" t="s">
        <v>11</v>
      </c>
      <c r="B76" s="367" t="s">
        <v>95</v>
      </c>
      <c r="C76" s="370">
        <v>14796000</v>
      </c>
      <c r="D76" s="410">
        <v>0.8</v>
      </c>
      <c r="E76" s="370">
        <v>11837000</v>
      </c>
      <c r="F76" s="370">
        <v>83173</v>
      </c>
      <c r="G76" s="370">
        <v>30798.961204819279</v>
      </c>
      <c r="H76" s="442">
        <f t="shared" si="28"/>
        <v>5478958.6763313347</v>
      </c>
      <c r="I76" s="410">
        <v>0.8</v>
      </c>
      <c r="J76" s="411">
        <f t="shared" si="29"/>
        <v>4383241.0010633953</v>
      </c>
      <c r="K76" s="370">
        <v>21639.384819277107</v>
      </c>
      <c r="L76" s="411">
        <f t="shared" si="30"/>
        <v>3849522.5347892237</v>
      </c>
      <c r="M76" s="410">
        <v>0.8</v>
      </c>
      <c r="N76" s="370">
        <f t="shared" si="31"/>
        <v>3079670.0624695886</v>
      </c>
      <c r="O76" s="370">
        <v>30734.653975903617</v>
      </c>
      <c r="P76" s="370">
        <f t="shared" si="32"/>
        <v>5467518.788879443</v>
      </c>
      <c r="Q76" s="410">
        <v>0.8</v>
      </c>
      <c r="R76" s="370">
        <f t="shared" si="33"/>
        <v>4374088.9364670152</v>
      </c>
      <c r="S76" s="411">
        <f t="shared" si="34"/>
        <v>83173</v>
      </c>
      <c r="T76" s="370">
        <f t="shared" si="34"/>
        <v>14796000.000000002</v>
      </c>
      <c r="U76" s="410">
        <v>0.8</v>
      </c>
      <c r="V76" s="430">
        <f t="shared" si="35"/>
        <v>11837000</v>
      </c>
      <c r="W76" s="431"/>
      <c r="X76" s="390"/>
      <c r="Y76" s="390"/>
      <c r="Z76" s="386"/>
      <c r="AA76" s="390"/>
      <c r="AB76" s="390"/>
      <c r="AC76" s="390"/>
      <c r="AD76" s="386"/>
      <c r="AE76" s="390"/>
    </row>
    <row r="77" spans="1:31" ht="17.100000000000001" customHeight="1" x14ac:dyDescent="0.25">
      <c r="A77" s="367" t="s">
        <v>13</v>
      </c>
      <c r="B77" s="367" t="s">
        <v>96</v>
      </c>
      <c r="C77" s="370">
        <v>14850000</v>
      </c>
      <c r="D77" s="410">
        <v>0.8</v>
      </c>
      <c r="E77" s="370">
        <v>11880000</v>
      </c>
      <c r="F77" s="370">
        <v>83473</v>
      </c>
      <c r="G77" s="370">
        <v>30909.552168674698</v>
      </c>
      <c r="H77" s="442">
        <f t="shared" si="28"/>
        <v>5498866.0968794608</v>
      </c>
      <c r="I77" s="410">
        <v>0.8</v>
      </c>
      <c r="J77" s="411">
        <f t="shared" si="29"/>
        <v>4399092.8775035692</v>
      </c>
      <c r="K77" s="370">
        <v>21717.148674698794</v>
      </c>
      <c r="L77" s="411">
        <f t="shared" si="30"/>
        <v>3863520.6332499981</v>
      </c>
      <c r="M77" s="410">
        <v>0.8</v>
      </c>
      <c r="N77" s="370">
        <f t="shared" si="31"/>
        <v>3090816.5065999986</v>
      </c>
      <c r="O77" s="370">
        <v>30846.299156626505</v>
      </c>
      <c r="P77" s="370">
        <f t="shared" si="32"/>
        <v>5487613.2698705401</v>
      </c>
      <c r="Q77" s="410">
        <v>0.8</v>
      </c>
      <c r="R77" s="370">
        <f t="shared" si="33"/>
        <v>4390090.6158964327</v>
      </c>
      <c r="S77" s="411">
        <f t="shared" si="34"/>
        <v>83473</v>
      </c>
      <c r="T77" s="370">
        <f t="shared" si="34"/>
        <v>14849999.999999998</v>
      </c>
      <c r="U77" s="410">
        <v>0.8</v>
      </c>
      <c r="V77" s="430">
        <f t="shared" si="35"/>
        <v>11880000</v>
      </c>
      <c r="W77" s="431"/>
      <c r="X77" s="390"/>
      <c r="Y77" s="390"/>
      <c r="Z77" s="386"/>
      <c r="AA77" s="390"/>
      <c r="AB77" s="390"/>
      <c r="AC77" s="390"/>
      <c r="AD77" s="386"/>
      <c r="AE77" s="390"/>
    </row>
    <row r="78" spans="1:31" ht="17.100000000000001" customHeight="1" x14ac:dyDescent="0.25">
      <c r="A78" s="367" t="s">
        <v>14</v>
      </c>
      <c r="B78" s="367" t="s">
        <v>97</v>
      </c>
      <c r="C78" s="370">
        <v>14904000</v>
      </c>
      <c r="D78" s="410">
        <v>0.8</v>
      </c>
      <c r="E78" s="370">
        <v>11924000</v>
      </c>
      <c r="F78" s="370">
        <v>83778</v>
      </c>
      <c r="G78" s="370">
        <v>31022.811204819274</v>
      </c>
      <c r="H78" s="442">
        <f t="shared" si="28"/>
        <v>5518918.7877083067</v>
      </c>
      <c r="I78" s="410">
        <v>0.8</v>
      </c>
      <c r="J78" s="411">
        <f t="shared" si="29"/>
        <v>4415431.2684268542</v>
      </c>
      <c r="K78" s="370">
        <v>21796.684819277107</v>
      </c>
      <c r="L78" s="411">
        <f t="shared" si="30"/>
        <v>3877602.5990893315</v>
      </c>
      <c r="M78" s="410">
        <v>0.8</v>
      </c>
      <c r="N78" s="370">
        <f t="shared" si="31"/>
        <v>3102290.2168237506</v>
      </c>
      <c r="O78" s="370">
        <v>30958.503975903615</v>
      </c>
      <c r="P78" s="370">
        <f t="shared" si="32"/>
        <v>5507478.6132023623</v>
      </c>
      <c r="Q78" s="410">
        <v>0.8</v>
      </c>
      <c r="R78" s="370">
        <f t="shared" si="33"/>
        <v>4406278.5147493929</v>
      </c>
      <c r="S78" s="411">
        <f t="shared" si="34"/>
        <v>83778</v>
      </c>
      <c r="T78" s="370">
        <f t="shared" si="34"/>
        <v>14904000</v>
      </c>
      <c r="U78" s="410">
        <v>0.8</v>
      </c>
      <c r="V78" s="430">
        <f t="shared" si="35"/>
        <v>11923999.999999998</v>
      </c>
      <c r="W78" s="431"/>
      <c r="X78" s="390"/>
      <c r="Y78" s="390"/>
      <c r="Z78" s="386"/>
      <c r="AA78" s="390"/>
      <c r="AB78" s="390"/>
      <c r="AC78" s="390"/>
      <c r="AD78" s="386"/>
      <c r="AE78" s="390"/>
    </row>
    <row r="79" spans="1:31" ht="17.100000000000001" customHeight="1" x14ac:dyDescent="0.25">
      <c r="A79" s="367" t="s">
        <v>15</v>
      </c>
      <c r="B79" s="367" t="s">
        <v>336</v>
      </c>
      <c r="C79" s="370">
        <v>14958000</v>
      </c>
      <c r="D79" s="410">
        <v>0.8</v>
      </c>
      <c r="E79" s="370">
        <v>11967000</v>
      </c>
      <c r="F79" s="370">
        <v>84083</v>
      </c>
      <c r="G79" s="370">
        <v>31135.66120481928</v>
      </c>
      <c r="H79" s="442">
        <f t="shared" si="28"/>
        <v>5538898.7108177254</v>
      </c>
      <c r="I79" s="410">
        <v>0.8</v>
      </c>
      <c r="J79" s="411">
        <f t="shared" si="29"/>
        <v>4431341.146701145</v>
      </c>
      <c r="K79" s="370">
        <v>21875.98481927711</v>
      </c>
      <c r="L79" s="411">
        <f t="shared" si="30"/>
        <v>3891642.5546988929</v>
      </c>
      <c r="M79" s="410">
        <v>0.8</v>
      </c>
      <c r="N79" s="370">
        <f t="shared" si="31"/>
        <v>3113470.1465491145</v>
      </c>
      <c r="O79" s="370">
        <v>31071.353975903618</v>
      </c>
      <c r="P79" s="370">
        <f t="shared" si="32"/>
        <v>5527458.7344833827</v>
      </c>
      <c r="Q79" s="410">
        <v>0.8</v>
      </c>
      <c r="R79" s="370">
        <f t="shared" si="33"/>
        <v>4422188.7067497429</v>
      </c>
      <c r="S79" s="411">
        <f t="shared" si="34"/>
        <v>84083.000000000015</v>
      </c>
      <c r="T79" s="370">
        <f t="shared" si="34"/>
        <v>14958000</v>
      </c>
      <c r="U79" s="410">
        <v>0.8</v>
      </c>
      <c r="V79" s="430">
        <f t="shared" si="35"/>
        <v>11967000.000000002</v>
      </c>
      <c r="W79" s="431"/>
      <c r="X79" s="390"/>
      <c r="Y79" s="390"/>
      <c r="Z79" s="386"/>
      <c r="AA79" s="390"/>
      <c r="AB79" s="390"/>
      <c r="AC79" s="390"/>
      <c r="AD79" s="386"/>
      <c r="AE79" s="390"/>
    </row>
    <row r="80" spans="1:31" ht="17.100000000000001" customHeight="1" thickBot="1" x14ac:dyDescent="0.3">
      <c r="A80" s="367" t="s">
        <v>16</v>
      </c>
      <c r="B80" s="367" t="s">
        <v>99</v>
      </c>
      <c r="C80" s="370">
        <v>15009000</v>
      </c>
      <c r="D80" s="410">
        <v>0.8</v>
      </c>
      <c r="E80" s="370">
        <v>12008000</v>
      </c>
      <c r="F80" s="415">
        <v>84358</v>
      </c>
      <c r="G80" s="415">
        <v>31234.956987951806</v>
      </c>
      <c r="H80" s="442">
        <f t="shared" si="28"/>
        <v>5557332.6706674956</v>
      </c>
      <c r="I80" s="410">
        <v>0.8</v>
      </c>
      <c r="J80" s="411">
        <f t="shared" si="29"/>
        <v>4446162.3498817571</v>
      </c>
      <c r="K80" s="415">
        <v>21946.067951807232</v>
      </c>
      <c r="L80" s="411">
        <f t="shared" si="30"/>
        <v>3904650.8201791737</v>
      </c>
      <c r="M80" s="410">
        <v>0.8</v>
      </c>
      <c r="N80" s="370">
        <f t="shared" si="31"/>
        <v>3123928.7793131801</v>
      </c>
      <c r="O80" s="415">
        <v>31176.975060240962</v>
      </c>
      <c r="P80" s="370">
        <f t="shared" si="32"/>
        <v>5547016.5091533298</v>
      </c>
      <c r="Q80" s="410">
        <v>0.8</v>
      </c>
      <c r="R80" s="370">
        <f t="shared" si="33"/>
        <v>4437908.8708050624</v>
      </c>
      <c r="S80" s="411">
        <f t="shared" si="34"/>
        <v>84358</v>
      </c>
      <c r="T80" s="370">
        <f t="shared" si="34"/>
        <v>15009000</v>
      </c>
      <c r="U80" s="410">
        <v>0.8</v>
      </c>
      <c r="V80" s="430">
        <f t="shared" si="35"/>
        <v>12008000</v>
      </c>
      <c r="W80" s="431"/>
      <c r="X80" s="390"/>
      <c r="Y80" s="390"/>
      <c r="Z80" s="386"/>
      <c r="AA80" s="390"/>
      <c r="AB80" s="390"/>
      <c r="AC80" s="390"/>
      <c r="AD80" s="386"/>
      <c r="AE80" s="390"/>
    </row>
    <row r="81" spans="1:31" ht="17.100000000000001" customHeight="1" thickBot="1" x14ac:dyDescent="0.3">
      <c r="A81" s="410" t="s">
        <v>314</v>
      </c>
      <c r="B81" s="367" t="s">
        <v>353</v>
      </c>
      <c r="C81" s="464"/>
      <c r="D81" s="435">
        <v>0.8</v>
      </c>
      <c r="E81" s="436">
        <v>141274000</v>
      </c>
      <c r="F81" s="437"/>
      <c r="G81" s="420"/>
      <c r="H81" s="434">
        <f>SUM(H69:H80)</f>
        <v>65384628.265607357</v>
      </c>
      <c r="I81" s="435">
        <v>0.8</v>
      </c>
      <c r="J81" s="439">
        <f>SUM(J69:J80)</f>
        <v>52309627.964320138</v>
      </c>
      <c r="K81" s="422"/>
      <c r="L81" s="434">
        <f>SUM(L69:L80)</f>
        <v>45939960.648185693</v>
      </c>
      <c r="M81" s="435">
        <v>0.8</v>
      </c>
      <c r="N81" s="436">
        <f>SUM(N69:N80)</f>
        <v>36753321.298988953</v>
      </c>
      <c r="O81" s="420"/>
      <c r="P81" s="434">
        <f>SUM(P69:P80)</f>
        <v>65261411.086206935</v>
      </c>
      <c r="Q81" s="435">
        <v>0.8</v>
      </c>
      <c r="R81" s="439">
        <f>SUM(R69:R80)</f>
        <v>52211050.736690901</v>
      </c>
      <c r="S81" s="440"/>
      <c r="T81" s="440">
        <f>SUM(T69:T80)</f>
        <v>176586000</v>
      </c>
      <c r="U81" s="435">
        <v>0.8</v>
      </c>
      <c r="V81" s="441">
        <f>SUM(V69:V80)</f>
        <v>141274000</v>
      </c>
      <c r="W81" s="412">
        <f>E81-V81</f>
        <v>0</v>
      </c>
      <c r="X81" s="390"/>
      <c r="Y81" s="390"/>
      <c r="Z81" s="386"/>
      <c r="AA81" s="390"/>
      <c r="AB81" s="390"/>
      <c r="AC81" s="390"/>
      <c r="AD81" s="386"/>
      <c r="AE81" s="390"/>
    </row>
    <row r="82" spans="1:31" x14ac:dyDescent="0.25">
      <c r="A82" s="342"/>
    </row>
    <row r="83" spans="1:31" s="527" customFormat="1" ht="18.75" x14ac:dyDescent="0.3">
      <c r="A83" s="993" t="s">
        <v>354</v>
      </c>
      <c r="B83" s="993"/>
      <c r="C83" s="993"/>
      <c r="D83" s="993"/>
    </row>
    <row r="84" spans="1:31" ht="15.75" x14ac:dyDescent="0.25">
      <c r="A84" s="994" t="s">
        <v>355</v>
      </c>
      <c r="B84" s="994"/>
      <c r="C84" s="994"/>
      <c r="D84" s="994"/>
      <c r="E84" s="407"/>
      <c r="F84" s="407"/>
      <c r="G84" s="407"/>
      <c r="H84" s="407"/>
      <c r="I84" s="407"/>
      <c r="J84" s="407"/>
      <c r="K84" s="407"/>
      <c r="L84" s="343"/>
      <c r="M84" s="343"/>
      <c r="N84" s="343"/>
    </row>
    <row r="85" spans="1:31" x14ac:dyDescent="0.25">
      <c r="A85" s="990" t="s">
        <v>0</v>
      </c>
      <c r="B85" s="990" t="s">
        <v>178</v>
      </c>
      <c r="C85" s="991" t="s">
        <v>356</v>
      </c>
      <c r="D85" s="995" t="s">
        <v>345</v>
      </c>
      <c r="E85" s="995" t="s">
        <v>18</v>
      </c>
      <c r="F85" s="991" t="s">
        <v>328</v>
      </c>
      <c r="G85" s="1003" t="s">
        <v>271</v>
      </c>
      <c r="H85" s="1004"/>
      <c r="I85" s="1004"/>
      <c r="J85" s="1005"/>
      <c r="K85" s="1006" t="s">
        <v>329</v>
      </c>
      <c r="L85" s="1007"/>
      <c r="M85" s="1007"/>
      <c r="N85" s="1008"/>
      <c r="O85" s="1009" t="s">
        <v>273</v>
      </c>
      <c r="P85" s="1009"/>
      <c r="Q85" s="1009"/>
      <c r="R85" s="1009"/>
      <c r="S85" s="998" t="s">
        <v>39</v>
      </c>
      <c r="T85" s="998"/>
      <c r="U85" s="998"/>
      <c r="V85" s="1012"/>
      <c r="W85" s="425"/>
      <c r="X85" s="391"/>
      <c r="Y85" s="391"/>
      <c r="Z85" s="391"/>
      <c r="AA85" s="391"/>
      <c r="AB85" s="391"/>
      <c r="AC85" s="391"/>
      <c r="AD85" s="391"/>
      <c r="AE85" s="391"/>
    </row>
    <row r="86" spans="1:31" x14ac:dyDescent="0.25">
      <c r="A86" s="990"/>
      <c r="B86" s="990"/>
      <c r="C86" s="991"/>
      <c r="D86" s="995"/>
      <c r="E86" s="995"/>
      <c r="F86" s="991"/>
      <c r="G86" s="871" t="s">
        <v>330</v>
      </c>
      <c r="H86" s="871" t="s">
        <v>357</v>
      </c>
      <c r="I86" s="871" t="s">
        <v>326</v>
      </c>
      <c r="J86" s="871" t="s">
        <v>332</v>
      </c>
      <c r="K86" s="896" t="s">
        <v>330</v>
      </c>
      <c r="L86" s="896" t="s">
        <v>357</v>
      </c>
      <c r="M86" s="896" t="s">
        <v>326</v>
      </c>
      <c r="N86" s="896" t="s">
        <v>332</v>
      </c>
      <c r="O86" s="875" t="s">
        <v>330</v>
      </c>
      <c r="P86" s="875" t="s">
        <v>357</v>
      </c>
      <c r="Q86" s="875" t="s">
        <v>326</v>
      </c>
      <c r="R86" s="876" t="s">
        <v>332</v>
      </c>
      <c r="S86" s="892" t="s">
        <v>330</v>
      </c>
      <c r="T86" s="892" t="s">
        <v>357</v>
      </c>
      <c r="U86" s="892" t="s">
        <v>326</v>
      </c>
      <c r="V86" s="1010" t="s">
        <v>332</v>
      </c>
      <c r="W86" s="426"/>
      <c r="X86" s="408"/>
      <c r="Y86" s="408"/>
      <c r="Z86" s="408"/>
      <c r="AA86" s="408"/>
      <c r="AB86" s="408"/>
      <c r="AC86" s="408"/>
      <c r="AD86" s="408"/>
      <c r="AE86" s="408"/>
    </row>
    <row r="87" spans="1:31" x14ac:dyDescent="0.25">
      <c r="A87" s="990"/>
      <c r="B87" s="990"/>
      <c r="C87" s="991"/>
      <c r="D87" s="995"/>
      <c r="E87" s="995"/>
      <c r="F87" s="991"/>
      <c r="G87" s="872"/>
      <c r="H87" s="872"/>
      <c r="I87" s="872"/>
      <c r="J87" s="872"/>
      <c r="K87" s="897"/>
      <c r="L87" s="897"/>
      <c r="M87" s="897"/>
      <c r="N87" s="897"/>
      <c r="O87" s="876"/>
      <c r="P87" s="876"/>
      <c r="Q87" s="876"/>
      <c r="R87" s="999"/>
      <c r="S87" s="893"/>
      <c r="T87" s="893"/>
      <c r="U87" s="893"/>
      <c r="V87" s="1011"/>
      <c r="W87" s="426"/>
      <c r="X87" s="408"/>
      <c r="Y87" s="408"/>
      <c r="Z87" s="408"/>
      <c r="AA87" s="408"/>
      <c r="AB87" s="408"/>
      <c r="AC87" s="408"/>
      <c r="AD87" s="408"/>
      <c r="AE87" s="408"/>
    </row>
    <row r="88" spans="1:31" x14ac:dyDescent="0.25">
      <c r="A88" s="990"/>
      <c r="B88" s="990"/>
      <c r="C88" s="466" t="s">
        <v>333</v>
      </c>
      <c r="D88" s="466" t="s">
        <v>334</v>
      </c>
      <c r="E88" s="466" t="s">
        <v>333</v>
      </c>
      <c r="F88" s="466" t="s">
        <v>335</v>
      </c>
      <c r="G88" s="466" t="s">
        <v>335</v>
      </c>
      <c r="H88" s="466" t="s">
        <v>333</v>
      </c>
      <c r="I88" s="466" t="s">
        <v>334</v>
      </c>
      <c r="J88" s="466" t="s">
        <v>333</v>
      </c>
      <c r="K88" s="466" t="s">
        <v>335</v>
      </c>
      <c r="L88" s="466" t="s">
        <v>333</v>
      </c>
      <c r="M88" s="466" t="s">
        <v>334</v>
      </c>
      <c r="N88" s="466" t="s">
        <v>333</v>
      </c>
      <c r="O88" s="466" t="s">
        <v>335</v>
      </c>
      <c r="P88" s="466" t="s">
        <v>333</v>
      </c>
      <c r="Q88" s="466" t="s">
        <v>334</v>
      </c>
      <c r="R88" s="466" t="s">
        <v>333</v>
      </c>
      <c r="S88" s="466" t="s">
        <v>335</v>
      </c>
      <c r="T88" s="466" t="s">
        <v>333</v>
      </c>
      <c r="U88" s="466" t="s">
        <v>334</v>
      </c>
      <c r="V88" s="467" t="s">
        <v>333</v>
      </c>
      <c r="W88" s="428"/>
      <c r="X88" s="409"/>
      <c r="Y88" s="409"/>
      <c r="Z88" s="409"/>
      <c r="AA88" s="409"/>
      <c r="AB88" s="409"/>
      <c r="AC88" s="409"/>
      <c r="AD88" s="409"/>
      <c r="AE88" s="409"/>
    </row>
    <row r="89" spans="1:31" ht="17.100000000000001" customHeight="1" x14ac:dyDescent="0.25">
      <c r="A89" s="367" t="s">
        <v>301</v>
      </c>
      <c r="B89" s="429" t="s">
        <v>89</v>
      </c>
      <c r="C89" s="370">
        <v>370392000</v>
      </c>
      <c r="D89" s="410">
        <v>0.8</v>
      </c>
      <c r="E89" s="370">
        <v>296314000</v>
      </c>
      <c r="F89" s="370">
        <v>81073</v>
      </c>
      <c r="G89" s="370">
        <v>29997.01</v>
      </c>
      <c r="H89" s="411">
        <f t="shared" ref="H89:H100" si="36">C89/F89*G89</f>
        <v>137045040</v>
      </c>
      <c r="I89" s="410">
        <v>0.8</v>
      </c>
      <c r="J89" s="411">
        <f t="shared" ref="J89:J100" si="37">E89/F89*G89</f>
        <v>109636179.99999999</v>
      </c>
      <c r="K89" s="370">
        <v>21078.98</v>
      </c>
      <c r="L89" s="370">
        <f t="shared" ref="L89:L100" si="38">C89/F89*K89</f>
        <v>96301920</v>
      </c>
      <c r="M89" s="410">
        <v>0.8</v>
      </c>
      <c r="N89" s="370">
        <f t="shared" ref="N89:N100" si="39">E89/F89*K89</f>
        <v>77041640</v>
      </c>
      <c r="O89" s="370">
        <v>29997.01</v>
      </c>
      <c r="P89" s="370">
        <f t="shared" ref="P89:P100" si="40">C89/F89*O89</f>
        <v>137045040</v>
      </c>
      <c r="Q89" s="410">
        <v>0.8</v>
      </c>
      <c r="R89" s="411">
        <f t="shared" ref="R89:R100" si="41">E89/F89*O89</f>
        <v>109636179.99999999</v>
      </c>
      <c r="S89" s="411">
        <f t="shared" ref="S89:T100" si="42">G89+K89+O89</f>
        <v>81073</v>
      </c>
      <c r="T89" s="370">
        <f t="shared" si="42"/>
        <v>370392000</v>
      </c>
      <c r="U89" s="410">
        <v>0.8</v>
      </c>
      <c r="V89" s="430">
        <f t="shared" ref="V89:V100" si="43">J89+N89+R89</f>
        <v>296314000</v>
      </c>
      <c r="W89" s="431"/>
      <c r="X89" s="390"/>
      <c r="Y89" s="390"/>
      <c r="Z89" s="386"/>
      <c r="AA89" s="390"/>
      <c r="AB89" s="390"/>
      <c r="AC89" s="390"/>
      <c r="AD89" s="386"/>
      <c r="AE89" s="390"/>
    </row>
    <row r="90" spans="1:31" ht="17.100000000000001" customHeight="1" x14ac:dyDescent="0.25">
      <c r="A90" s="367" t="s">
        <v>3</v>
      </c>
      <c r="B90" s="429" t="s">
        <v>347</v>
      </c>
      <c r="C90" s="370">
        <v>370452000</v>
      </c>
      <c r="D90" s="410">
        <v>0.8</v>
      </c>
      <c r="E90" s="370">
        <v>296362000</v>
      </c>
      <c r="F90" s="370">
        <v>81383</v>
      </c>
      <c r="G90" s="370">
        <v>30137.070240963854</v>
      </c>
      <c r="H90" s="411">
        <f t="shared" si="36"/>
        <v>137182678.75238737</v>
      </c>
      <c r="I90" s="410">
        <v>0.8</v>
      </c>
      <c r="J90" s="411">
        <f t="shared" si="37"/>
        <v>109746291.12655628</v>
      </c>
      <c r="K90" s="370">
        <v>21174.22096385542</v>
      </c>
      <c r="L90" s="370">
        <f t="shared" si="38"/>
        <v>96384165.052924663</v>
      </c>
      <c r="M90" s="410">
        <v>0.8</v>
      </c>
      <c r="N90" s="370">
        <f t="shared" si="39"/>
        <v>77107436.114300534</v>
      </c>
      <c r="O90" s="370">
        <v>30071.708795180726</v>
      </c>
      <c r="P90" s="370">
        <f t="shared" si="40"/>
        <v>136885156.19468796</v>
      </c>
      <c r="Q90" s="410">
        <v>0.8</v>
      </c>
      <c r="R90" s="411">
        <f t="shared" si="41"/>
        <v>109508272.75914319</v>
      </c>
      <c r="S90" s="411">
        <f t="shared" si="42"/>
        <v>81383</v>
      </c>
      <c r="T90" s="370">
        <f t="shared" si="42"/>
        <v>370452000</v>
      </c>
      <c r="U90" s="410">
        <v>0.8</v>
      </c>
      <c r="V90" s="430">
        <f t="shared" si="43"/>
        <v>296362000</v>
      </c>
      <c r="W90" s="431"/>
      <c r="X90" s="390"/>
      <c r="Y90" s="390"/>
      <c r="Z90" s="386"/>
      <c r="AA90" s="390"/>
      <c r="AB90" s="390"/>
      <c r="AC90" s="390"/>
      <c r="AD90" s="386"/>
      <c r="AE90" s="390"/>
    </row>
    <row r="91" spans="1:31" ht="17.100000000000001" customHeight="1" x14ac:dyDescent="0.25">
      <c r="A91" s="367" t="s">
        <v>6</v>
      </c>
      <c r="B91" s="429" t="s">
        <v>91</v>
      </c>
      <c r="C91" s="370">
        <v>371712000</v>
      </c>
      <c r="D91" s="410">
        <v>0.8</v>
      </c>
      <c r="E91" s="370">
        <v>297370000</v>
      </c>
      <c r="F91" s="370">
        <v>81658</v>
      </c>
      <c r="G91" s="370">
        <v>30235.956987951806</v>
      </c>
      <c r="H91" s="411">
        <f t="shared" si="36"/>
        <v>137635847.60716087</v>
      </c>
      <c r="I91" s="410">
        <v>0.8</v>
      </c>
      <c r="J91" s="411">
        <f t="shared" si="37"/>
        <v>110108826.19592971</v>
      </c>
      <c r="K91" s="370">
        <v>21244.067951807232</v>
      </c>
      <c r="L91" s="370">
        <f t="shared" si="38"/>
        <v>96704241.917536184</v>
      </c>
      <c r="M91" s="410">
        <v>0.8</v>
      </c>
      <c r="N91" s="370">
        <f t="shared" si="39"/>
        <v>77363497.597650155</v>
      </c>
      <c r="O91" s="370">
        <v>30177.975060240962</v>
      </c>
      <c r="P91" s="370">
        <f t="shared" si="40"/>
        <v>137371910.47530296</v>
      </c>
      <c r="Q91" s="410">
        <v>0.8</v>
      </c>
      <c r="R91" s="411">
        <f t="shared" si="41"/>
        <v>109897676.20642012</v>
      </c>
      <c r="S91" s="411">
        <f t="shared" si="42"/>
        <v>81658</v>
      </c>
      <c r="T91" s="370">
        <f t="shared" si="42"/>
        <v>371712000</v>
      </c>
      <c r="U91" s="410">
        <v>0.8</v>
      </c>
      <c r="V91" s="430">
        <f t="shared" si="43"/>
        <v>297370000</v>
      </c>
      <c r="W91" s="431"/>
      <c r="X91" s="390"/>
      <c r="Y91" s="390"/>
      <c r="Z91" s="386"/>
      <c r="AA91" s="390"/>
      <c r="AB91" s="390"/>
      <c r="AC91" s="390"/>
      <c r="AD91" s="386"/>
      <c r="AE91" s="390"/>
    </row>
    <row r="92" spans="1:31" ht="17.100000000000001" customHeight="1" x14ac:dyDescent="0.25">
      <c r="A92" s="367" t="s">
        <v>7</v>
      </c>
      <c r="B92" s="429" t="s">
        <v>92</v>
      </c>
      <c r="C92" s="370">
        <v>373072000</v>
      </c>
      <c r="D92" s="410">
        <v>0.8</v>
      </c>
      <c r="E92" s="370">
        <v>298458000</v>
      </c>
      <c r="F92" s="370">
        <v>81958</v>
      </c>
      <c r="G92" s="370">
        <v>30349.002168674699</v>
      </c>
      <c r="H92" s="411">
        <f t="shared" si="36"/>
        <v>138148355.70745754</v>
      </c>
      <c r="I92" s="410">
        <v>0.8</v>
      </c>
      <c r="J92" s="411">
        <f t="shared" si="37"/>
        <v>110518832.6857453</v>
      </c>
      <c r="K92" s="370">
        <v>21323.248674698796</v>
      </c>
      <c r="L92" s="370">
        <f t="shared" si="38"/>
        <v>97063215.66616106</v>
      </c>
      <c r="M92" s="410">
        <v>0.8</v>
      </c>
      <c r="N92" s="370">
        <f t="shared" si="39"/>
        <v>77650676.602079764</v>
      </c>
      <c r="O92" s="370">
        <v>30285.749156626505</v>
      </c>
      <c r="P92" s="370">
        <f t="shared" si="40"/>
        <v>137860428.62638134</v>
      </c>
      <c r="Q92" s="410">
        <v>0.8</v>
      </c>
      <c r="R92" s="411">
        <f t="shared" si="41"/>
        <v>110288490.71217494</v>
      </c>
      <c r="S92" s="411">
        <f t="shared" si="42"/>
        <v>81958</v>
      </c>
      <c r="T92" s="370">
        <f t="shared" si="42"/>
        <v>373071999.99999994</v>
      </c>
      <c r="U92" s="410">
        <v>0.8</v>
      </c>
      <c r="V92" s="430">
        <f t="shared" si="43"/>
        <v>298458000</v>
      </c>
      <c r="W92" s="431"/>
      <c r="X92" s="390"/>
      <c r="Y92" s="390"/>
      <c r="Z92" s="386"/>
      <c r="AA92" s="390"/>
      <c r="AB92" s="390"/>
      <c r="AC92" s="390"/>
      <c r="AD92" s="386"/>
      <c r="AE92" s="390"/>
    </row>
    <row r="93" spans="1:31" ht="17.100000000000001" customHeight="1" x14ac:dyDescent="0.25">
      <c r="A93" s="367" t="s">
        <v>8</v>
      </c>
      <c r="B93" s="429" t="s">
        <v>17</v>
      </c>
      <c r="C93" s="370">
        <v>374478000</v>
      </c>
      <c r="D93" s="410">
        <v>0.8</v>
      </c>
      <c r="E93" s="370">
        <v>299583000</v>
      </c>
      <c r="F93" s="370">
        <v>82268</v>
      </c>
      <c r="G93" s="370">
        <v>30464.520240963855</v>
      </c>
      <c r="H93" s="411">
        <f t="shared" si="36"/>
        <v>138672297.98701394</v>
      </c>
      <c r="I93" s="410">
        <v>0.8</v>
      </c>
      <c r="J93" s="411">
        <f t="shared" si="37"/>
        <v>110938060.57456939</v>
      </c>
      <c r="K93" s="370">
        <v>21404.320963855422</v>
      </c>
      <c r="L93" s="370">
        <f t="shared" si="38"/>
        <v>97430924.611059591</v>
      </c>
      <c r="M93" s="410">
        <v>0.8</v>
      </c>
      <c r="N93" s="370">
        <f t="shared" si="39"/>
        <v>77944895.795627683</v>
      </c>
      <c r="O93" s="370">
        <v>30399.158795180727</v>
      </c>
      <c r="P93" s="370">
        <f t="shared" si="40"/>
        <v>138374777.40192649</v>
      </c>
      <c r="Q93" s="410">
        <v>0.8</v>
      </c>
      <c r="R93" s="411">
        <f t="shared" si="41"/>
        <v>110700043.62980293</v>
      </c>
      <c r="S93" s="411">
        <f t="shared" si="42"/>
        <v>82268</v>
      </c>
      <c r="T93" s="370">
        <f t="shared" si="42"/>
        <v>374478000</v>
      </c>
      <c r="U93" s="410">
        <v>0.8</v>
      </c>
      <c r="V93" s="430">
        <f t="shared" si="43"/>
        <v>299583000</v>
      </c>
      <c r="W93" s="431"/>
      <c r="X93" s="390"/>
      <c r="Y93" s="390"/>
      <c r="Z93" s="386"/>
      <c r="AA93" s="390"/>
      <c r="AB93" s="390"/>
      <c r="AC93" s="390"/>
      <c r="AD93" s="386"/>
      <c r="AE93" s="390"/>
    </row>
    <row r="94" spans="1:31" ht="17.100000000000001" customHeight="1" x14ac:dyDescent="0.25">
      <c r="A94" s="367" t="s">
        <v>9</v>
      </c>
      <c r="B94" s="429" t="s">
        <v>93</v>
      </c>
      <c r="C94" s="370">
        <v>375839000</v>
      </c>
      <c r="D94" s="410">
        <v>0.8</v>
      </c>
      <c r="E94" s="370">
        <v>300672000</v>
      </c>
      <c r="F94" s="370">
        <v>82568</v>
      </c>
      <c r="G94" s="370">
        <v>30574.702168674699</v>
      </c>
      <c r="H94" s="411">
        <f t="shared" si="36"/>
        <v>139172142.82013044</v>
      </c>
      <c r="I94" s="410">
        <v>0.8</v>
      </c>
      <c r="J94" s="411">
        <f t="shared" si="37"/>
        <v>111338010.49389303</v>
      </c>
      <c r="K94" s="370">
        <v>21481.848674698795</v>
      </c>
      <c r="L94" s="370">
        <f t="shared" si="38"/>
        <v>97782633.999250561</v>
      </c>
      <c r="M94" s="410">
        <v>0.8</v>
      </c>
      <c r="N94" s="370">
        <f t="shared" si="39"/>
        <v>78226315.336680517</v>
      </c>
      <c r="O94" s="370">
        <v>30511.449156626506</v>
      </c>
      <c r="P94" s="370">
        <f t="shared" si="40"/>
        <v>138884223.180619</v>
      </c>
      <c r="Q94" s="410">
        <v>0.8</v>
      </c>
      <c r="R94" s="411">
        <f t="shared" si="41"/>
        <v>111107674.16942647</v>
      </c>
      <c r="S94" s="411">
        <f t="shared" si="42"/>
        <v>82568</v>
      </c>
      <c r="T94" s="370">
        <f t="shared" si="42"/>
        <v>375839000</v>
      </c>
      <c r="U94" s="410">
        <v>0.8</v>
      </c>
      <c r="V94" s="430">
        <f t="shared" si="43"/>
        <v>300672000</v>
      </c>
      <c r="W94" s="431"/>
      <c r="X94" s="390"/>
      <c r="Y94" s="390"/>
      <c r="Z94" s="386"/>
      <c r="AA94" s="390"/>
      <c r="AB94" s="390"/>
      <c r="AC94" s="390"/>
      <c r="AD94" s="386"/>
      <c r="AE94" s="390"/>
    </row>
    <row r="95" spans="1:31" ht="17.100000000000001" customHeight="1" x14ac:dyDescent="0.25">
      <c r="A95" s="367" t="s">
        <v>10</v>
      </c>
      <c r="B95" s="429" t="s">
        <v>94</v>
      </c>
      <c r="C95" s="370">
        <v>377211000</v>
      </c>
      <c r="D95" s="410">
        <v>0.8</v>
      </c>
      <c r="E95" s="370">
        <v>301769000</v>
      </c>
      <c r="F95" s="370">
        <v>82868</v>
      </c>
      <c r="G95" s="370">
        <v>30685.702168674699</v>
      </c>
      <c r="H95" s="411">
        <f t="shared" si="36"/>
        <v>139679784.72689039</v>
      </c>
      <c r="I95" s="410">
        <v>0.8</v>
      </c>
      <c r="J95" s="411">
        <f t="shared" si="37"/>
        <v>111743901.84074427</v>
      </c>
      <c r="K95" s="370">
        <v>21559.848674698795</v>
      </c>
      <c r="L95" s="370">
        <f t="shared" si="38"/>
        <v>98139355.100060418</v>
      </c>
      <c r="M95" s="410">
        <v>0.8</v>
      </c>
      <c r="N95" s="370">
        <f t="shared" si="39"/>
        <v>78511536.114244103</v>
      </c>
      <c r="O95" s="370">
        <v>30622.449156626506</v>
      </c>
      <c r="P95" s="370">
        <f t="shared" si="40"/>
        <v>139391860.17304918</v>
      </c>
      <c r="Q95" s="410">
        <v>0.8</v>
      </c>
      <c r="R95" s="411">
        <f t="shared" si="41"/>
        <v>111513562.04501164</v>
      </c>
      <c r="S95" s="411">
        <f t="shared" si="42"/>
        <v>82868</v>
      </c>
      <c r="T95" s="370">
        <f t="shared" si="42"/>
        <v>377211000</v>
      </c>
      <c r="U95" s="410">
        <v>0.8</v>
      </c>
      <c r="V95" s="430">
        <f t="shared" si="43"/>
        <v>301769000</v>
      </c>
      <c r="W95" s="431"/>
      <c r="X95" s="390"/>
      <c r="Y95" s="390"/>
      <c r="Z95" s="386"/>
      <c r="AA95" s="390"/>
      <c r="AB95" s="390"/>
      <c r="AC95" s="390"/>
      <c r="AD95" s="386"/>
      <c r="AE95" s="390"/>
    </row>
    <row r="96" spans="1:31" ht="17.100000000000001" customHeight="1" x14ac:dyDescent="0.25">
      <c r="A96" s="367" t="s">
        <v>11</v>
      </c>
      <c r="B96" s="429" t="s">
        <v>95</v>
      </c>
      <c r="C96" s="370">
        <v>378595000</v>
      </c>
      <c r="D96" s="410">
        <v>0.8</v>
      </c>
      <c r="E96" s="370">
        <v>302876000</v>
      </c>
      <c r="F96" s="370">
        <v>83173</v>
      </c>
      <c r="G96" s="370">
        <v>30798.961204819279</v>
      </c>
      <c r="H96" s="411">
        <f t="shared" si="36"/>
        <v>140193725.33560839</v>
      </c>
      <c r="I96" s="410">
        <v>0.8</v>
      </c>
      <c r="J96" s="411">
        <f t="shared" si="37"/>
        <v>112154980.26848669</v>
      </c>
      <c r="K96" s="370">
        <v>21639.384819277107</v>
      </c>
      <c r="L96" s="370">
        <f t="shared" si="38"/>
        <v>98500269.265918225</v>
      </c>
      <c r="M96" s="410">
        <v>0.8</v>
      </c>
      <c r="N96" s="370">
        <f t="shared" si="39"/>
        <v>78800215.412734583</v>
      </c>
      <c r="O96" s="370">
        <v>30734.653975903617</v>
      </c>
      <c r="P96" s="370">
        <f t="shared" si="40"/>
        <v>139901005.39847344</v>
      </c>
      <c r="Q96" s="410">
        <v>0.8</v>
      </c>
      <c r="R96" s="411">
        <f t="shared" si="41"/>
        <v>111920804.31877874</v>
      </c>
      <c r="S96" s="411">
        <f t="shared" si="42"/>
        <v>83173</v>
      </c>
      <c r="T96" s="370">
        <f t="shared" si="42"/>
        <v>378595000.00000006</v>
      </c>
      <c r="U96" s="410">
        <v>0.8</v>
      </c>
      <c r="V96" s="430">
        <f t="shared" si="43"/>
        <v>302876000</v>
      </c>
      <c r="W96" s="431"/>
      <c r="X96" s="390"/>
      <c r="Y96" s="390"/>
      <c r="Z96" s="386"/>
      <c r="AA96" s="390"/>
      <c r="AB96" s="390"/>
      <c r="AC96" s="390"/>
      <c r="AD96" s="386"/>
      <c r="AE96" s="390"/>
    </row>
    <row r="97" spans="1:31" ht="17.100000000000001" customHeight="1" x14ac:dyDescent="0.25">
      <c r="A97" s="367" t="s">
        <v>13</v>
      </c>
      <c r="B97" s="429" t="s">
        <v>96</v>
      </c>
      <c r="C97" s="370">
        <v>379944000</v>
      </c>
      <c r="D97" s="410">
        <v>0.8</v>
      </c>
      <c r="E97" s="370">
        <v>303956000</v>
      </c>
      <c r="F97" s="370">
        <v>83473</v>
      </c>
      <c r="G97" s="370">
        <v>30909.552168674698</v>
      </c>
      <c r="H97" s="411">
        <f t="shared" si="36"/>
        <v>140690988.5732505</v>
      </c>
      <c r="I97" s="410">
        <v>0.8</v>
      </c>
      <c r="J97" s="411">
        <f t="shared" si="37"/>
        <v>112553087.09381102</v>
      </c>
      <c r="K97" s="370">
        <v>21717.148674698794</v>
      </c>
      <c r="L97" s="370">
        <f t="shared" si="38"/>
        <v>98849931.547443584</v>
      </c>
      <c r="M97" s="410">
        <v>0.8</v>
      </c>
      <c r="N97" s="370">
        <f t="shared" si="39"/>
        <v>79080153.373746559</v>
      </c>
      <c r="O97" s="370">
        <v>30846.299156626505</v>
      </c>
      <c r="P97" s="370">
        <f t="shared" si="40"/>
        <v>140403079.87930587</v>
      </c>
      <c r="Q97" s="410">
        <v>0.8</v>
      </c>
      <c r="R97" s="411">
        <f t="shared" si="41"/>
        <v>112322759.53244242</v>
      </c>
      <c r="S97" s="411">
        <f t="shared" si="42"/>
        <v>83473</v>
      </c>
      <c r="T97" s="370">
        <f t="shared" si="42"/>
        <v>379944000</v>
      </c>
      <c r="U97" s="410">
        <v>0.8</v>
      </c>
      <c r="V97" s="430">
        <f t="shared" si="43"/>
        <v>303956000</v>
      </c>
      <c r="W97" s="431"/>
      <c r="X97" s="390"/>
      <c r="Y97" s="390"/>
      <c r="Z97" s="386"/>
      <c r="AA97" s="390"/>
      <c r="AB97" s="390"/>
      <c r="AC97" s="390"/>
      <c r="AD97" s="386"/>
      <c r="AE97" s="390"/>
    </row>
    <row r="98" spans="1:31" ht="17.100000000000001" customHeight="1" x14ac:dyDescent="0.25">
      <c r="A98" s="367" t="s">
        <v>14</v>
      </c>
      <c r="B98" s="429" t="s">
        <v>97</v>
      </c>
      <c r="C98" s="370">
        <v>381328000</v>
      </c>
      <c r="D98" s="410">
        <v>0.8</v>
      </c>
      <c r="E98" s="370">
        <v>305063000</v>
      </c>
      <c r="F98" s="370">
        <v>83778</v>
      </c>
      <c r="G98" s="370">
        <v>31022.811204819274</v>
      </c>
      <c r="H98" s="411">
        <f t="shared" si="36"/>
        <v>141204929.11159641</v>
      </c>
      <c r="I98" s="410">
        <v>0.8</v>
      </c>
      <c r="J98" s="411">
        <f t="shared" si="37"/>
        <v>112964165.46797229</v>
      </c>
      <c r="K98" s="370">
        <v>21796.684819277107</v>
      </c>
      <c r="L98" s="370">
        <f t="shared" si="38"/>
        <v>99210845.672674224</v>
      </c>
      <c r="M98" s="410">
        <v>0.8</v>
      </c>
      <c r="N98" s="370">
        <f t="shared" si="39"/>
        <v>79368832.641303599</v>
      </c>
      <c r="O98" s="370">
        <v>30958.503975903615</v>
      </c>
      <c r="P98" s="370">
        <f t="shared" si="40"/>
        <v>140912225.21572936</v>
      </c>
      <c r="Q98" s="410">
        <v>0.8</v>
      </c>
      <c r="R98" s="411">
        <f t="shared" si="41"/>
        <v>112730001.89072412</v>
      </c>
      <c r="S98" s="411">
        <f t="shared" si="42"/>
        <v>83778</v>
      </c>
      <c r="T98" s="370">
        <f t="shared" si="42"/>
        <v>381328000</v>
      </c>
      <c r="U98" s="410">
        <v>0.8</v>
      </c>
      <c r="V98" s="430">
        <f t="shared" si="43"/>
        <v>305063000</v>
      </c>
      <c r="W98" s="431"/>
      <c r="X98" s="390"/>
      <c r="Y98" s="390"/>
      <c r="Z98" s="386"/>
      <c r="AA98" s="390"/>
      <c r="AB98" s="390"/>
      <c r="AC98" s="390"/>
      <c r="AD98" s="386"/>
      <c r="AE98" s="390"/>
    </row>
    <row r="99" spans="1:31" ht="17.100000000000001" customHeight="1" x14ac:dyDescent="0.25">
      <c r="A99" s="367" t="s">
        <v>15</v>
      </c>
      <c r="B99" s="429" t="s">
        <v>336</v>
      </c>
      <c r="C99" s="370">
        <v>382723000</v>
      </c>
      <c r="D99" s="410">
        <v>0.8</v>
      </c>
      <c r="E99" s="370">
        <v>306179000</v>
      </c>
      <c r="F99" s="370">
        <v>84083</v>
      </c>
      <c r="G99" s="370">
        <v>31135.66120481928</v>
      </c>
      <c r="H99" s="411">
        <f t="shared" si="36"/>
        <v>141721081.11380482</v>
      </c>
      <c r="I99" s="410">
        <v>0.8</v>
      </c>
      <c r="J99" s="411">
        <f t="shared" si="37"/>
        <v>113377087.06909081</v>
      </c>
      <c r="K99" s="370">
        <v>21875.98481927711</v>
      </c>
      <c r="L99" s="370">
        <f t="shared" si="38"/>
        <v>99573546.828588352</v>
      </c>
      <c r="M99" s="410">
        <v>0.8</v>
      </c>
      <c r="N99" s="370">
        <f t="shared" si="39"/>
        <v>79658993.56566067</v>
      </c>
      <c r="O99" s="370">
        <v>31071.353975903618</v>
      </c>
      <c r="P99" s="370">
        <f t="shared" si="40"/>
        <v>141428372.05760691</v>
      </c>
      <c r="Q99" s="410">
        <v>0.8</v>
      </c>
      <c r="R99" s="411">
        <f t="shared" si="41"/>
        <v>113142919.36524855</v>
      </c>
      <c r="S99" s="411">
        <f t="shared" si="42"/>
        <v>84083.000000000015</v>
      </c>
      <c r="T99" s="370">
        <f t="shared" si="42"/>
        <v>382723000.00000012</v>
      </c>
      <c r="U99" s="410">
        <v>0.8</v>
      </c>
      <c r="V99" s="430">
        <f t="shared" si="43"/>
        <v>306179000.00000006</v>
      </c>
      <c r="W99" s="431"/>
      <c r="X99" s="390"/>
      <c r="Y99" s="390"/>
      <c r="Z99" s="386"/>
      <c r="AA99" s="390"/>
      <c r="AB99" s="390"/>
      <c r="AC99" s="390"/>
      <c r="AD99" s="386"/>
      <c r="AE99" s="390"/>
    </row>
    <row r="100" spans="1:31" ht="17.100000000000001" customHeight="1" thickBot="1" x14ac:dyDescent="0.3">
      <c r="A100" s="367" t="s">
        <v>16</v>
      </c>
      <c r="B100" s="429" t="s">
        <v>99</v>
      </c>
      <c r="C100" s="370">
        <v>383971000</v>
      </c>
      <c r="D100" s="410">
        <v>0.8</v>
      </c>
      <c r="E100" s="370">
        <v>307177000</v>
      </c>
      <c r="F100" s="415">
        <v>84358</v>
      </c>
      <c r="G100" s="415">
        <v>31234.956987951806</v>
      </c>
      <c r="H100" s="411">
        <f t="shared" si="36"/>
        <v>142171669.19107664</v>
      </c>
      <c r="I100" s="410">
        <v>0.8</v>
      </c>
      <c r="J100" s="411">
        <f t="shared" si="37"/>
        <v>113737409.40619825</v>
      </c>
      <c r="K100" s="415">
        <v>21946.067951807232</v>
      </c>
      <c r="L100" s="370">
        <f t="shared" si="38"/>
        <v>99891577.058765903</v>
      </c>
      <c r="M100" s="410">
        <v>0.8</v>
      </c>
      <c r="N100" s="370">
        <f t="shared" si="39"/>
        <v>79913313.677805185</v>
      </c>
      <c r="O100" s="415">
        <v>31176.975060240962</v>
      </c>
      <c r="P100" s="370">
        <f t="shared" si="40"/>
        <v>141907753.75015745</v>
      </c>
      <c r="Q100" s="410">
        <v>0.8</v>
      </c>
      <c r="R100" s="411">
        <f t="shared" si="41"/>
        <v>113526276.91599657</v>
      </c>
      <c r="S100" s="411">
        <f t="shared" si="42"/>
        <v>84358</v>
      </c>
      <c r="T100" s="370">
        <f t="shared" si="42"/>
        <v>383971000</v>
      </c>
      <c r="U100" s="410">
        <v>0.8</v>
      </c>
      <c r="V100" s="430">
        <f t="shared" si="43"/>
        <v>307177000</v>
      </c>
      <c r="W100" s="431"/>
      <c r="X100" s="390"/>
      <c r="Y100" s="390"/>
      <c r="Z100" s="386"/>
      <c r="AA100" s="390"/>
      <c r="AB100" s="390"/>
      <c r="AC100" s="390"/>
      <c r="AD100" s="386"/>
      <c r="AE100" s="390"/>
    </row>
    <row r="101" spans="1:31" ht="17.100000000000001" customHeight="1" thickBot="1" x14ac:dyDescent="0.3">
      <c r="A101" s="367" t="s">
        <v>314</v>
      </c>
      <c r="B101" s="367" t="s">
        <v>358</v>
      </c>
      <c r="C101" s="464"/>
      <c r="D101" s="410">
        <v>0.8</v>
      </c>
      <c r="E101" s="436">
        <v>3615779000</v>
      </c>
      <c r="F101" s="437"/>
      <c r="G101" s="420"/>
      <c r="H101" s="437"/>
      <c r="I101" s="435">
        <v>0.8</v>
      </c>
      <c r="J101" s="439">
        <f>SUM(J89:J100)</f>
        <v>1338816832.2229972</v>
      </c>
      <c r="K101" s="422"/>
      <c r="L101" s="443"/>
      <c r="M101" s="435">
        <v>0.8</v>
      </c>
      <c r="N101" s="436">
        <f>SUM(N89:N100)</f>
        <v>940667506.23183346</v>
      </c>
      <c r="O101" s="420"/>
      <c r="P101" s="437"/>
      <c r="Q101" s="435">
        <v>0.8</v>
      </c>
      <c r="R101" s="439">
        <f>SUM(R89:R100)</f>
        <v>1336294661.5451696</v>
      </c>
      <c r="S101" s="440"/>
      <c r="T101" s="440"/>
      <c r="U101" s="435">
        <v>0.8</v>
      </c>
      <c r="V101" s="439">
        <f>SUM(V89:V100)</f>
        <v>3615779000</v>
      </c>
      <c r="W101" s="412">
        <f>E101-V101</f>
        <v>0</v>
      </c>
      <c r="X101" s="390"/>
      <c r="Y101" s="390"/>
      <c r="Z101" s="386"/>
      <c r="AA101" s="390"/>
      <c r="AB101" s="390"/>
      <c r="AC101" s="390"/>
      <c r="AD101" s="386"/>
      <c r="AE101" s="390"/>
    </row>
    <row r="102" spans="1:31" x14ac:dyDescent="0.25">
      <c r="A102" s="342"/>
    </row>
    <row r="103" spans="1:31" x14ac:dyDescent="0.25">
      <c r="A103" s="342"/>
    </row>
    <row r="104" spans="1:31" ht="15.75" x14ac:dyDescent="0.25">
      <c r="A104" s="531" t="s">
        <v>359</v>
      </c>
      <c r="B104" s="531"/>
      <c r="C104" s="531"/>
      <c r="D104" s="531"/>
    </row>
    <row r="105" spans="1:31" x14ac:dyDescent="0.25">
      <c r="A105" s="990" t="s">
        <v>0</v>
      </c>
      <c r="B105" s="990" t="s">
        <v>360</v>
      </c>
      <c r="C105" s="1000" t="s">
        <v>361</v>
      </c>
      <c r="D105" s="991" t="s">
        <v>328</v>
      </c>
      <c r="E105" s="1014" t="s">
        <v>271</v>
      </c>
      <c r="F105" s="1014"/>
      <c r="G105" s="1013" t="s">
        <v>272</v>
      </c>
      <c r="H105" s="1013"/>
      <c r="I105" s="877" t="s">
        <v>273</v>
      </c>
      <c r="J105" s="877"/>
      <c r="K105" s="998" t="s">
        <v>39</v>
      </c>
      <c r="L105" s="998"/>
    </row>
    <row r="106" spans="1:31" x14ac:dyDescent="0.25">
      <c r="A106" s="990"/>
      <c r="B106" s="990"/>
      <c r="C106" s="1001"/>
      <c r="D106" s="991"/>
      <c r="E106" s="919" t="s">
        <v>330</v>
      </c>
      <c r="F106" s="919" t="s">
        <v>361</v>
      </c>
      <c r="G106" s="921" t="s">
        <v>330</v>
      </c>
      <c r="H106" s="921" t="s">
        <v>361</v>
      </c>
      <c r="I106" s="875" t="s">
        <v>330</v>
      </c>
      <c r="J106" s="875" t="s">
        <v>361</v>
      </c>
      <c r="K106" s="892" t="s">
        <v>330</v>
      </c>
      <c r="L106" s="892" t="s">
        <v>361</v>
      </c>
    </row>
    <row r="107" spans="1:31" x14ac:dyDescent="0.25">
      <c r="A107" s="990"/>
      <c r="B107" s="990"/>
      <c r="C107" s="1001"/>
      <c r="D107" s="991"/>
      <c r="E107" s="919"/>
      <c r="F107" s="919"/>
      <c r="G107" s="921"/>
      <c r="H107" s="921"/>
      <c r="I107" s="875"/>
      <c r="J107" s="875"/>
      <c r="K107" s="892"/>
      <c r="L107" s="892"/>
    </row>
    <row r="108" spans="1:31" x14ac:dyDescent="0.25">
      <c r="A108" s="990"/>
      <c r="B108" s="990"/>
      <c r="C108" s="466" t="s">
        <v>333</v>
      </c>
      <c r="D108" s="466" t="s">
        <v>335</v>
      </c>
      <c r="E108" s="466" t="s">
        <v>335</v>
      </c>
      <c r="F108" s="466" t="s">
        <v>333</v>
      </c>
      <c r="G108" s="466" t="s">
        <v>335</v>
      </c>
      <c r="H108" s="466" t="s">
        <v>333</v>
      </c>
      <c r="I108" s="466" t="s">
        <v>335</v>
      </c>
      <c r="J108" s="466" t="s">
        <v>333</v>
      </c>
      <c r="K108" s="466" t="s">
        <v>335</v>
      </c>
      <c r="L108" s="466" t="s">
        <v>333</v>
      </c>
    </row>
    <row r="109" spans="1:31" x14ac:dyDescent="0.25">
      <c r="A109" s="367" t="s">
        <v>301</v>
      </c>
      <c r="B109" s="410" t="s">
        <v>302</v>
      </c>
      <c r="C109" s="370">
        <v>218758000</v>
      </c>
      <c r="D109" s="370">
        <v>81073</v>
      </c>
      <c r="E109" s="370">
        <v>29997.01</v>
      </c>
      <c r="F109" s="370">
        <f t="shared" ref="F109:F120" si="44">C109/D109*E109</f>
        <v>80940460</v>
      </c>
      <c r="G109" s="370">
        <v>21078.98</v>
      </c>
      <c r="H109" s="370">
        <f t="shared" ref="H109:H120" si="45">C109/D109*G109</f>
        <v>56877080</v>
      </c>
      <c r="I109" s="370">
        <v>29997.01</v>
      </c>
      <c r="J109" s="370">
        <f t="shared" ref="J109:J120" si="46">C109/D109*I109</f>
        <v>80940460</v>
      </c>
      <c r="K109" s="370">
        <f t="shared" ref="K109:L120" si="47">E109+G109+I109</f>
        <v>81073</v>
      </c>
      <c r="L109" s="370">
        <f t="shared" si="47"/>
        <v>218758000</v>
      </c>
    </row>
    <row r="110" spans="1:31" x14ac:dyDescent="0.25">
      <c r="A110" s="367" t="s">
        <v>3</v>
      </c>
      <c r="B110" s="410" t="s">
        <v>303</v>
      </c>
      <c r="C110" s="370">
        <v>219497000</v>
      </c>
      <c r="D110" s="370">
        <v>81383</v>
      </c>
      <c r="E110" s="370">
        <v>30137.070240963854</v>
      </c>
      <c r="F110" s="370">
        <f t="shared" si="44"/>
        <v>81282288.766460344</v>
      </c>
      <c r="G110" s="370">
        <v>21174.22096385542</v>
      </c>
      <c r="H110" s="370">
        <f t="shared" si="45"/>
        <v>57108707.947647206</v>
      </c>
      <c r="I110" s="370">
        <v>30071.708795180726</v>
      </c>
      <c r="J110" s="370">
        <f t="shared" si="46"/>
        <v>81106003.285892427</v>
      </c>
      <c r="K110" s="370">
        <f t="shared" si="47"/>
        <v>81383</v>
      </c>
      <c r="L110" s="370">
        <f t="shared" si="47"/>
        <v>219496999.99999997</v>
      </c>
    </row>
    <row r="111" spans="1:31" x14ac:dyDescent="0.25">
      <c r="A111" s="367" t="s">
        <v>6</v>
      </c>
      <c r="B111" s="410" t="s">
        <v>304</v>
      </c>
      <c r="C111" s="370">
        <v>220303000</v>
      </c>
      <c r="D111" s="370">
        <v>81658</v>
      </c>
      <c r="E111" s="370">
        <v>30235.956987951806</v>
      </c>
      <c r="F111" s="370">
        <f t="shared" si="44"/>
        <v>81572804.040225655</v>
      </c>
      <c r="G111" s="370">
        <v>21244.067951807232</v>
      </c>
      <c r="H111" s="370">
        <f t="shared" si="45"/>
        <v>57313819.858274624</v>
      </c>
      <c r="I111" s="370">
        <v>30177.975060240962</v>
      </c>
      <c r="J111" s="370">
        <f t="shared" si="46"/>
        <v>81416376.101499736</v>
      </c>
      <c r="K111" s="370">
        <f t="shared" si="47"/>
        <v>81658</v>
      </c>
      <c r="L111" s="370">
        <f t="shared" si="47"/>
        <v>220303000</v>
      </c>
    </row>
    <row r="112" spans="1:31" x14ac:dyDescent="0.25">
      <c r="A112" s="367" t="s">
        <v>7</v>
      </c>
      <c r="B112" s="410" t="s">
        <v>305</v>
      </c>
      <c r="C112" s="370">
        <v>221136000</v>
      </c>
      <c r="D112" s="370">
        <v>81958</v>
      </c>
      <c r="E112" s="370">
        <v>30349.002168674699</v>
      </c>
      <c r="F112" s="370">
        <f t="shared" si="44"/>
        <v>81886538.758535445</v>
      </c>
      <c r="G112" s="370">
        <v>21323.248674698796</v>
      </c>
      <c r="H112" s="370">
        <f t="shared" si="45"/>
        <v>57533589.386370987</v>
      </c>
      <c r="I112" s="370">
        <v>30285.749156626505</v>
      </c>
      <c r="J112" s="370">
        <f t="shared" si="46"/>
        <v>81715871.855093569</v>
      </c>
      <c r="K112" s="370">
        <f t="shared" si="47"/>
        <v>81958</v>
      </c>
      <c r="L112" s="370">
        <f t="shared" si="47"/>
        <v>221136000</v>
      </c>
    </row>
    <row r="113" spans="1:12" x14ac:dyDescent="0.25">
      <c r="A113" s="367" t="s">
        <v>8</v>
      </c>
      <c r="B113" s="410" t="s">
        <v>306</v>
      </c>
      <c r="C113" s="370">
        <v>221943000</v>
      </c>
      <c r="D113" s="370">
        <v>82268</v>
      </c>
      <c r="E113" s="370">
        <v>30464.520240963855</v>
      </c>
      <c r="F113" s="370">
        <f t="shared" si="44"/>
        <v>82187326.97817184</v>
      </c>
      <c r="G113" s="370">
        <v>21404.320963855422</v>
      </c>
      <c r="H113" s="370">
        <f t="shared" si="45"/>
        <v>57744678.46162498</v>
      </c>
      <c r="I113" s="370">
        <v>30399.158795180727</v>
      </c>
      <c r="J113" s="370">
        <f t="shared" si="46"/>
        <v>82010994.560203195</v>
      </c>
      <c r="K113" s="370">
        <f t="shared" si="47"/>
        <v>82268</v>
      </c>
      <c r="L113" s="370">
        <f t="shared" si="47"/>
        <v>221943000</v>
      </c>
    </row>
    <row r="114" spans="1:12" x14ac:dyDescent="0.25">
      <c r="A114" s="367" t="s">
        <v>9</v>
      </c>
      <c r="B114" s="410" t="s">
        <v>307</v>
      </c>
      <c r="C114" s="370">
        <v>222749000</v>
      </c>
      <c r="D114" s="370">
        <v>82568</v>
      </c>
      <c r="E114" s="370">
        <v>30574.702168674699</v>
      </c>
      <c r="F114" s="370">
        <f t="shared" si="44"/>
        <v>82483338.985685974</v>
      </c>
      <c r="G114" s="370">
        <v>21481.848674698795</v>
      </c>
      <c r="H114" s="370">
        <f t="shared" si="45"/>
        <v>57952963.744313553</v>
      </c>
      <c r="I114" s="370">
        <v>30511.449156626506</v>
      </c>
      <c r="J114" s="370">
        <f t="shared" si="46"/>
        <v>82312697.270000443</v>
      </c>
      <c r="K114" s="370">
        <f t="shared" si="47"/>
        <v>82568</v>
      </c>
      <c r="L114" s="370">
        <f t="shared" si="47"/>
        <v>222749000</v>
      </c>
    </row>
    <row r="115" spans="1:12" x14ac:dyDescent="0.25">
      <c r="A115" s="367" t="s">
        <v>10</v>
      </c>
      <c r="B115" s="410" t="s">
        <v>308</v>
      </c>
      <c r="C115" s="370">
        <v>223569000</v>
      </c>
      <c r="D115" s="370">
        <v>82868</v>
      </c>
      <c r="E115" s="370">
        <v>30685.702168674699</v>
      </c>
      <c r="F115" s="370">
        <f t="shared" si="44"/>
        <v>82786742.145924047</v>
      </c>
      <c r="G115" s="370">
        <v>21559.848674698795</v>
      </c>
      <c r="H115" s="370">
        <f t="shared" si="45"/>
        <v>58166165.568780892</v>
      </c>
      <c r="I115" s="370">
        <v>30622.449156626506</v>
      </c>
      <c r="J115" s="370">
        <f t="shared" si="46"/>
        <v>82616092.285295069</v>
      </c>
      <c r="K115" s="370">
        <f t="shared" si="47"/>
        <v>82868</v>
      </c>
      <c r="L115" s="370">
        <f t="shared" si="47"/>
        <v>223569000</v>
      </c>
    </row>
    <row r="116" spans="1:12" x14ac:dyDescent="0.25">
      <c r="A116" s="367" t="s">
        <v>11</v>
      </c>
      <c r="B116" s="410" t="s">
        <v>309</v>
      </c>
      <c r="C116" s="370">
        <v>224375000</v>
      </c>
      <c r="D116" s="370">
        <v>83173</v>
      </c>
      <c r="E116" s="370">
        <v>30798.961204819279</v>
      </c>
      <c r="F116" s="370">
        <f t="shared" si="44"/>
        <v>83086060.624617681</v>
      </c>
      <c r="G116" s="370">
        <v>21639.384819277107</v>
      </c>
      <c r="H116" s="370">
        <f t="shared" si="45"/>
        <v>58376359.74204731</v>
      </c>
      <c r="I116" s="370">
        <v>30734.653975903617</v>
      </c>
      <c r="J116" s="370">
        <f t="shared" si="46"/>
        <v>82912579.633335024</v>
      </c>
      <c r="K116" s="370">
        <f t="shared" si="47"/>
        <v>83173</v>
      </c>
      <c r="L116" s="370">
        <f t="shared" si="47"/>
        <v>224375000.00000003</v>
      </c>
    </row>
    <row r="117" spans="1:12" x14ac:dyDescent="0.25">
      <c r="A117" s="367" t="s">
        <v>13</v>
      </c>
      <c r="B117" s="410" t="s">
        <v>310</v>
      </c>
      <c r="C117" s="370">
        <v>225195000</v>
      </c>
      <c r="D117" s="370">
        <v>83473</v>
      </c>
      <c r="E117" s="370">
        <v>30909.552168674698</v>
      </c>
      <c r="F117" s="370">
        <f t="shared" si="44"/>
        <v>83388360.315607429</v>
      </c>
      <c r="G117" s="370">
        <v>21717.148674698794</v>
      </c>
      <c r="H117" s="370">
        <f t="shared" si="45"/>
        <v>58588924.512103252</v>
      </c>
      <c r="I117" s="370">
        <v>30846.299156626505</v>
      </c>
      <c r="J117" s="370">
        <f t="shared" si="46"/>
        <v>83217715.172289312</v>
      </c>
      <c r="K117" s="370">
        <f t="shared" si="47"/>
        <v>83473</v>
      </c>
      <c r="L117" s="370">
        <f t="shared" si="47"/>
        <v>225195000</v>
      </c>
    </row>
    <row r="118" spans="1:12" x14ac:dyDescent="0.25">
      <c r="A118" s="367" t="s">
        <v>14</v>
      </c>
      <c r="B118" s="410" t="s">
        <v>311</v>
      </c>
      <c r="C118" s="370">
        <v>226015000</v>
      </c>
      <c r="D118" s="370">
        <v>83778</v>
      </c>
      <c r="E118" s="370">
        <v>31022.811204819274</v>
      </c>
      <c r="F118" s="370">
        <f t="shared" si="44"/>
        <v>83692862.976643369</v>
      </c>
      <c r="G118" s="370">
        <v>21796.684819277107</v>
      </c>
      <c r="H118" s="370">
        <f t="shared" si="45"/>
        <v>58802761.099917822</v>
      </c>
      <c r="I118" s="370">
        <v>30958.503975903615</v>
      </c>
      <c r="J118" s="370">
        <f t="shared" si="46"/>
        <v>83519375.923438802</v>
      </c>
      <c r="K118" s="370">
        <f t="shared" si="47"/>
        <v>83778</v>
      </c>
      <c r="L118" s="370">
        <f t="shared" si="47"/>
        <v>226015000</v>
      </c>
    </row>
    <row r="119" spans="1:12" x14ac:dyDescent="0.25">
      <c r="A119" s="367" t="s">
        <v>15</v>
      </c>
      <c r="B119" s="410" t="s">
        <v>362</v>
      </c>
      <c r="C119" s="370">
        <v>226754000</v>
      </c>
      <c r="D119" s="370">
        <v>84083</v>
      </c>
      <c r="E119" s="370">
        <v>31135.66120481928</v>
      </c>
      <c r="F119" s="370">
        <f t="shared" si="44"/>
        <v>83966268.102203667</v>
      </c>
      <c r="G119" s="370">
        <v>21875.98481927711</v>
      </c>
      <c r="H119" s="370">
        <f t="shared" si="45"/>
        <v>58994886.739416555</v>
      </c>
      <c r="I119" s="370">
        <v>31071.353975903618</v>
      </c>
      <c r="J119" s="370">
        <f t="shared" si="46"/>
        <v>83792845.158379808</v>
      </c>
      <c r="K119" s="370">
        <f t="shared" si="47"/>
        <v>84083.000000000015</v>
      </c>
      <c r="L119" s="370">
        <f t="shared" si="47"/>
        <v>226754000</v>
      </c>
    </row>
    <row r="120" spans="1:12" x14ac:dyDescent="0.25">
      <c r="A120" s="367" t="s">
        <v>16</v>
      </c>
      <c r="B120" s="410" t="s">
        <v>363</v>
      </c>
      <c r="C120" s="370">
        <v>227574000</v>
      </c>
      <c r="D120" s="370">
        <v>84358</v>
      </c>
      <c r="E120" s="370">
        <v>31234.956987951806</v>
      </c>
      <c r="F120" s="370">
        <f t="shared" si="44"/>
        <v>84263070.503996581</v>
      </c>
      <c r="G120" s="370">
        <v>21946.067951807232</v>
      </c>
      <c r="H120" s="370">
        <f t="shared" si="45"/>
        <v>59204277.816740304</v>
      </c>
      <c r="I120" s="370">
        <v>31176.975060240962</v>
      </c>
      <c r="J120" s="370">
        <f t="shared" si="46"/>
        <v>84106651.6792631</v>
      </c>
      <c r="K120" s="370">
        <f t="shared" si="47"/>
        <v>84358</v>
      </c>
      <c r="L120" s="370">
        <f t="shared" si="47"/>
        <v>227574000</v>
      </c>
    </row>
    <row r="121" spans="1:12" x14ac:dyDescent="0.25">
      <c r="A121" s="367" t="s">
        <v>314</v>
      </c>
      <c r="B121" s="410" t="s">
        <v>364</v>
      </c>
      <c r="C121" s="465">
        <v>2677868000</v>
      </c>
      <c r="D121" s="443"/>
      <c r="E121" s="443"/>
      <c r="F121" s="436">
        <f>SUM(F109:F120)</f>
        <v>991536122.19807196</v>
      </c>
      <c r="G121" s="437"/>
      <c r="H121" s="439">
        <f>SUM(H109:H120)</f>
        <v>696664214.87723744</v>
      </c>
      <c r="I121" s="437"/>
      <c r="J121" s="439">
        <f>SUM(J109:J120)</f>
        <v>989667662.92469049</v>
      </c>
      <c r="K121" s="437"/>
      <c r="L121" s="436">
        <f>F121+H121+J121</f>
        <v>2677868000</v>
      </c>
    </row>
    <row r="122" spans="1:12" x14ac:dyDescent="0.25">
      <c r="A122" s="342"/>
    </row>
    <row r="123" spans="1:12" x14ac:dyDescent="0.25">
      <c r="A123" s="342"/>
    </row>
  </sheetData>
  <mergeCells count="154">
    <mergeCell ref="A105:A108"/>
    <mergeCell ref="B105:B108"/>
    <mergeCell ref="C105:C107"/>
    <mergeCell ref="D105:D107"/>
    <mergeCell ref="E105:F105"/>
    <mergeCell ref="H86:H87"/>
    <mergeCell ref="I86:I87"/>
    <mergeCell ref="J86:J87"/>
    <mergeCell ref="F106:F107"/>
    <mergeCell ref="G106:G107"/>
    <mergeCell ref="H106:H107"/>
    <mergeCell ref="I106:I107"/>
    <mergeCell ref="J106:J107"/>
    <mergeCell ref="G86:G87"/>
    <mergeCell ref="K106:K107"/>
    <mergeCell ref="L106:L107"/>
    <mergeCell ref="G105:H105"/>
    <mergeCell ref="I105:J105"/>
    <mergeCell ref="K105:L105"/>
    <mergeCell ref="E106:E107"/>
    <mergeCell ref="V86:V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E85:E87"/>
    <mergeCell ref="F85:F87"/>
    <mergeCell ref="G85:J85"/>
    <mergeCell ref="K85:N85"/>
    <mergeCell ref="O85:R85"/>
    <mergeCell ref="S85:V85"/>
    <mergeCell ref="T86:T87"/>
    <mergeCell ref="U86:U87"/>
    <mergeCell ref="E65:E67"/>
    <mergeCell ref="F65:F67"/>
    <mergeCell ref="G65:J65"/>
    <mergeCell ref="K65:N65"/>
    <mergeCell ref="O65:R65"/>
    <mergeCell ref="S65:V65"/>
    <mergeCell ref="G66:G67"/>
    <mergeCell ref="H66:H67"/>
    <mergeCell ref="I66:I67"/>
    <mergeCell ref="J66:J67"/>
    <mergeCell ref="M66:M67"/>
    <mergeCell ref="N66:N67"/>
    <mergeCell ref="O66:O67"/>
    <mergeCell ref="P66:P67"/>
    <mergeCell ref="T66:T67"/>
    <mergeCell ref="U66:U67"/>
    <mergeCell ref="V66:V67"/>
    <mergeCell ref="K66:K67"/>
    <mergeCell ref="L66:L67"/>
    <mergeCell ref="Q66:Q67"/>
    <mergeCell ref="R66:R67"/>
    <mergeCell ref="S66:S67"/>
    <mergeCell ref="A83:D83"/>
    <mergeCell ref="A84:D84"/>
    <mergeCell ref="A85:A88"/>
    <mergeCell ref="B85:B88"/>
    <mergeCell ref="C85:C87"/>
    <mergeCell ref="D85:D87"/>
    <mergeCell ref="A63:D63"/>
    <mergeCell ref="A64:D64"/>
    <mergeCell ref="A65:A68"/>
    <mergeCell ref="B65:B68"/>
    <mergeCell ref="C65:C67"/>
    <mergeCell ref="D65:D67"/>
    <mergeCell ref="Q46:Q47"/>
    <mergeCell ref="R46:R47"/>
    <mergeCell ref="S46:S47"/>
    <mergeCell ref="E45:E47"/>
    <mergeCell ref="F45:F47"/>
    <mergeCell ref="G45:J45"/>
    <mergeCell ref="K45:N45"/>
    <mergeCell ref="O45:R45"/>
    <mergeCell ref="S45:V45"/>
    <mergeCell ref="G46:G47"/>
    <mergeCell ref="H46:H47"/>
    <mergeCell ref="I46:I47"/>
    <mergeCell ref="J46:J47"/>
    <mergeCell ref="T46:T47"/>
    <mergeCell ref="U46:U47"/>
    <mergeCell ref="V46:V47"/>
    <mergeCell ref="K46:K47"/>
    <mergeCell ref="L46:L47"/>
    <mergeCell ref="M46:M47"/>
    <mergeCell ref="N46:N47"/>
    <mergeCell ref="O46:O47"/>
    <mergeCell ref="P46:P47"/>
    <mergeCell ref="Q25:Q26"/>
    <mergeCell ref="R25:R26"/>
    <mergeCell ref="S25:S26"/>
    <mergeCell ref="E24:E26"/>
    <mergeCell ref="F24:F26"/>
    <mergeCell ref="G24:J24"/>
    <mergeCell ref="K24:N24"/>
    <mergeCell ref="O24:R24"/>
    <mergeCell ref="S24:V24"/>
    <mergeCell ref="G25:G26"/>
    <mergeCell ref="H25:H26"/>
    <mergeCell ref="I25:I26"/>
    <mergeCell ref="J25:J26"/>
    <mergeCell ref="M25:M26"/>
    <mergeCell ref="N25:N26"/>
    <mergeCell ref="O25:O26"/>
    <mergeCell ref="P25:P26"/>
    <mergeCell ref="T25:T26"/>
    <mergeCell ref="U25:U26"/>
    <mergeCell ref="V25:V26"/>
    <mergeCell ref="K25:K26"/>
    <mergeCell ref="L25:L26"/>
    <mergeCell ref="H4:H5"/>
    <mergeCell ref="I4:I5"/>
    <mergeCell ref="J4:J5"/>
    <mergeCell ref="T4:T5"/>
    <mergeCell ref="U4:U5"/>
    <mergeCell ref="V4:V5"/>
    <mergeCell ref="A43:D43"/>
    <mergeCell ref="A44:D44"/>
    <mergeCell ref="A45:A48"/>
    <mergeCell ref="B45:B48"/>
    <mergeCell ref="C45:C47"/>
    <mergeCell ref="D45:D47"/>
    <mergeCell ref="A23:D23"/>
    <mergeCell ref="A24:A27"/>
    <mergeCell ref="B24:B27"/>
    <mergeCell ref="C24:C26"/>
    <mergeCell ref="D24:D26"/>
    <mergeCell ref="A2:D2"/>
    <mergeCell ref="A3:A6"/>
    <mergeCell ref="B3:B6"/>
    <mergeCell ref="C3:C5"/>
    <mergeCell ref="D3:D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E3:E5"/>
    <mergeCell ref="F3:F5"/>
    <mergeCell ref="G3:J3"/>
    <mergeCell ref="K3:N3"/>
    <mergeCell ref="O3:R3"/>
    <mergeCell ref="S3:V3"/>
    <mergeCell ref="G4:G5"/>
  </mergeCells>
  <pageMargins left="0.47244094488188981" right="0.35433070866141736" top="0.62992125984251968" bottom="0.35433070866141736" header="0.31496062992125984" footer="0.31496062992125984"/>
  <pageSetup paperSize="10000" scale="52" orientation="landscape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18"/>
  <sheetViews>
    <sheetView view="pageBreakPreview" topLeftCell="E1" zoomScale="90" zoomScaleSheetLayoutView="90" workbookViewId="0">
      <selection activeCell="H13" sqref="H13"/>
    </sheetView>
  </sheetViews>
  <sheetFormatPr defaultRowHeight="15" x14ac:dyDescent="0.25"/>
  <cols>
    <col min="1" max="1" width="9.140625" style="344"/>
    <col min="2" max="2" width="14.42578125" style="344" bestFit="1" customWidth="1"/>
    <col min="3" max="7" width="15.7109375" style="344" customWidth="1"/>
    <col min="8" max="8" width="9.42578125" style="344" bestFit="1" customWidth="1"/>
    <col min="9" max="9" width="15.28515625" style="344" bestFit="1" customWidth="1"/>
    <col min="10" max="10" width="15.7109375" style="344" customWidth="1"/>
    <col min="11" max="11" width="15.28515625" style="344" bestFit="1" customWidth="1"/>
    <col min="12" max="12" width="15.7109375" style="344" customWidth="1"/>
    <col min="13" max="13" width="15.28515625" style="344" bestFit="1" customWidth="1"/>
    <col min="14" max="14" width="15.7109375" style="344" customWidth="1"/>
    <col min="15" max="16384" width="9.140625" style="344"/>
  </cols>
  <sheetData>
    <row r="1" spans="1:15" ht="18.75" x14ac:dyDescent="0.3">
      <c r="A1" s="993" t="s">
        <v>369</v>
      </c>
      <c r="B1" s="993"/>
      <c r="C1" s="993"/>
      <c r="D1" s="993"/>
      <c r="E1" s="993"/>
    </row>
    <row r="3" spans="1:15" ht="15" customHeight="1" x14ac:dyDescent="0.25">
      <c r="A3" s="1018" t="s">
        <v>1</v>
      </c>
      <c r="B3" s="1018" t="s">
        <v>127</v>
      </c>
      <c r="C3" s="1018" t="s">
        <v>370</v>
      </c>
      <c r="D3" s="1018" t="s">
        <v>371</v>
      </c>
      <c r="E3" s="1018" t="s">
        <v>372</v>
      </c>
      <c r="F3" s="970" t="s">
        <v>373</v>
      </c>
      <c r="G3" s="1018" t="s">
        <v>374</v>
      </c>
      <c r="H3" s="969" t="s">
        <v>375</v>
      </c>
      <c r="I3" s="1015" t="s">
        <v>271</v>
      </c>
      <c r="J3" s="1015"/>
      <c r="K3" s="1016" t="s">
        <v>272</v>
      </c>
      <c r="L3" s="1016"/>
      <c r="M3" s="1017" t="s">
        <v>273</v>
      </c>
      <c r="N3" s="1017"/>
    </row>
    <row r="4" spans="1:15" ht="30" customHeight="1" x14ac:dyDescent="0.25">
      <c r="A4" s="1018"/>
      <c r="B4" s="1018"/>
      <c r="C4" s="1018"/>
      <c r="D4" s="1018"/>
      <c r="E4" s="1018"/>
      <c r="F4" s="971"/>
      <c r="G4" s="1018"/>
      <c r="H4" s="969"/>
      <c r="I4" s="517" t="s">
        <v>376</v>
      </c>
      <c r="J4" s="518" t="s">
        <v>377</v>
      </c>
      <c r="K4" s="517" t="s">
        <v>376</v>
      </c>
      <c r="L4" s="518" t="s">
        <v>377</v>
      </c>
      <c r="M4" s="517" t="s">
        <v>376</v>
      </c>
      <c r="N4" s="518" t="s">
        <v>377</v>
      </c>
    </row>
    <row r="5" spans="1:15" ht="15" customHeight="1" thickBot="1" x14ac:dyDescent="0.3">
      <c r="A5" s="1019"/>
      <c r="B5" s="1019"/>
      <c r="C5" s="519" t="s">
        <v>333</v>
      </c>
      <c r="D5" s="519" t="s">
        <v>333</v>
      </c>
      <c r="E5" s="519" t="s">
        <v>333</v>
      </c>
      <c r="F5" s="519" t="s">
        <v>333</v>
      </c>
      <c r="G5" s="519" t="s">
        <v>333</v>
      </c>
      <c r="H5" s="520" t="s">
        <v>335</v>
      </c>
      <c r="I5" s="520" t="s">
        <v>335</v>
      </c>
      <c r="J5" s="519" t="s">
        <v>333</v>
      </c>
      <c r="K5" s="520" t="s">
        <v>335</v>
      </c>
      <c r="L5" s="519" t="s">
        <v>333</v>
      </c>
      <c r="M5" s="520" t="s">
        <v>335</v>
      </c>
      <c r="N5" s="519" t="s">
        <v>333</v>
      </c>
    </row>
    <row r="6" spans="1:15" s="47" customFormat="1" ht="20.100000000000001" customHeight="1" thickTop="1" x14ac:dyDescent="0.25">
      <c r="A6" s="507" t="s">
        <v>301</v>
      </c>
      <c r="B6" s="508" t="s">
        <v>89</v>
      </c>
      <c r="C6" s="509">
        <v>1710100000</v>
      </c>
      <c r="D6" s="509">
        <v>50570000</v>
      </c>
      <c r="E6" s="509">
        <v>3000000</v>
      </c>
      <c r="F6" s="509">
        <v>77000000</v>
      </c>
      <c r="G6" s="509">
        <v>1840670000</v>
      </c>
      <c r="H6" s="509">
        <v>94531.118000000002</v>
      </c>
      <c r="I6" s="509">
        <v>34438.18894</v>
      </c>
      <c r="J6" s="509">
        <f>G6/H6*I6</f>
        <v>670565868.43910801</v>
      </c>
      <c r="K6" s="509">
        <v>23366.860059999999</v>
      </c>
      <c r="L6" s="509">
        <f>G6/H6*K6</f>
        <v>454989628.98799312</v>
      </c>
      <c r="M6" s="509">
        <v>36726.068999999996</v>
      </c>
      <c r="N6" s="509">
        <f>G6/H6*M6</f>
        <v>715114502.57289863</v>
      </c>
      <c r="O6" s="510"/>
    </row>
    <row r="7" spans="1:15" s="47" customFormat="1" ht="20.100000000000001" customHeight="1" x14ac:dyDescent="0.25">
      <c r="A7" s="486" t="s">
        <v>3</v>
      </c>
      <c r="B7" s="511" t="s">
        <v>90</v>
      </c>
      <c r="C7" s="512">
        <v>1714100000</v>
      </c>
      <c r="D7" s="512">
        <v>51080000</v>
      </c>
      <c r="E7" s="512">
        <v>3030000</v>
      </c>
      <c r="F7" s="512">
        <v>77780000</v>
      </c>
      <c r="G7" s="512">
        <v>1845990000</v>
      </c>
      <c r="H7" s="512">
        <v>94811.118000000002</v>
      </c>
      <c r="I7" s="512">
        <v>34564.694964096387</v>
      </c>
      <c r="J7" s="512">
        <f t="shared" ref="J7:J17" si="0">G7/H7*I7</f>
        <v>672981002.67916143</v>
      </c>
      <c r="K7" s="512">
        <v>23452.884156385539</v>
      </c>
      <c r="L7" s="512">
        <f t="shared" ref="L7:L17" si="1">G7/H7*K7</f>
        <v>456631991.44900012</v>
      </c>
      <c r="M7" s="512">
        <v>36793.538879518077</v>
      </c>
      <c r="N7" s="512">
        <f t="shared" ref="N7:N17" si="2">G7/H7*M7</f>
        <v>716377005.87183845</v>
      </c>
    </row>
    <row r="8" spans="1:15" s="47" customFormat="1" ht="20.100000000000001" customHeight="1" x14ac:dyDescent="0.25">
      <c r="A8" s="486" t="s">
        <v>6</v>
      </c>
      <c r="B8" s="511" t="s">
        <v>91</v>
      </c>
      <c r="C8" s="512">
        <v>1745210000</v>
      </c>
      <c r="D8" s="512">
        <v>51270000</v>
      </c>
      <c r="E8" s="512">
        <v>3040000</v>
      </c>
      <c r="F8" s="512">
        <v>77790000</v>
      </c>
      <c r="G8" s="512">
        <v>1877310000</v>
      </c>
      <c r="H8" s="512">
        <v>95086.118000000002</v>
      </c>
      <c r="I8" s="512">
        <v>34667.235927951806</v>
      </c>
      <c r="J8" s="512">
        <f t="shared" si="0"/>
        <v>684444270.61270082</v>
      </c>
      <c r="K8" s="512">
        <v>23526.848011807233</v>
      </c>
      <c r="L8" s="512">
        <f t="shared" si="1"/>
        <v>464496689.63292658</v>
      </c>
      <c r="M8" s="512">
        <v>36892.034060240963</v>
      </c>
      <c r="N8" s="512">
        <f t="shared" si="2"/>
        <v>728369039.75437248</v>
      </c>
    </row>
    <row r="9" spans="1:15" s="47" customFormat="1" ht="20.100000000000001" customHeight="1" x14ac:dyDescent="0.25">
      <c r="A9" s="486" t="s">
        <v>7</v>
      </c>
      <c r="B9" s="511" t="s">
        <v>92</v>
      </c>
      <c r="C9" s="512">
        <v>1751030000</v>
      </c>
      <c r="D9" s="512">
        <v>51440000</v>
      </c>
      <c r="E9" s="512">
        <v>3050000</v>
      </c>
      <c r="F9" s="512">
        <v>78060000</v>
      </c>
      <c r="G9" s="512">
        <v>1883580000</v>
      </c>
      <c r="H9" s="512">
        <v>95361.118000000002</v>
      </c>
      <c r="I9" s="512">
        <v>34768.985927951806</v>
      </c>
      <c r="J9" s="512">
        <f t="shared" si="0"/>
        <v>686759634.19568408</v>
      </c>
      <c r="K9" s="512">
        <v>23598.348011807229</v>
      </c>
      <c r="L9" s="512">
        <f t="shared" si="1"/>
        <v>466116350.98573261</v>
      </c>
      <c r="M9" s="512">
        <v>36993.784060240963</v>
      </c>
      <c r="N9" s="512">
        <f t="shared" si="2"/>
        <v>730704014.81858337</v>
      </c>
    </row>
    <row r="10" spans="1:15" s="47" customFormat="1" ht="20.100000000000001" customHeight="1" x14ac:dyDescent="0.25">
      <c r="A10" s="486" t="s">
        <v>8</v>
      </c>
      <c r="B10" s="511" t="s">
        <v>17</v>
      </c>
      <c r="C10" s="512">
        <v>1757320000</v>
      </c>
      <c r="D10" s="512">
        <v>51630000</v>
      </c>
      <c r="E10" s="512">
        <v>3060000</v>
      </c>
      <c r="F10" s="512">
        <v>78340000</v>
      </c>
      <c r="G10" s="512">
        <v>1890350000</v>
      </c>
      <c r="H10" s="512">
        <v>95641.118000000002</v>
      </c>
      <c r="I10" s="512">
        <v>34873.99496409639</v>
      </c>
      <c r="J10" s="512">
        <f t="shared" si="0"/>
        <v>689285714.75272393</v>
      </c>
      <c r="K10" s="512">
        <v>23673.634156385542</v>
      </c>
      <c r="L10" s="512">
        <f t="shared" si="1"/>
        <v>467910196.61149728</v>
      </c>
      <c r="M10" s="512">
        <v>37093.488879518074</v>
      </c>
      <c r="N10" s="512">
        <f t="shared" si="2"/>
        <v>733154088.6357789</v>
      </c>
    </row>
    <row r="11" spans="1:15" s="47" customFormat="1" ht="20.100000000000001" customHeight="1" x14ac:dyDescent="0.25">
      <c r="A11" s="486" t="s">
        <v>9</v>
      </c>
      <c r="B11" s="511" t="s">
        <v>93</v>
      </c>
      <c r="C11" s="512">
        <v>1763790000</v>
      </c>
      <c r="D11" s="512">
        <v>51830000</v>
      </c>
      <c r="E11" s="512">
        <v>3070000</v>
      </c>
      <c r="F11" s="512">
        <v>78640000</v>
      </c>
      <c r="G11" s="512">
        <v>1897330000</v>
      </c>
      <c r="H11" s="512">
        <v>95916.118000000002</v>
      </c>
      <c r="I11" s="512">
        <v>34976.535927951809</v>
      </c>
      <c r="J11" s="512">
        <f t="shared" si="0"/>
        <v>691875696.13879502</v>
      </c>
      <c r="K11" s="512">
        <v>23747.598011807229</v>
      </c>
      <c r="L11" s="512">
        <f t="shared" si="1"/>
        <v>469754521.71388137</v>
      </c>
      <c r="M11" s="512">
        <v>37191.984060240968</v>
      </c>
      <c r="N11" s="512">
        <f t="shared" si="2"/>
        <v>735699782.14732373</v>
      </c>
    </row>
    <row r="12" spans="1:15" s="47" customFormat="1" ht="20.100000000000001" customHeight="1" x14ac:dyDescent="0.25">
      <c r="A12" s="486" t="s">
        <v>10</v>
      </c>
      <c r="B12" s="511" t="s">
        <v>94</v>
      </c>
      <c r="C12" s="512">
        <v>1780970000</v>
      </c>
      <c r="D12" s="512">
        <v>52020000</v>
      </c>
      <c r="E12" s="512">
        <v>3080000</v>
      </c>
      <c r="F12" s="512">
        <v>78930000</v>
      </c>
      <c r="G12" s="512">
        <v>1915000000</v>
      </c>
      <c r="H12" s="512">
        <v>96191.118000000002</v>
      </c>
      <c r="I12" s="512">
        <v>35079.285927951809</v>
      </c>
      <c r="J12" s="512">
        <f t="shared" si="0"/>
        <v>698368351.9722445</v>
      </c>
      <c r="K12" s="512">
        <v>23821.348011807229</v>
      </c>
      <c r="L12" s="512">
        <f t="shared" si="1"/>
        <v>474242137.85113549</v>
      </c>
      <c r="M12" s="512">
        <v>37290.484060240968</v>
      </c>
      <c r="N12" s="512">
        <f t="shared" si="2"/>
        <v>742389510.17661989</v>
      </c>
    </row>
    <row r="13" spans="1:15" s="47" customFormat="1" ht="20.100000000000001" customHeight="1" x14ac:dyDescent="0.25">
      <c r="A13" s="486" t="s">
        <v>11</v>
      </c>
      <c r="B13" s="511" t="s">
        <v>95</v>
      </c>
      <c r="C13" s="512">
        <v>1741330000</v>
      </c>
      <c r="D13" s="512">
        <v>52210000</v>
      </c>
      <c r="E13" s="512">
        <v>3100000</v>
      </c>
      <c r="F13" s="512">
        <v>79210000</v>
      </c>
      <c r="G13" s="512">
        <v>1875850000</v>
      </c>
      <c r="H13" s="512">
        <v>96471.118000000002</v>
      </c>
      <c r="I13" s="512">
        <v>35184.294964096393</v>
      </c>
      <c r="J13" s="512">
        <f t="shared" si="0"/>
        <v>684147349.7632755</v>
      </c>
      <c r="K13" s="512">
        <v>23896.634156385542</v>
      </c>
      <c r="L13" s="512">
        <f t="shared" si="1"/>
        <v>464662399.6029135</v>
      </c>
      <c r="M13" s="512">
        <v>37390.188879518071</v>
      </c>
      <c r="N13" s="512">
        <f t="shared" si="2"/>
        <v>727040250.63381124</v>
      </c>
    </row>
    <row r="14" spans="1:15" s="47" customFormat="1" ht="20.100000000000001" customHeight="1" x14ac:dyDescent="0.25">
      <c r="A14" s="486" t="s">
        <v>13</v>
      </c>
      <c r="B14" s="511" t="s">
        <v>96</v>
      </c>
      <c r="C14" s="512">
        <v>1747500000</v>
      </c>
      <c r="D14" s="512">
        <v>52400000</v>
      </c>
      <c r="E14" s="512">
        <v>3110000</v>
      </c>
      <c r="F14" s="512">
        <v>79500000</v>
      </c>
      <c r="G14" s="512">
        <v>1882510000</v>
      </c>
      <c r="H14" s="512">
        <v>96746.118000000002</v>
      </c>
      <c r="I14" s="512">
        <v>35286.635927951807</v>
      </c>
      <c r="J14" s="512">
        <f t="shared" si="0"/>
        <v>686616128.62573516</v>
      </c>
      <c r="K14" s="512">
        <v>23970.148011807229</v>
      </c>
      <c r="L14" s="512">
        <f t="shared" si="1"/>
        <v>466417095.24414432</v>
      </c>
      <c r="M14" s="512">
        <v>37489.334060240959</v>
      </c>
      <c r="N14" s="512">
        <f t="shared" si="2"/>
        <v>729476776.13012028</v>
      </c>
    </row>
    <row r="15" spans="1:15" s="47" customFormat="1" ht="20.100000000000001" customHeight="1" x14ac:dyDescent="0.25">
      <c r="A15" s="486" t="s">
        <v>14</v>
      </c>
      <c r="B15" s="511" t="s">
        <v>97</v>
      </c>
      <c r="C15" s="512">
        <v>1753620000</v>
      </c>
      <c r="D15" s="512">
        <v>52590000</v>
      </c>
      <c r="E15" s="512">
        <v>3120000</v>
      </c>
      <c r="F15" s="512">
        <v>79790000</v>
      </c>
      <c r="G15" s="512">
        <v>1889120000</v>
      </c>
      <c r="H15" s="512">
        <v>97021.118000000002</v>
      </c>
      <c r="I15" s="512">
        <v>35389.385927951807</v>
      </c>
      <c r="J15" s="512">
        <f t="shared" si="0"/>
        <v>689074689.32910371</v>
      </c>
      <c r="K15" s="512">
        <v>24043.898011807229</v>
      </c>
      <c r="L15" s="512">
        <f t="shared" si="1"/>
        <v>468164143.52249855</v>
      </c>
      <c r="M15" s="512">
        <v>37587.834060240966</v>
      </c>
      <c r="N15" s="512">
        <f t="shared" si="2"/>
        <v>731881167.14839756</v>
      </c>
    </row>
    <row r="16" spans="1:15" s="47" customFormat="1" ht="20.100000000000001" customHeight="1" x14ac:dyDescent="0.25">
      <c r="A16" s="486" t="s">
        <v>15</v>
      </c>
      <c r="B16" s="511" t="s">
        <v>336</v>
      </c>
      <c r="C16" s="512">
        <v>1760010000</v>
      </c>
      <c r="D16" s="512">
        <v>52780000</v>
      </c>
      <c r="E16" s="512">
        <v>3130000</v>
      </c>
      <c r="F16" s="512">
        <v>80080000</v>
      </c>
      <c r="G16" s="512">
        <v>1896000000</v>
      </c>
      <c r="H16" s="512">
        <v>97301.118000000002</v>
      </c>
      <c r="I16" s="512">
        <v>35494.594964096388</v>
      </c>
      <c r="J16" s="512">
        <f t="shared" si="0"/>
        <v>691644180.81945109</v>
      </c>
      <c r="K16" s="512">
        <v>24119.634156385542</v>
      </c>
      <c r="L16" s="512">
        <f t="shared" si="1"/>
        <v>469992815.09290558</v>
      </c>
      <c r="M16" s="512">
        <v>37686.888879518076</v>
      </c>
      <c r="N16" s="512">
        <f t="shared" si="2"/>
        <v>734363004.08764338</v>
      </c>
    </row>
    <row r="17" spans="1:14" s="47" customFormat="1" ht="20.100000000000001" customHeight="1" x14ac:dyDescent="0.25">
      <c r="A17" s="486" t="s">
        <v>16</v>
      </c>
      <c r="B17" s="511" t="s">
        <v>99</v>
      </c>
      <c r="C17" s="512">
        <v>1766360000</v>
      </c>
      <c r="D17" s="512">
        <v>52970000</v>
      </c>
      <c r="E17" s="512">
        <v>3140000</v>
      </c>
      <c r="F17" s="512">
        <v>80370000</v>
      </c>
      <c r="G17" s="512">
        <v>1902840000</v>
      </c>
      <c r="H17" s="512">
        <v>97576.118000000002</v>
      </c>
      <c r="I17" s="512">
        <v>35596.935927951803</v>
      </c>
      <c r="J17" s="512">
        <f t="shared" si="0"/>
        <v>694178810.85558057</v>
      </c>
      <c r="K17" s="512">
        <v>24193.148011807232</v>
      </c>
      <c r="L17" s="512">
        <f t="shared" si="1"/>
        <v>471792593.37604797</v>
      </c>
      <c r="M17" s="512">
        <v>37786.034060240963</v>
      </c>
      <c r="N17" s="512">
        <f t="shared" si="2"/>
        <v>736868595.76837146</v>
      </c>
    </row>
    <row r="18" spans="1:14" s="47" customFormat="1" ht="20.100000000000001" customHeight="1" x14ac:dyDescent="0.25">
      <c r="A18" s="487" t="s">
        <v>314</v>
      </c>
      <c r="B18" s="513" t="s">
        <v>378</v>
      </c>
      <c r="C18" s="514">
        <v>20991340000</v>
      </c>
      <c r="D18" s="514">
        <v>622790000</v>
      </c>
      <c r="E18" s="514">
        <v>36930000</v>
      </c>
      <c r="F18" s="514">
        <v>945490000</v>
      </c>
      <c r="G18" s="514">
        <v>22596550000</v>
      </c>
      <c r="H18" s="515"/>
      <c r="I18" s="515"/>
      <c r="J18" s="516">
        <f>SUM(J6:J17)</f>
        <v>8239941698.1835632</v>
      </c>
      <c r="K18" s="515"/>
      <c r="L18" s="516">
        <f>SUM(L6:L17)</f>
        <v>5595170564.0706768</v>
      </c>
      <c r="M18" s="515"/>
      <c r="N18" s="516">
        <f>SUM(N6:N17)</f>
        <v>8761437737.7457581</v>
      </c>
    </row>
  </sheetData>
  <mergeCells count="12">
    <mergeCell ref="G3:G4"/>
    <mergeCell ref="H3:H4"/>
    <mergeCell ref="I3:J3"/>
    <mergeCell ref="K3:L3"/>
    <mergeCell ref="M3:N3"/>
    <mergeCell ref="A1:E1"/>
    <mergeCell ref="A3:A5"/>
    <mergeCell ref="B3:B5"/>
    <mergeCell ref="C3:C4"/>
    <mergeCell ref="D3:D4"/>
    <mergeCell ref="E3:E4"/>
    <mergeCell ref="F3:F4"/>
  </mergeCells>
  <pageMargins left="0.46" right="0.35433070866141736" top="0.74803149606299213" bottom="0.74803149606299213" header="0.31496062992125984" footer="0.31496062992125984"/>
  <pageSetup paperSize="10000" scale="76" orientation="landscape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S36"/>
  <sheetViews>
    <sheetView view="pageBreakPreview" topLeftCell="E2" zoomScale="90" zoomScaleSheetLayoutView="90" workbookViewId="0">
      <selection activeCell="M9" sqref="M9"/>
    </sheetView>
  </sheetViews>
  <sheetFormatPr defaultRowHeight="15" x14ac:dyDescent="0.25"/>
  <cols>
    <col min="1" max="1" width="9.140625" style="485"/>
    <col min="2" max="2" width="12" style="485" bestFit="1" customWidth="1"/>
    <col min="3" max="3" width="13.42578125" style="485" bestFit="1" customWidth="1"/>
    <col min="4" max="4" width="12.28515625" style="485" bestFit="1" customWidth="1"/>
    <col min="5" max="6" width="13.42578125" style="485" bestFit="1" customWidth="1"/>
    <col min="7" max="7" width="9.42578125" style="485" bestFit="1" customWidth="1"/>
    <col min="8" max="8" width="13.7109375" style="485" customWidth="1"/>
    <col min="9" max="9" width="13.42578125" style="485" bestFit="1" customWidth="1"/>
    <col min="10" max="10" width="12.85546875" style="485" bestFit="1" customWidth="1"/>
    <col min="11" max="11" width="11.42578125" style="485" customWidth="1"/>
    <col min="12" max="12" width="9.42578125" style="485" bestFit="1" customWidth="1"/>
    <col min="13" max="13" width="12.7109375" style="485" customWidth="1"/>
    <col min="14" max="14" width="9.42578125" style="485" bestFit="1" customWidth="1"/>
    <col min="15" max="15" width="12.7109375" style="485" customWidth="1"/>
    <col min="16" max="16" width="9.42578125" style="485" bestFit="1" customWidth="1"/>
    <col min="17" max="17" width="12.7109375" style="485" customWidth="1"/>
    <col min="18" max="18" width="9.28515625" style="485" bestFit="1" customWidth="1"/>
    <col min="19" max="19" width="12.7109375" style="485" customWidth="1"/>
    <col min="20" max="16384" width="9.140625" style="485"/>
  </cols>
  <sheetData>
    <row r="1" spans="1:19" ht="18.75" x14ac:dyDescent="0.3">
      <c r="A1" s="488" t="s">
        <v>394</v>
      </c>
    </row>
    <row r="2" spans="1:19" ht="18.75" x14ac:dyDescent="0.3">
      <c r="A2" s="488" t="s">
        <v>395</v>
      </c>
    </row>
    <row r="3" spans="1:19" ht="18.75" x14ac:dyDescent="0.3">
      <c r="A3" s="488" t="s">
        <v>396</v>
      </c>
    </row>
    <row r="5" spans="1:19" ht="20.100000000000001" customHeight="1" x14ac:dyDescent="0.25">
      <c r="A5" s="1024" t="s">
        <v>1</v>
      </c>
      <c r="B5" s="1024" t="s">
        <v>127</v>
      </c>
      <c r="C5" s="1024" t="s">
        <v>397</v>
      </c>
      <c r="D5" s="1024" t="s">
        <v>398</v>
      </c>
      <c r="E5" s="1024" t="s">
        <v>399</v>
      </c>
      <c r="F5" s="1024" t="s">
        <v>400</v>
      </c>
      <c r="G5" s="1024"/>
      <c r="H5" s="1024"/>
      <c r="I5" s="1028" t="s">
        <v>401</v>
      </c>
      <c r="J5" s="1028"/>
      <c r="K5" s="1020" t="s">
        <v>328</v>
      </c>
      <c r="L5" s="1031" t="s">
        <v>271</v>
      </c>
      <c r="M5" s="1031"/>
      <c r="N5" s="1031" t="s">
        <v>272</v>
      </c>
      <c r="O5" s="1031"/>
      <c r="P5" s="1031" t="s">
        <v>273</v>
      </c>
      <c r="Q5" s="1031"/>
      <c r="R5" s="1031" t="s">
        <v>39</v>
      </c>
      <c r="S5" s="1031"/>
    </row>
    <row r="6" spans="1:19" ht="20.100000000000001" customHeight="1" x14ac:dyDescent="0.25">
      <c r="A6" s="1026"/>
      <c r="B6" s="1026"/>
      <c r="C6" s="1026"/>
      <c r="D6" s="1026"/>
      <c r="E6" s="1026"/>
      <c r="F6" s="1025"/>
      <c r="G6" s="1025"/>
      <c r="H6" s="1025"/>
      <c r="I6" s="1029"/>
      <c r="J6" s="1029"/>
      <c r="K6" s="1030"/>
      <c r="L6" s="1020" t="s">
        <v>402</v>
      </c>
      <c r="M6" s="1022" t="s">
        <v>435</v>
      </c>
      <c r="N6" s="1020" t="s">
        <v>402</v>
      </c>
      <c r="O6" s="1022" t="s">
        <v>435</v>
      </c>
      <c r="P6" s="1020" t="s">
        <v>402</v>
      </c>
      <c r="Q6" s="1022" t="s">
        <v>435</v>
      </c>
      <c r="R6" s="1020" t="s">
        <v>402</v>
      </c>
      <c r="S6" s="1022" t="s">
        <v>435</v>
      </c>
    </row>
    <row r="7" spans="1:19" ht="20.100000000000001" customHeight="1" thickBot="1" x14ac:dyDescent="0.3">
      <c r="A7" s="1027"/>
      <c r="B7" s="1027"/>
      <c r="C7" s="1027"/>
      <c r="D7" s="1027"/>
      <c r="E7" s="1027"/>
      <c r="F7" s="503" t="s">
        <v>403</v>
      </c>
      <c r="G7" s="503" t="s">
        <v>404</v>
      </c>
      <c r="H7" s="503" t="s">
        <v>18</v>
      </c>
      <c r="I7" s="501" t="s">
        <v>405</v>
      </c>
      <c r="J7" s="501" t="s">
        <v>112</v>
      </c>
      <c r="K7" s="1021"/>
      <c r="L7" s="1021"/>
      <c r="M7" s="1023"/>
      <c r="N7" s="1021"/>
      <c r="O7" s="1023"/>
      <c r="P7" s="1021"/>
      <c r="Q7" s="1023"/>
      <c r="R7" s="1021"/>
      <c r="S7" s="1023"/>
    </row>
    <row r="8" spans="1:19" ht="16.5" thickTop="1" thickBot="1" x14ac:dyDescent="0.3">
      <c r="A8" s="502" t="s">
        <v>406</v>
      </c>
      <c r="B8" s="502" t="s">
        <v>407</v>
      </c>
      <c r="C8" s="502" t="s">
        <v>408</v>
      </c>
      <c r="D8" s="502" t="s">
        <v>409</v>
      </c>
      <c r="E8" s="502" t="s">
        <v>410</v>
      </c>
      <c r="F8" s="502" t="s">
        <v>411</v>
      </c>
      <c r="G8" s="502">
        <v>7</v>
      </c>
      <c r="H8" s="502" t="s">
        <v>412</v>
      </c>
      <c r="I8" s="502" t="s">
        <v>413</v>
      </c>
      <c r="J8" s="502" t="s">
        <v>414</v>
      </c>
      <c r="K8" s="502" t="s">
        <v>335</v>
      </c>
      <c r="L8" s="502" t="s">
        <v>335</v>
      </c>
      <c r="M8" s="502" t="s">
        <v>118</v>
      </c>
      <c r="N8" s="502" t="s">
        <v>335</v>
      </c>
      <c r="O8" s="502" t="s">
        <v>118</v>
      </c>
      <c r="P8" s="502" t="s">
        <v>335</v>
      </c>
      <c r="Q8" s="502" t="s">
        <v>118</v>
      </c>
      <c r="R8" s="502" t="s">
        <v>335</v>
      </c>
      <c r="S8" s="502" t="s">
        <v>118</v>
      </c>
    </row>
    <row r="9" spans="1:19" ht="15.75" thickTop="1" x14ac:dyDescent="0.25">
      <c r="A9" s="489" t="s">
        <v>301</v>
      </c>
      <c r="B9" s="490" t="s">
        <v>415</v>
      </c>
      <c r="C9" s="491">
        <v>2967000</v>
      </c>
      <c r="D9" s="491">
        <v>95000</v>
      </c>
      <c r="E9" s="491">
        <v>2872000</v>
      </c>
      <c r="F9" s="491">
        <v>2003519</v>
      </c>
      <c r="G9" s="491">
        <v>70</v>
      </c>
      <c r="H9" s="491">
        <v>2003589</v>
      </c>
      <c r="I9" s="491">
        <v>868411</v>
      </c>
      <c r="J9" s="491">
        <v>30.237151810584955</v>
      </c>
      <c r="K9" s="491">
        <v>81073</v>
      </c>
      <c r="L9" s="491">
        <v>29997.01</v>
      </c>
      <c r="M9" s="491">
        <v>741302.02999999991</v>
      </c>
      <c r="N9" s="491">
        <v>21078.98</v>
      </c>
      <c r="O9" s="491">
        <v>520914.93999999994</v>
      </c>
      <c r="P9" s="491">
        <v>29997.01</v>
      </c>
      <c r="Q9" s="491">
        <v>741302.02999999991</v>
      </c>
      <c r="R9" s="491">
        <v>81073</v>
      </c>
      <c r="S9" s="491">
        <v>2003518.9999999995</v>
      </c>
    </row>
    <row r="10" spans="1:19" x14ac:dyDescent="0.25">
      <c r="A10" s="492" t="s">
        <v>3</v>
      </c>
      <c r="B10" s="493" t="s">
        <v>416</v>
      </c>
      <c r="C10" s="43">
        <v>2967000</v>
      </c>
      <c r="D10" s="43">
        <v>95000</v>
      </c>
      <c r="E10" s="43">
        <v>2872000</v>
      </c>
      <c r="F10" s="43">
        <v>2010262</v>
      </c>
      <c r="G10" s="43">
        <v>68</v>
      </c>
      <c r="H10" s="43">
        <v>2010330</v>
      </c>
      <c r="I10" s="43">
        <v>861670</v>
      </c>
      <c r="J10" s="43">
        <v>30.002437325905291</v>
      </c>
      <c r="K10" s="43">
        <v>81383</v>
      </c>
      <c r="L10" s="43">
        <v>30137.070240963854</v>
      </c>
      <c r="M10" s="43">
        <v>744423.36970547261</v>
      </c>
      <c r="N10" s="43">
        <v>21174.22096385542</v>
      </c>
      <c r="O10" s="43">
        <v>523029.77013924188</v>
      </c>
      <c r="P10" s="43">
        <v>30071.708795180726</v>
      </c>
      <c r="Q10" s="43">
        <v>742808.86015528545</v>
      </c>
      <c r="R10" s="43">
        <v>81383</v>
      </c>
      <c r="S10" s="43">
        <v>2010262</v>
      </c>
    </row>
    <row r="11" spans="1:19" x14ac:dyDescent="0.25">
      <c r="A11" s="492" t="s">
        <v>6</v>
      </c>
      <c r="B11" s="493" t="s">
        <v>417</v>
      </c>
      <c r="C11" s="43">
        <v>2968000</v>
      </c>
      <c r="D11" s="43">
        <v>95000</v>
      </c>
      <c r="E11" s="43">
        <v>2873000</v>
      </c>
      <c r="F11" s="43">
        <v>2017539</v>
      </c>
      <c r="G11" s="43">
        <v>70</v>
      </c>
      <c r="H11" s="43">
        <v>2017609</v>
      </c>
      <c r="I11" s="43">
        <v>855391</v>
      </c>
      <c r="J11" s="43">
        <v>29.773442394709367</v>
      </c>
      <c r="K11" s="43">
        <v>81658</v>
      </c>
      <c r="L11" s="43">
        <v>30235.956987951806</v>
      </c>
      <c r="M11" s="43">
        <v>747045.26715711015</v>
      </c>
      <c r="N11" s="43">
        <v>21244.067951807232</v>
      </c>
      <c r="O11" s="43">
        <v>524881.03567833174</v>
      </c>
      <c r="P11" s="43">
        <v>30177.975060240962</v>
      </c>
      <c r="Q11" s="43">
        <v>745612.69716455811</v>
      </c>
      <c r="R11" s="43">
        <v>81658</v>
      </c>
      <c r="S11" s="43">
        <v>2017539</v>
      </c>
    </row>
    <row r="12" spans="1:19" x14ac:dyDescent="0.25">
      <c r="A12" s="492" t="s">
        <v>7</v>
      </c>
      <c r="B12" s="493" t="s">
        <v>418</v>
      </c>
      <c r="C12" s="43">
        <v>2967000</v>
      </c>
      <c r="D12" s="43">
        <v>95000</v>
      </c>
      <c r="E12" s="43">
        <v>2872000</v>
      </c>
      <c r="F12" s="43">
        <v>2025117</v>
      </c>
      <c r="G12" s="43">
        <v>73</v>
      </c>
      <c r="H12" s="43">
        <v>2025190</v>
      </c>
      <c r="I12" s="43">
        <v>846810</v>
      </c>
      <c r="J12" s="43">
        <v>29.485027855153202</v>
      </c>
      <c r="K12" s="43">
        <v>81958</v>
      </c>
      <c r="L12" s="43">
        <v>30349.002168674699</v>
      </c>
      <c r="M12" s="43">
        <v>749899.70746992354</v>
      </c>
      <c r="N12" s="43">
        <v>21323.248674698796</v>
      </c>
      <c r="O12" s="43">
        <v>526880.5166836672</v>
      </c>
      <c r="P12" s="43">
        <v>30285.749156626505</v>
      </c>
      <c r="Q12" s="43">
        <v>748336.77584640915</v>
      </c>
      <c r="R12" s="43">
        <v>81958</v>
      </c>
      <c r="S12" s="43">
        <v>2025117</v>
      </c>
    </row>
    <row r="13" spans="1:19" x14ac:dyDescent="0.25">
      <c r="A13" s="492" t="s">
        <v>8</v>
      </c>
      <c r="B13" s="493" t="s">
        <v>419</v>
      </c>
      <c r="C13" s="43">
        <v>2967000</v>
      </c>
      <c r="D13" s="43">
        <v>95000</v>
      </c>
      <c r="E13" s="43">
        <v>2872000</v>
      </c>
      <c r="F13" s="43">
        <v>2035028</v>
      </c>
      <c r="G13" s="43">
        <v>75</v>
      </c>
      <c r="H13" s="43">
        <v>2035103</v>
      </c>
      <c r="I13" s="43">
        <v>836897</v>
      </c>
      <c r="J13" s="43">
        <v>29.139867688022285</v>
      </c>
      <c r="K13" s="43">
        <v>82268</v>
      </c>
      <c r="L13" s="43">
        <v>30464.520240963855</v>
      </c>
      <c r="M13" s="43">
        <v>753587.68533242808</v>
      </c>
      <c r="N13" s="43">
        <v>21404.320963855422</v>
      </c>
      <c r="O13" s="43">
        <v>529469.4472022265</v>
      </c>
      <c r="P13" s="43">
        <v>30399.158795180727</v>
      </c>
      <c r="Q13" s="43">
        <v>751970.86746534554</v>
      </c>
      <c r="R13" s="43">
        <v>82268</v>
      </c>
      <c r="S13" s="43">
        <v>2035028</v>
      </c>
    </row>
    <row r="14" spans="1:19" x14ac:dyDescent="0.25">
      <c r="A14" s="492" t="s">
        <v>9</v>
      </c>
      <c r="B14" s="493" t="s">
        <v>420</v>
      </c>
      <c r="C14" s="43">
        <v>2967000</v>
      </c>
      <c r="D14" s="43">
        <v>95000</v>
      </c>
      <c r="E14" s="43">
        <v>2872000</v>
      </c>
      <c r="F14" s="43">
        <v>1980179</v>
      </c>
      <c r="G14" s="43">
        <v>83</v>
      </c>
      <c r="H14" s="43">
        <v>1980262</v>
      </c>
      <c r="I14" s="43">
        <v>891738</v>
      </c>
      <c r="J14" s="43">
        <v>31.049373259052928</v>
      </c>
      <c r="K14" s="43">
        <v>82568</v>
      </c>
      <c r="L14" s="43">
        <v>30574.702168674699</v>
      </c>
      <c r="M14" s="43">
        <v>733254.81016452017</v>
      </c>
      <c r="N14" s="43">
        <v>21481.848674698795</v>
      </c>
      <c r="O14" s="43">
        <v>515186.33885786729</v>
      </c>
      <c r="P14" s="43">
        <v>30511.449156626506</v>
      </c>
      <c r="Q14" s="43">
        <v>731737.85097761266</v>
      </c>
      <c r="R14" s="43">
        <v>82568</v>
      </c>
      <c r="S14" s="43">
        <v>1980179</v>
      </c>
    </row>
    <row r="15" spans="1:19" x14ac:dyDescent="0.25">
      <c r="A15" s="492" t="s">
        <v>10</v>
      </c>
      <c r="B15" s="493" t="s">
        <v>421</v>
      </c>
      <c r="C15" s="43">
        <v>2967000</v>
      </c>
      <c r="D15" s="43">
        <v>95000</v>
      </c>
      <c r="E15" s="43">
        <v>2872000</v>
      </c>
      <c r="F15" s="43">
        <v>1987385</v>
      </c>
      <c r="G15" s="43">
        <v>70</v>
      </c>
      <c r="H15" s="43">
        <v>1987455</v>
      </c>
      <c r="I15" s="43">
        <v>884545</v>
      </c>
      <c r="J15" s="43">
        <v>30.798920612813369</v>
      </c>
      <c r="K15" s="43">
        <v>82868</v>
      </c>
      <c r="L15" s="43">
        <v>30685.702168674699</v>
      </c>
      <c r="M15" s="43">
        <v>735921.03350499063</v>
      </c>
      <c r="N15" s="43">
        <v>21559.848674698795</v>
      </c>
      <c r="O15" s="43">
        <v>517059.90078638634</v>
      </c>
      <c r="P15" s="43">
        <v>30622.449156626506</v>
      </c>
      <c r="Q15" s="43">
        <v>734404.06570862292</v>
      </c>
      <c r="R15" s="43">
        <v>82868</v>
      </c>
      <c r="S15" s="43">
        <v>1987385</v>
      </c>
    </row>
    <row r="16" spans="1:19" x14ac:dyDescent="0.25">
      <c r="A16" s="492" t="s">
        <v>11</v>
      </c>
      <c r="B16" s="493" t="s">
        <v>422</v>
      </c>
      <c r="C16" s="43">
        <v>2967000</v>
      </c>
      <c r="D16" s="43">
        <v>95000</v>
      </c>
      <c r="E16" s="43">
        <v>2872000</v>
      </c>
      <c r="F16" s="43">
        <v>1994516</v>
      </c>
      <c r="G16" s="43">
        <v>68</v>
      </c>
      <c r="H16" s="43">
        <v>1994584</v>
      </c>
      <c r="I16" s="43">
        <v>877416</v>
      </c>
      <c r="J16" s="43">
        <v>30.550696378830082</v>
      </c>
      <c r="K16" s="43">
        <v>83173</v>
      </c>
      <c r="L16" s="43">
        <v>30798.961204819279</v>
      </c>
      <c r="M16" s="43">
        <v>738569.25812933687</v>
      </c>
      <c r="N16" s="43">
        <v>21639.384819277107</v>
      </c>
      <c r="O16" s="43">
        <v>518919.59232209134</v>
      </c>
      <c r="P16" s="43">
        <v>30734.653975903617</v>
      </c>
      <c r="Q16" s="43">
        <v>737027.14954857202</v>
      </c>
      <c r="R16" s="43">
        <v>83173</v>
      </c>
      <c r="S16" s="43">
        <v>1994516.0000000002</v>
      </c>
    </row>
    <row r="17" spans="1:19" x14ac:dyDescent="0.25">
      <c r="A17" s="492" t="s">
        <v>13</v>
      </c>
      <c r="B17" s="493" t="s">
        <v>423</v>
      </c>
      <c r="C17" s="43">
        <v>2967000</v>
      </c>
      <c r="D17" s="43">
        <v>95000</v>
      </c>
      <c r="E17" s="43">
        <v>2872000</v>
      </c>
      <c r="F17" s="43">
        <v>2001691</v>
      </c>
      <c r="G17" s="43">
        <v>75</v>
      </c>
      <c r="H17" s="43">
        <v>2001766</v>
      </c>
      <c r="I17" s="43">
        <v>870234</v>
      </c>
      <c r="J17" s="43">
        <v>30.300626740947074</v>
      </c>
      <c r="K17" s="43">
        <v>83473</v>
      </c>
      <c r="L17" s="43">
        <v>30909.552168674698</v>
      </c>
      <c r="M17" s="43">
        <v>741214.19369217136</v>
      </c>
      <c r="N17" s="43">
        <v>21717.148674698794</v>
      </c>
      <c r="O17" s="43">
        <v>520779.42625527416</v>
      </c>
      <c r="P17" s="43">
        <v>30846.299156626505</v>
      </c>
      <c r="Q17" s="43">
        <v>739697.38005255419</v>
      </c>
      <c r="R17" s="43">
        <v>83473</v>
      </c>
      <c r="S17" s="43">
        <v>2001690.9999999998</v>
      </c>
    </row>
    <row r="18" spans="1:19" x14ac:dyDescent="0.25">
      <c r="A18" s="492" t="s">
        <v>14</v>
      </c>
      <c r="B18" s="493" t="s">
        <v>424</v>
      </c>
      <c r="C18" s="43">
        <v>2968000</v>
      </c>
      <c r="D18" s="43">
        <v>95000</v>
      </c>
      <c r="E18" s="43">
        <v>2873000</v>
      </c>
      <c r="F18" s="43">
        <v>2009059</v>
      </c>
      <c r="G18" s="43">
        <v>73</v>
      </c>
      <c r="H18" s="43">
        <v>2009132</v>
      </c>
      <c r="I18" s="43">
        <v>863868</v>
      </c>
      <c r="J18" s="43">
        <v>30.068499825965887</v>
      </c>
      <c r="K18" s="43">
        <v>83778</v>
      </c>
      <c r="L18" s="43">
        <v>31022.811204819274</v>
      </c>
      <c r="M18" s="43">
        <v>743950.17852351454</v>
      </c>
      <c r="N18" s="43">
        <v>21796.684819277107</v>
      </c>
      <c r="O18" s="43">
        <v>522700.77832285379</v>
      </c>
      <c r="P18" s="43">
        <v>30958.503975903615</v>
      </c>
      <c r="Q18" s="43">
        <v>742408.0431536315</v>
      </c>
      <c r="R18" s="43">
        <v>83778</v>
      </c>
      <c r="S18" s="43">
        <v>2009058.9999999998</v>
      </c>
    </row>
    <row r="19" spans="1:19" x14ac:dyDescent="0.25">
      <c r="A19" s="492" t="s">
        <v>15</v>
      </c>
      <c r="B19" s="493" t="s">
        <v>425</v>
      </c>
      <c r="C19" s="43">
        <v>2967000</v>
      </c>
      <c r="D19" s="43">
        <v>95000</v>
      </c>
      <c r="E19" s="43">
        <v>2872000</v>
      </c>
      <c r="F19" s="43">
        <v>2015589</v>
      </c>
      <c r="G19" s="43">
        <v>75</v>
      </c>
      <c r="H19" s="43">
        <v>2015664</v>
      </c>
      <c r="I19" s="43">
        <v>856336</v>
      </c>
      <c r="J19" s="43">
        <v>29.816713091922004</v>
      </c>
      <c r="K19" s="43">
        <v>84083</v>
      </c>
      <c r="L19" s="43">
        <v>31135.66120481928</v>
      </c>
      <c r="M19" s="43">
        <v>746366.04583757103</v>
      </c>
      <c r="N19" s="43">
        <v>21875.98481927711</v>
      </c>
      <c r="O19" s="43">
        <v>524398.44398870075</v>
      </c>
      <c r="P19" s="43">
        <v>31071.353975903618</v>
      </c>
      <c r="Q19" s="43">
        <v>744824.51017372822</v>
      </c>
      <c r="R19" s="43">
        <v>84083.000000000015</v>
      </c>
      <c r="S19" s="43">
        <v>2015589</v>
      </c>
    </row>
    <row r="20" spans="1:19" ht="15.75" thickBot="1" x14ac:dyDescent="0.3">
      <c r="A20" s="494" t="s">
        <v>16</v>
      </c>
      <c r="B20" s="495" t="s">
        <v>426</v>
      </c>
      <c r="C20" s="496">
        <v>2967000</v>
      </c>
      <c r="D20" s="496">
        <v>95000</v>
      </c>
      <c r="E20" s="496">
        <v>2872000</v>
      </c>
      <c r="F20" s="496">
        <v>2022960</v>
      </c>
      <c r="G20" s="496">
        <v>73</v>
      </c>
      <c r="H20" s="496">
        <v>2023033</v>
      </c>
      <c r="I20" s="496">
        <v>848967</v>
      </c>
      <c r="J20" s="496">
        <v>29.560132311977718</v>
      </c>
      <c r="K20" s="496">
        <v>84358</v>
      </c>
      <c r="L20" s="496">
        <v>31234.956987951806</v>
      </c>
      <c r="M20" s="496">
        <v>749034.69248141244</v>
      </c>
      <c r="N20" s="496">
        <v>21946.067951807232</v>
      </c>
      <c r="O20" s="496">
        <v>526281.059576898</v>
      </c>
      <c r="P20" s="496">
        <v>31176.975060240962</v>
      </c>
      <c r="Q20" s="496">
        <v>747644.24794168968</v>
      </c>
      <c r="R20" s="496">
        <v>84358</v>
      </c>
      <c r="S20" s="496">
        <v>2022960</v>
      </c>
    </row>
    <row r="21" spans="1:19" ht="15.75" thickTop="1" x14ac:dyDescent="0.25">
      <c r="A21" s="497" t="s">
        <v>314</v>
      </c>
      <c r="B21" s="498" t="s">
        <v>427</v>
      </c>
      <c r="C21" s="499">
        <v>35606000</v>
      </c>
      <c r="D21" s="499">
        <v>1140000</v>
      </c>
      <c r="E21" s="499">
        <v>34466000</v>
      </c>
      <c r="F21" s="499">
        <v>24102844</v>
      </c>
      <c r="G21" s="499">
        <v>873</v>
      </c>
      <c r="H21" s="499">
        <v>24103717</v>
      </c>
      <c r="I21" s="499">
        <v>10362283</v>
      </c>
      <c r="J21" s="499">
        <v>30.065232402947835</v>
      </c>
      <c r="K21" s="500"/>
      <c r="L21" s="500"/>
      <c r="M21" s="499">
        <v>8924568.2719984502</v>
      </c>
      <c r="N21" s="500"/>
      <c r="O21" s="499">
        <v>6270501.249813539</v>
      </c>
      <c r="P21" s="500"/>
      <c r="Q21" s="499">
        <v>8907774.4781880099</v>
      </c>
      <c r="R21" s="500"/>
      <c r="S21" s="499">
        <v>24102844</v>
      </c>
    </row>
    <row r="29" spans="1:19" x14ac:dyDescent="0.25">
      <c r="A29" s="485" t="s">
        <v>428</v>
      </c>
      <c r="E29" s="485">
        <v>35606000</v>
      </c>
      <c r="F29" s="485">
        <v>2967166.6666666665</v>
      </c>
    </row>
    <row r="30" spans="1:19" x14ac:dyDescent="0.25">
      <c r="A30" s="485" t="s">
        <v>429</v>
      </c>
      <c r="E30" s="485">
        <v>1140000</v>
      </c>
      <c r="F30" s="485">
        <v>95000</v>
      </c>
    </row>
    <row r="31" spans="1:19" x14ac:dyDescent="0.25">
      <c r="A31" s="485" t="s">
        <v>430</v>
      </c>
      <c r="E31" s="485">
        <v>34466000</v>
      </c>
      <c r="F31" s="485">
        <v>2872166.6666666665</v>
      </c>
    </row>
    <row r="32" spans="1:19" x14ac:dyDescent="0.25">
      <c r="A32" s="485" t="s">
        <v>431</v>
      </c>
      <c r="E32" s="485">
        <v>24103717</v>
      </c>
      <c r="F32" s="485">
        <v>2008643.0833333333</v>
      </c>
    </row>
    <row r="33" spans="1:6" x14ac:dyDescent="0.25">
      <c r="A33" s="485" t="s">
        <v>432</v>
      </c>
      <c r="E33" s="485">
        <v>10362283</v>
      </c>
      <c r="F33" s="485">
        <v>863523.58333333337</v>
      </c>
    </row>
    <row r="35" spans="1:6" x14ac:dyDescent="0.25">
      <c r="A35" s="485" t="s">
        <v>433</v>
      </c>
    </row>
    <row r="36" spans="1:6" x14ac:dyDescent="0.25">
      <c r="A36" s="485" t="s">
        <v>434</v>
      </c>
      <c r="E36" s="485">
        <v>30.065232402947835</v>
      </c>
    </row>
  </sheetData>
  <mergeCells count="20">
    <mergeCell ref="P6:P7"/>
    <mergeCell ref="Q6:Q7"/>
    <mergeCell ref="R6:R7"/>
    <mergeCell ref="S6:S7"/>
    <mergeCell ref="I5:J6"/>
    <mergeCell ref="K5:K7"/>
    <mergeCell ref="L5:M5"/>
    <mergeCell ref="N5:O5"/>
    <mergeCell ref="P5:Q5"/>
    <mergeCell ref="R5:S5"/>
    <mergeCell ref="L6:L7"/>
    <mergeCell ref="M6:M7"/>
    <mergeCell ref="N6:N7"/>
    <mergeCell ref="O6:O7"/>
    <mergeCell ref="F5:H6"/>
    <mergeCell ref="A5:A7"/>
    <mergeCell ref="B5:B7"/>
    <mergeCell ref="C5:C7"/>
    <mergeCell ref="D5:D7"/>
    <mergeCell ref="E5:E7"/>
  </mergeCells>
  <pageMargins left="0.39370078740157483" right="0.35433070866141736" top="0.74803149606299213" bottom="0.74803149606299213" header="0.31496062992125984" footer="0.31496062992125984"/>
  <pageSetup paperSize="10000" scale="70" orientation="landscape" horizontalDpi="180" verticalDpi="18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85"/>
  <sheetViews>
    <sheetView topLeftCell="A139" workbookViewId="0">
      <selection activeCell="K21" sqref="K21"/>
    </sheetView>
  </sheetViews>
  <sheetFormatPr defaultRowHeight="15" x14ac:dyDescent="0.25"/>
  <cols>
    <col min="1" max="1" width="9.140625" style="342"/>
    <col min="2" max="2" width="46.7109375" style="344" bestFit="1" customWidth="1"/>
    <col min="3" max="3" width="9.140625" style="344"/>
    <col min="4" max="4" width="9.140625" style="342"/>
    <col min="5" max="16384" width="9.140625" style="344"/>
  </cols>
  <sheetData>
    <row r="1" spans="1:26" ht="15.75" thickBot="1" x14ac:dyDescent="0.3"/>
    <row r="2" spans="1:26" ht="19.5" thickBot="1" x14ac:dyDescent="0.35">
      <c r="A2" s="1032" t="s">
        <v>379</v>
      </c>
      <c r="B2" s="1033"/>
      <c r="C2" s="1033"/>
      <c r="D2" s="1034"/>
    </row>
    <row r="4" spans="1:26" x14ac:dyDescent="0.25">
      <c r="A4" s="342" t="s">
        <v>1</v>
      </c>
      <c r="B4" s="344" t="s">
        <v>83</v>
      </c>
      <c r="C4" s="700" t="s">
        <v>89</v>
      </c>
      <c r="D4" s="700"/>
      <c r="E4" s="700" t="s">
        <v>90</v>
      </c>
      <c r="F4" s="700"/>
      <c r="G4" s="700" t="s">
        <v>91</v>
      </c>
      <c r="H4" s="700"/>
      <c r="I4" s="700" t="s">
        <v>92</v>
      </c>
      <c r="J4" s="700"/>
      <c r="K4" s="700" t="s">
        <v>17</v>
      </c>
      <c r="L4" s="700"/>
      <c r="M4" s="700" t="s">
        <v>93</v>
      </c>
      <c r="N4" s="700"/>
      <c r="O4" s="700" t="s">
        <v>94</v>
      </c>
      <c r="P4" s="700"/>
      <c r="Q4" s="700" t="s">
        <v>95</v>
      </c>
      <c r="R4" s="700"/>
      <c r="S4" s="700" t="s">
        <v>96</v>
      </c>
      <c r="T4" s="700"/>
      <c r="U4" s="700" t="s">
        <v>97</v>
      </c>
      <c r="V4" s="700"/>
      <c r="W4" s="700" t="s">
        <v>98</v>
      </c>
      <c r="X4" s="700"/>
      <c r="Y4" s="700" t="s">
        <v>99</v>
      </c>
      <c r="Z4" s="700"/>
    </row>
    <row r="5" spans="1:26" x14ac:dyDescent="0.25">
      <c r="C5" s="343" t="s">
        <v>18</v>
      </c>
      <c r="D5" s="343" t="s">
        <v>380</v>
      </c>
      <c r="E5" s="343" t="s">
        <v>18</v>
      </c>
      <c r="F5" s="343" t="s">
        <v>380</v>
      </c>
      <c r="G5" s="343" t="s">
        <v>18</v>
      </c>
      <c r="H5" s="343" t="s">
        <v>380</v>
      </c>
      <c r="I5" s="343" t="s">
        <v>18</v>
      </c>
      <c r="J5" s="343" t="s">
        <v>380</v>
      </c>
      <c r="K5" s="343" t="s">
        <v>18</v>
      </c>
      <c r="L5" s="343" t="s">
        <v>380</v>
      </c>
      <c r="M5" s="343" t="s">
        <v>18</v>
      </c>
      <c r="N5" s="343" t="s">
        <v>380</v>
      </c>
      <c r="O5" s="343" t="s">
        <v>18</v>
      </c>
      <c r="P5" s="343" t="s">
        <v>380</v>
      </c>
      <c r="Q5" s="343" t="s">
        <v>18</v>
      </c>
      <c r="R5" s="343" t="s">
        <v>380</v>
      </c>
      <c r="S5" s="343" t="s">
        <v>18</v>
      </c>
      <c r="T5" s="343" t="s">
        <v>380</v>
      </c>
      <c r="U5" s="343" t="s">
        <v>18</v>
      </c>
      <c r="V5" s="343" t="s">
        <v>380</v>
      </c>
      <c r="W5" s="343" t="s">
        <v>18</v>
      </c>
      <c r="X5" s="343" t="s">
        <v>380</v>
      </c>
      <c r="Y5" s="343" t="s">
        <v>18</v>
      </c>
      <c r="Z5" s="343" t="s">
        <v>380</v>
      </c>
    </row>
    <row r="6" spans="1:26" x14ac:dyDescent="0.25">
      <c r="A6" s="342">
        <v>1</v>
      </c>
      <c r="B6" s="344" t="s">
        <v>103</v>
      </c>
      <c r="C6" s="275"/>
      <c r="D6" s="468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</row>
    <row r="7" spans="1:26" x14ac:dyDescent="0.25">
      <c r="B7" s="469" t="s">
        <v>381</v>
      </c>
      <c r="C7" s="275">
        <v>0</v>
      </c>
      <c r="D7" s="468">
        <v>0</v>
      </c>
      <c r="E7" s="275">
        <v>0</v>
      </c>
      <c r="F7" s="275">
        <v>0</v>
      </c>
      <c r="G7" s="275">
        <v>0</v>
      </c>
      <c r="H7" s="275">
        <v>0</v>
      </c>
      <c r="I7" s="275">
        <v>0</v>
      </c>
      <c r="J7" s="275">
        <v>0</v>
      </c>
      <c r="K7" s="275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75">
        <v>0</v>
      </c>
      <c r="S7" s="275">
        <v>0</v>
      </c>
      <c r="T7" s="275">
        <v>0</v>
      </c>
      <c r="U7" s="275">
        <v>0</v>
      </c>
      <c r="V7" s="275">
        <v>0</v>
      </c>
      <c r="W7" s="275">
        <v>0</v>
      </c>
      <c r="X7" s="275">
        <v>0</v>
      </c>
      <c r="Y7" s="275">
        <v>0</v>
      </c>
      <c r="Z7" s="275">
        <v>0</v>
      </c>
    </row>
    <row r="8" spans="1:26" x14ac:dyDescent="0.25">
      <c r="B8" s="469" t="s">
        <v>382</v>
      </c>
      <c r="C8" s="275">
        <v>0</v>
      </c>
      <c r="D8" s="468">
        <v>0</v>
      </c>
      <c r="E8" s="275">
        <v>0</v>
      </c>
      <c r="F8" s="275">
        <v>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275">
        <v>0</v>
      </c>
      <c r="U8" s="275">
        <v>0</v>
      </c>
      <c r="V8" s="275">
        <v>0</v>
      </c>
      <c r="W8" s="275">
        <v>0</v>
      </c>
      <c r="X8" s="275">
        <v>0</v>
      </c>
      <c r="Y8" s="275">
        <v>0</v>
      </c>
      <c r="Z8" s="275">
        <v>0</v>
      </c>
    </row>
    <row r="9" spans="1:26" x14ac:dyDescent="0.25">
      <c r="B9" s="469" t="s">
        <v>383</v>
      </c>
      <c r="C9" s="275">
        <v>0</v>
      </c>
      <c r="D9" s="468">
        <v>0</v>
      </c>
      <c r="E9" s="275">
        <v>0</v>
      </c>
      <c r="F9" s="275">
        <v>0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>
        <v>0</v>
      </c>
      <c r="R9" s="275">
        <v>0</v>
      </c>
      <c r="S9" s="275">
        <v>0</v>
      </c>
      <c r="T9" s="275">
        <v>0</v>
      </c>
      <c r="U9" s="275">
        <v>0</v>
      </c>
      <c r="V9" s="275">
        <v>0</v>
      </c>
      <c r="W9" s="275">
        <v>0</v>
      </c>
      <c r="X9" s="275">
        <v>0</v>
      </c>
      <c r="Y9" s="275">
        <v>0</v>
      </c>
      <c r="Z9" s="275">
        <v>0</v>
      </c>
    </row>
    <row r="10" spans="1:26" x14ac:dyDescent="0.25">
      <c r="A10" s="342">
        <v>2</v>
      </c>
      <c r="B10" s="344" t="s">
        <v>132</v>
      </c>
      <c r="C10" s="275">
        <v>0</v>
      </c>
      <c r="D10" s="468">
        <v>0</v>
      </c>
      <c r="E10" s="275">
        <v>0</v>
      </c>
      <c r="F10" s="275">
        <v>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5">
        <v>0</v>
      </c>
      <c r="R10" s="275">
        <v>0</v>
      </c>
      <c r="S10" s="275">
        <v>0</v>
      </c>
      <c r="T10" s="275">
        <v>0</v>
      </c>
      <c r="U10" s="275">
        <v>0</v>
      </c>
      <c r="V10" s="275">
        <v>0</v>
      </c>
      <c r="W10" s="275">
        <v>0</v>
      </c>
      <c r="X10" s="275">
        <v>0</v>
      </c>
      <c r="Y10" s="275">
        <v>0</v>
      </c>
      <c r="Z10" s="275">
        <v>0</v>
      </c>
    </row>
    <row r="11" spans="1:26" x14ac:dyDescent="0.25">
      <c r="B11" s="469" t="s">
        <v>384</v>
      </c>
      <c r="C11" s="275">
        <f>[1]Rumus!I55</f>
        <v>3333399189.9999995</v>
      </c>
      <c r="D11" s="468" t="s">
        <v>124</v>
      </c>
      <c r="E11" s="275">
        <f>[1]Rumus!I56</f>
        <v>3391712234.1806798</v>
      </c>
      <c r="F11" s="468" t="s">
        <v>124</v>
      </c>
      <c r="G11" s="275">
        <f>[1]Rumus!I57</f>
        <v>3402744853.7728686</v>
      </c>
      <c r="H11" s="468" t="s">
        <v>124</v>
      </c>
      <c r="I11" s="275">
        <f>[1]Rumus!I58</f>
        <v>3415220708.6481791</v>
      </c>
      <c r="J11" s="468" t="s">
        <v>124</v>
      </c>
      <c r="K11" s="275">
        <f>[1]Rumus!I59</f>
        <v>3427888791.7733111</v>
      </c>
      <c r="L11" s="468" t="s">
        <v>124</v>
      </c>
      <c r="M11" s="275">
        <f>[1]Rumus!I60</f>
        <v>3459235311.8070183</v>
      </c>
      <c r="N11" s="468" t="s">
        <v>124</v>
      </c>
      <c r="O11" s="275">
        <f>[1]Rumus!I61</f>
        <v>3390493108.1110387</v>
      </c>
      <c r="P11" s="468" t="s">
        <v>124</v>
      </c>
      <c r="Q11" s="275">
        <f>[1]Rumus!I62</f>
        <v>3402573681.6985903</v>
      </c>
      <c r="R11" s="468" t="s">
        <v>124</v>
      </c>
      <c r="S11" s="275">
        <f>[1]Rumus!I63</f>
        <v>3414480355.6628494</v>
      </c>
      <c r="T11" s="468" t="s">
        <v>124</v>
      </c>
      <c r="U11" s="275">
        <f>[1]Rumus!I64</f>
        <v>3426954920.991425</v>
      </c>
      <c r="V11" s="468" t="s">
        <v>124</v>
      </c>
      <c r="W11" s="275">
        <f>[1]Rumus!I65</f>
        <v>3439295430.388236</v>
      </c>
      <c r="X11" s="468" t="s">
        <v>124</v>
      </c>
      <c r="Y11" s="275">
        <f>[1]Rumus!I66</f>
        <v>3450103498.1691394</v>
      </c>
      <c r="Z11" s="468" t="s">
        <v>124</v>
      </c>
    </row>
    <row r="12" spans="1:26" x14ac:dyDescent="0.25">
      <c r="B12" s="469" t="s">
        <v>385</v>
      </c>
      <c r="C12" s="275">
        <v>80</v>
      </c>
      <c r="D12" s="468" t="s">
        <v>112</v>
      </c>
      <c r="E12" s="275">
        <v>80</v>
      </c>
      <c r="F12" s="468" t="s">
        <v>112</v>
      </c>
      <c r="G12" s="275">
        <v>80</v>
      </c>
      <c r="H12" s="468" t="s">
        <v>112</v>
      </c>
      <c r="I12" s="275">
        <v>80</v>
      </c>
      <c r="J12" s="468" t="s">
        <v>112</v>
      </c>
      <c r="K12" s="275">
        <v>80</v>
      </c>
      <c r="L12" s="468" t="s">
        <v>112</v>
      </c>
      <c r="M12" s="275">
        <v>80</v>
      </c>
      <c r="N12" s="468" t="s">
        <v>112</v>
      </c>
      <c r="O12" s="275">
        <v>80</v>
      </c>
      <c r="P12" s="468" t="s">
        <v>112</v>
      </c>
      <c r="Q12" s="275">
        <v>80</v>
      </c>
      <c r="R12" s="468" t="s">
        <v>112</v>
      </c>
      <c r="S12" s="275">
        <v>80</v>
      </c>
      <c r="T12" s="468" t="s">
        <v>112</v>
      </c>
      <c r="U12" s="275">
        <v>80</v>
      </c>
      <c r="V12" s="468" t="s">
        <v>112</v>
      </c>
      <c r="W12" s="275">
        <v>80</v>
      </c>
      <c r="X12" s="468" t="s">
        <v>112</v>
      </c>
      <c r="Y12" s="275">
        <v>80</v>
      </c>
      <c r="Z12" s="468" t="s">
        <v>112</v>
      </c>
    </row>
    <row r="13" spans="1:26" x14ac:dyDescent="0.25">
      <c r="B13" s="469" t="s">
        <v>386</v>
      </c>
      <c r="C13" s="275">
        <f>[1]Rumus!K55</f>
        <v>2682908109.9999995</v>
      </c>
      <c r="D13" s="468" t="s">
        <v>124</v>
      </c>
      <c r="E13" s="275">
        <f>[1]Rumus!K56</f>
        <v>2729626911.6587448</v>
      </c>
      <c r="F13" s="468" t="s">
        <v>124</v>
      </c>
      <c r="G13" s="275">
        <f>[1]Rumus!K57</f>
        <v>2738510962.2120438</v>
      </c>
      <c r="H13" s="468" t="s">
        <v>124</v>
      </c>
      <c r="I13" s="275">
        <f>[1]Rumus!K58</f>
        <v>2748554319.0295882</v>
      </c>
      <c r="J13" s="468" t="s">
        <v>124</v>
      </c>
      <c r="K13" s="275">
        <f>[1]Rumus!K59</f>
        <v>2758749165.3691578</v>
      </c>
      <c r="L13" s="468" t="s">
        <v>124</v>
      </c>
      <c r="M13" s="275">
        <f>[1]Rumus!K60</f>
        <v>2783885731.8966708</v>
      </c>
      <c r="N13" s="468" t="s">
        <v>124</v>
      </c>
      <c r="O13" s="275">
        <f>[1]Rumus!K61</f>
        <v>2728952353.3326402</v>
      </c>
      <c r="P13" s="468" t="s">
        <v>124</v>
      </c>
      <c r="Q13" s="275">
        <f>[1]Rumus!K62</f>
        <v>2738676527.7837868</v>
      </c>
      <c r="R13" s="468" t="s">
        <v>124</v>
      </c>
      <c r="S13" s="275">
        <f>[1]Rumus!K63</f>
        <v>2748262549.0638227</v>
      </c>
      <c r="T13" s="468" t="s">
        <v>124</v>
      </c>
      <c r="U13" s="275">
        <f>[1]Rumus!K64</f>
        <v>2758303324.0436845</v>
      </c>
      <c r="V13" s="468" t="s">
        <v>124</v>
      </c>
      <c r="W13" s="275">
        <f>[1]Rumus!K65</f>
        <v>2768230338.5245194</v>
      </c>
      <c r="X13" s="468" t="s">
        <v>124</v>
      </c>
      <c r="Y13" s="275">
        <f>[1]Rumus!K66</f>
        <v>2776936079.1161432</v>
      </c>
      <c r="Z13" s="468" t="s">
        <v>124</v>
      </c>
    </row>
    <row r="14" spans="1:26" x14ac:dyDescent="0.25">
      <c r="A14" s="342">
        <v>3</v>
      </c>
      <c r="B14" s="344" t="s">
        <v>109</v>
      </c>
      <c r="C14" s="275">
        <v>0</v>
      </c>
      <c r="D14" s="468">
        <v>0</v>
      </c>
      <c r="E14" s="275">
        <v>0</v>
      </c>
      <c r="F14" s="468">
        <v>0</v>
      </c>
      <c r="G14" s="275">
        <v>0</v>
      </c>
      <c r="H14" s="468">
        <v>0</v>
      </c>
      <c r="I14" s="275">
        <v>0</v>
      </c>
      <c r="J14" s="468">
        <v>0</v>
      </c>
      <c r="K14" s="275">
        <v>0</v>
      </c>
      <c r="L14" s="468">
        <v>0</v>
      </c>
      <c r="M14" s="275">
        <v>0</v>
      </c>
      <c r="N14" s="468">
        <v>0</v>
      </c>
      <c r="O14" s="275">
        <v>0</v>
      </c>
      <c r="P14" s="468">
        <v>0</v>
      </c>
      <c r="Q14" s="275">
        <v>0</v>
      </c>
      <c r="R14" s="468">
        <v>0</v>
      </c>
      <c r="S14" s="275">
        <v>0</v>
      </c>
      <c r="T14" s="468">
        <v>0</v>
      </c>
      <c r="U14" s="275">
        <v>0</v>
      </c>
      <c r="V14" s="468">
        <v>0</v>
      </c>
      <c r="W14" s="275">
        <v>0</v>
      </c>
      <c r="X14" s="468">
        <v>0</v>
      </c>
      <c r="Y14" s="275">
        <v>0</v>
      </c>
      <c r="Z14" s="468">
        <v>0</v>
      </c>
    </row>
    <row r="15" spans="1:26" x14ac:dyDescent="0.25">
      <c r="A15" s="342" t="s">
        <v>107</v>
      </c>
      <c r="B15" s="344" t="s">
        <v>101</v>
      </c>
      <c r="C15" s="275">
        <v>0</v>
      </c>
      <c r="D15" s="468">
        <v>0</v>
      </c>
      <c r="E15" s="275">
        <v>0</v>
      </c>
      <c r="F15" s="468">
        <v>0</v>
      </c>
      <c r="G15" s="275">
        <v>0</v>
      </c>
      <c r="H15" s="468">
        <v>0</v>
      </c>
      <c r="I15" s="275">
        <v>0</v>
      </c>
      <c r="J15" s="468">
        <v>0</v>
      </c>
      <c r="K15" s="275">
        <v>0</v>
      </c>
      <c r="L15" s="468">
        <v>0</v>
      </c>
      <c r="M15" s="275">
        <v>0</v>
      </c>
      <c r="N15" s="468">
        <v>0</v>
      </c>
      <c r="O15" s="275">
        <v>0</v>
      </c>
      <c r="P15" s="468">
        <v>0</v>
      </c>
      <c r="Q15" s="275">
        <v>0</v>
      </c>
      <c r="R15" s="468">
        <v>0</v>
      </c>
      <c r="S15" s="275">
        <v>0</v>
      </c>
      <c r="T15" s="468">
        <v>0</v>
      </c>
      <c r="U15" s="275">
        <v>0</v>
      </c>
      <c r="V15" s="468">
        <v>0</v>
      </c>
      <c r="W15" s="275">
        <v>0</v>
      </c>
      <c r="X15" s="468">
        <v>0</v>
      </c>
      <c r="Y15" s="275">
        <v>0</v>
      </c>
      <c r="Z15" s="468">
        <v>0</v>
      </c>
    </row>
    <row r="16" spans="1:26" x14ac:dyDescent="0.25">
      <c r="A16" s="342" t="s">
        <v>108</v>
      </c>
      <c r="B16" s="344" t="s">
        <v>102</v>
      </c>
      <c r="C16" s="275">
        <v>0</v>
      </c>
      <c r="D16" s="468">
        <v>0</v>
      </c>
      <c r="E16" s="275">
        <v>0</v>
      </c>
      <c r="F16" s="468">
        <v>0</v>
      </c>
      <c r="G16" s="275">
        <v>0</v>
      </c>
      <c r="H16" s="468">
        <v>0</v>
      </c>
      <c r="I16" s="275">
        <v>0</v>
      </c>
      <c r="J16" s="468">
        <v>0</v>
      </c>
      <c r="K16" s="275">
        <v>0</v>
      </c>
      <c r="L16" s="468">
        <v>0</v>
      </c>
      <c r="M16" s="275">
        <v>0</v>
      </c>
      <c r="N16" s="468">
        <v>0</v>
      </c>
      <c r="O16" s="275">
        <v>0</v>
      </c>
      <c r="P16" s="468">
        <v>0</v>
      </c>
      <c r="Q16" s="275">
        <v>0</v>
      </c>
      <c r="R16" s="468">
        <v>0</v>
      </c>
      <c r="S16" s="275">
        <v>0</v>
      </c>
      <c r="T16" s="468">
        <v>0</v>
      </c>
      <c r="U16" s="275">
        <v>0</v>
      </c>
      <c r="V16" s="468">
        <v>0</v>
      </c>
      <c r="W16" s="275">
        <v>0</v>
      </c>
      <c r="X16" s="468">
        <v>0</v>
      </c>
      <c r="Y16" s="275">
        <v>0</v>
      </c>
      <c r="Z16" s="468">
        <v>0</v>
      </c>
    </row>
    <row r="17" spans="1:26" x14ac:dyDescent="0.25">
      <c r="A17" s="342">
        <v>4</v>
      </c>
      <c r="B17" s="344" t="s">
        <v>317</v>
      </c>
      <c r="C17" s="275"/>
      <c r="D17" s="468"/>
      <c r="E17" s="275"/>
      <c r="F17" s="468"/>
      <c r="G17" s="275"/>
      <c r="H17" s="468"/>
      <c r="I17" s="275"/>
      <c r="J17" s="468"/>
      <c r="K17" s="275"/>
      <c r="L17" s="468"/>
      <c r="M17" s="275"/>
      <c r="N17" s="468"/>
      <c r="O17" s="275"/>
      <c r="P17" s="468"/>
      <c r="Q17" s="275"/>
      <c r="R17" s="468"/>
      <c r="S17" s="275"/>
      <c r="T17" s="468"/>
      <c r="U17" s="275"/>
      <c r="V17" s="468"/>
      <c r="W17" s="275"/>
      <c r="X17" s="468"/>
      <c r="Y17" s="275"/>
      <c r="Z17" s="468"/>
    </row>
    <row r="18" spans="1:26" x14ac:dyDescent="0.25">
      <c r="B18" s="469" t="s">
        <v>387</v>
      </c>
      <c r="C18" s="275">
        <v>29997</v>
      </c>
      <c r="D18" s="468" t="s">
        <v>388</v>
      </c>
      <c r="E18" s="275">
        <f>[1]Rumus!AC14</f>
        <v>30137.070240963854</v>
      </c>
      <c r="F18" s="468" t="s">
        <v>388</v>
      </c>
      <c r="G18" s="275">
        <f>[1]Rumus!E16</f>
        <v>30213.46</v>
      </c>
      <c r="H18" s="468" t="s">
        <v>388</v>
      </c>
      <c r="I18" s="275">
        <f>[1]Rumus!E17</f>
        <v>30324.46</v>
      </c>
      <c r="J18" s="468" t="s">
        <v>388</v>
      </c>
      <c r="K18" s="275">
        <f>[1]Rumus!E18</f>
        <v>30439.16</v>
      </c>
      <c r="L18" s="468" t="s">
        <v>388</v>
      </c>
      <c r="M18" s="275">
        <f>[1]Rumus!E19</f>
        <v>30550.16</v>
      </c>
      <c r="N18" s="468" t="s">
        <v>388</v>
      </c>
      <c r="O18" s="275">
        <f>[1]Rumus!E20</f>
        <v>30661.16</v>
      </c>
      <c r="P18" s="468" t="s">
        <v>388</v>
      </c>
      <c r="Q18" s="275">
        <f>[1]Rumus!E21</f>
        <v>30774.01</v>
      </c>
      <c r="R18" s="468" t="s">
        <v>388</v>
      </c>
      <c r="S18" s="275">
        <f>[1]Rumus!E22</f>
        <v>30885.01</v>
      </c>
      <c r="T18" s="468" t="s">
        <v>388</v>
      </c>
      <c r="U18" s="275">
        <f>[1]Rumus!E23</f>
        <v>30997.86</v>
      </c>
      <c r="V18" s="468" t="s">
        <v>388</v>
      </c>
      <c r="W18" s="275">
        <f>[1]Rumus!E24</f>
        <v>31110.71</v>
      </c>
      <c r="X18" s="468" t="s">
        <v>388</v>
      </c>
      <c r="Y18" s="275">
        <f>[1]Rumus!E25</f>
        <v>31212.46</v>
      </c>
      <c r="Z18" s="468" t="s">
        <v>388</v>
      </c>
    </row>
    <row r="19" spans="1:26" x14ac:dyDescent="0.25">
      <c r="B19" s="469" t="s">
        <v>389</v>
      </c>
      <c r="C19" s="275">
        <v>4441</v>
      </c>
      <c r="D19" s="468" t="s">
        <v>388</v>
      </c>
      <c r="E19" s="275">
        <f>[1]Rumus!AG14</f>
        <v>4427.6247231325315</v>
      </c>
      <c r="F19" s="468" t="s">
        <v>388</v>
      </c>
      <c r="G19" s="275">
        <f>[1]Rumus!I16</f>
        <v>4431.2789400000001</v>
      </c>
      <c r="H19" s="468" t="s">
        <v>388</v>
      </c>
      <c r="I19" s="275">
        <f>[1]Rumus!I17</f>
        <v>4423.0289400000001</v>
      </c>
      <c r="J19" s="468" t="s">
        <v>388</v>
      </c>
      <c r="K19" s="275">
        <f>[1]Rumus!I18</f>
        <v>4413.1289400000005</v>
      </c>
      <c r="L19" s="468" t="s">
        <v>388</v>
      </c>
      <c r="M19" s="275">
        <f>[1]Rumus!I19</f>
        <v>4404.8789400000005</v>
      </c>
      <c r="N19" s="468" t="s">
        <v>388</v>
      </c>
      <c r="O19" s="275">
        <f>[1]Rumus!I20</f>
        <v>4396.6289400000005</v>
      </c>
      <c r="P19" s="468" t="s">
        <v>388</v>
      </c>
      <c r="Q19" s="275">
        <f>[1]Rumus!I21</f>
        <v>4388.3789400000005</v>
      </c>
      <c r="R19" s="468" t="s">
        <v>388</v>
      </c>
      <c r="S19" s="275">
        <f>[1]Rumus!I22</f>
        <v>4380.1289400000005</v>
      </c>
      <c r="T19" s="468" t="s">
        <v>388</v>
      </c>
      <c r="U19" s="275">
        <f>[1]Rumus!I23</f>
        <v>4370.22894</v>
      </c>
      <c r="V19" s="468" t="s">
        <v>388</v>
      </c>
      <c r="W19" s="275">
        <f>[1]Rumus!I24</f>
        <v>4361.97894</v>
      </c>
      <c r="X19" s="468" t="s">
        <v>388</v>
      </c>
      <c r="Y19" s="275">
        <f>[1]Rumus!I25</f>
        <v>4361.97894</v>
      </c>
      <c r="Z19" s="468" t="s">
        <v>388</v>
      </c>
    </row>
    <row r="20" spans="1:26" x14ac:dyDescent="0.25">
      <c r="B20" s="469" t="s">
        <v>390</v>
      </c>
      <c r="C20" s="275">
        <f>SUM(C18:C19)</f>
        <v>34438</v>
      </c>
      <c r="D20" s="468" t="s">
        <v>388</v>
      </c>
      <c r="E20" s="275">
        <f>SUM(E18:E19)</f>
        <v>34564.694964096387</v>
      </c>
      <c r="F20" s="468" t="s">
        <v>388</v>
      </c>
      <c r="G20" s="275">
        <f>SUM(G18:G19)</f>
        <v>34644.738939999996</v>
      </c>
      <c r="H20" s="468" t="s">
        <v>388</v>
      </c>
      <c r="I20" s="275">
        <f>SUM(I18:I19)</f>
        <v>34747.488939999996</v>
      </c>
      <c r="J20" s="468" t="s">
        <v>388</v>
      </c>
      <c r="K20" s="275">
        <f>SUM(K18:K19)</f>
        <v>34852.288939999999</v>
      </c>
      <c r="L20" s="468" t="s">
        <v>388</v>
      </c>
      <c r="M20" s="275">
        <f>SUM(M18:M19)</f>
        <v>34955.038939999999</v>
      </c>
      <c r="N20" s="468" t="s">
        <v>388</v>
      </c>
      <c r="O20" s="275">
        <f>SUM(O18:O19)</f>
        <v>35057.788939999999</v>
      </c>
      <c r="P20" s="468" t="s">
        <v>388</v>
      </c>
      <c r="Q20" s="275">
        <f>SUM(Q18:Q19)</f>
        <v>35162.388939999997</v>
      </c>
      <c r="R20" s="468" t="s">
        <v>388</v>
      </c>
      <c r="S20" s="275">
        <f>SUM(S18:S19)</f>
        <v>35265.138939999997</v>
      </c>
      <c r="T20" s="468" t="s">
        <v>388</v>
      </c>
      <c r="U20" s="275">
        <f>SUM(U18:U19)</f>
        <v>35368.088940000001</v>
      </c>
      <c r="V20" s="468" t="s">
        <v>388</v>
      </c>
      <c r="W20" s="275">
        <f>SUM(W18:W19)</f>
        <v>35472.68894</v>
      </c>
      <c r="X20" s="468" t="s">
        <v>388</v>
      </c>
      <c r="Y20" s="275">
        <f>SUM(Y18:Y19)</f>
        <v>35574.43894</v>
      </c>
      <c r="Z20" s="468" t="s">
        <v>388</v>
      </c>
    </row>
    <row r="21" spans="1:26" x14ac:dyDescent="0.25">
      <c r="A21" s="342">
        <v>5</v>
      </c>
      <c r="B21" s="344" t="s">
        <v>20</v>
      </c>
      <c r="C21" s="275">
        <f>[1]Rumus!Q14</f>
        <v>126.50602409638553</v>
      </c>
      <c r="D21" s="468" t="s">
        <v>388</v>
      </c>
      <c r="E21" s="275">
        <f>[1]Rumus!Q15</f>
        <v>124.24698795180721</v>
      </c>
      <c r="F21" s="468" t="s">
        <v>388</v>
      </c>
      <c r="G21" s="275">
        <f>[1]Rumus!Q16</f>
        <v>124.24698795180721</v>
      </c>
      <c r="H21" s="468" t="s">
        <v>388</v>
      </c>
      <c r="I21" s="275">
        <f>[1]Rumus!Q17</f>
        <v>126.50602409638553</v>
      </c>
      <c r="J21" s="468" t="s">
        <v>388</v>
      </c>
      <c r="K21" s="275">
        <f>[1]Rumus!Q18</f>
        <v>124.24698795180721</v>
      </c>
      <c r="L21" s="468" t="s">
        <v>388</v>
      </c>
      <c r="M21" s="275">
        <f>[1]Rumus!Q19</f>
        <v>124.24698795180721</v>
      </c>
      <c r="N21" s="468" t="s">
        <v>388</v>
      </c>
      <c r="O21" s="275">
        <f>[1]Rumus!Q20</f>
        <v>126.50602409638553</v>
      </c>
      <c r="P21" s="468" t="s">
        <v>388</v>
      </c>
      <c r="Q21" s="275">
        <f>[1]Rumus!Q21</f>
        <v>124.24698795180721</v>
      </c>
      <c r="R21" s="468" t="s">
        <v>388</v>
      </c>
      <c r="S21" s="275">
        <f>[1]Rumus!Q22</f>
        <v>124.24698795180721</v>
      </c>
      <c r="T21" s="468" t="s">
        <v>388</v>
      </c>
      <c r="U21" s="275">
        <f>[1]Rumus!Q23</f>
        <v>126.50602409638553</v>
      </c>
      <c r="V21" s="468" t="s">
        <v>388</v>
      </c>
      <c r="W21" s="275">
        <f>[1]Rumus!Q24</f>
        <v>124.24698795180721</v>
      </c>
      <c r="X21" s="468" t="s">
        <v>388</v>
      </c>
      <c r="Y21" s="275">
        <f>[1]Rumus!Q25</f>
        <v>124.24698795180721</v>
      </c>
      <c r="Z21" s="468" t="s">
        <v>388</v>
      </c>
    </row>
    <row r="22" spans="1:26" x14ac:dyDescent="0.25">
      <c r="A22" s="342">
        <v>6</v>
      </c>
      <c r="B22" s="344" t="s">
        <v>319</v>
      </c>
      <c r="C22" s="275">
        <f>[1]Rumus!U14</f>
        <v>67.771084337349393</v>
      </c>
      <c r="D22" s="468" t="s">
        <v>388</v>
      </c>
      <c r="E22" s="275">
        <f>[1]Rumus!U15</f>
        <v>81.325301204819269</v>
      </c>
      <c r="F22" s="468" t="s">
        <v>388</v>
      </c>
      <c r="G22" s="275">
        <f>[1]Rumus!U16</f>
        <v>67.771084337349393</v>
      </c>
      <c r="H22" s="468" t="s">
        <v>388</v>
      </c>
      <c r="I22" s="275">
        <f>[1]Rumus!U17</f>
        <v>67.771084337349393</v>
      </c>
      <c r="J22" s="468" t="s">
        <v>388</v>
      </c>
      <c r="K22" s="275">
        <f>[1]Rumus!U18</f>
        <v>67.771084337349393</v>
      </c>
      <c r="L22" s="468" t="s">
        <v>388</v>
      </c>
      <c r="M22" s="275">
        <f>[1]Rumus!U19</f>
        <v>67.771084337349393</v>
      </c>
      <c r="N22" s="468" t="s">
        <v>388</v>
      </c>
      <c r="O22" s="275">
        <f>[1]Rumus!U20</f>
        <v>67.771084337349393</v>
      </c>
      <c r="P22" s="468" t="s">
        <v>388</v>
      </c>
      <c r="Q22" s="275">
        <f>[1]Rumus!U21</f>
        <v>67.771084337349393</v>
      </c>
      <c r="R22" s="468" t="s">
        <v>388</v>
      </c>
      <c r="S22" s="275">
        <f>[1]Rumus!U22</f>
        <v>67.771084337349393</v>
      </c>
      <c r="T22" s="468" t="s">
        <v>388</v>
      </c>
      <c r="U22" s="275">
        <f>[1]Rumus!U23</f>
        <v>67.771084337349393</v>
      </c>
      <c r="V22" s="468" t="s">
        <v>388</v>
      </c>
      <c r="W22" s="275">
        <f>[1]Rumus!U24</f>
        <v>81.325301204819269</v>
      </c>
      <c r="X22" s="468" t="s">
        <v>388</v>
      </c>
      <c r="Y22" s="275">
        <f>[1]Rumus!U25</f>
        <v>67.771084337349393</v>
      </c>
      <c r="Z22" s="468" t="s">
        <v>388</v>
      </c>
    </row>
    <row r="23" spans="1:26" x14ac:dyDescent="0.25">
      <c r="A23" s="342">
        <v>7</v>
      </c>
      <c r="B23" s="344" t="s">
        <v>25</v>
      </c>
      <c r="C23" s="275">
        <f>[1]Rumus!Y14</f>
        <v>81.325301204819269</v>
      </c>
      <c r="D23" s="468" t="s">
        <v>388</v>
      </c>
      <c r="E23" s="275">
        <f>[1]Rumus!Y15</f>
        <v>81.325301204819269</v>
      </c>
      <c r="F23" s="468" t="s">
        <v>388</v>
      </c>
      <c r="G23" s="275">
        <f>[1]Rumus!Y16</f>
        <v>79.066265060240951</v>
      </c>
      <c r="H23" s="468" t="s">
        <v>388</v>
      </c>
      <c r="I23" s="275">
        <f>[1]Rumus!Y17</f>
        <v>81.325301204819269</v>
      </c>
      <c r="J23" s="468" t="s">
        <v>388</v>
      </c>
      <c r="K23" s="275">
        <f>[1]Rumus!Y18</f>
        <v>79.066265060240951</v>
      </c>
      <c r="L23" s="468" t="s">
        <v>388</v>
      </c>
      <c r="M23" s="275">
        <f>[1]Rumus!Y19</f>
        <v>79.066265060240951</v>
      </c>
      <c r="N23" s="468" t="s">
        <v>388</v>
      </c>
      <c r="O23" s="275">
        <f>[1]Rumus!Y20</f>
        <v>79.066265060240951</v>
      </c>
      <c r="P23" s="468" t="s">
        <v>388</v>
      </c>
      <c r="Q23" s="275">
        <f>[1]Rumus!Y21</f>
        <v>79.066265060240951</v>
      </c>
      <c r="R23" s="468" t="s">
        <v>388</v>
      </c>
      <c r="S23" s="275">
        <f>[1]Rumus!Y22</f>
        <v>81.325301204819269</v>
      </c>
      <c r="T23" s="468" t="s">
        <v>388</v>
      </c>
      <c r="U23" s="275">
        <f>[1]Rumus!Y23</f>
        <v>79.066265060240951</v>
      </c>
      <c r="V23" s="468" t="s">
        <v>388</v>
      </c>
      <c r="W23" s="275">
        <f>[1]Rumus!Y24</f>
        <v>81.325301204819269</v>
      </c>
      <c r="X23" s="468" t="s">
        <v>388</v>
      </c>
      <c r="Y23" s="275">
        <f>[1]Rumus!Y25</f>
        <v>81.325301204819269</v>
      </c>
      <c r="Z23" s="468" t="s">
        <v>388</v>
      </c>
    </row>
    <row r="24" spans="1:26" x14ac:dyDescent="0.25">
      <c r="A24" s="342">
        <v>8</v>
      </c>
      <c r="B24" s="344" t="s">
        <v>368</v>
      </c>
      <c r="C24" s="275"/>
      <c r="D24" s="468"/>
      <c r="E24" s="275"/>
      <c r="F24" s="468"/>
      <c r="G24" s="275"/>
      <c r="H24" s="468"/>
      <c r="I24" s="275"/>
      <c r="J24" s="468"/>
      <c r="K24" s="275"/>
      <c r="L24" s="468"/>
      <c r="M24" s="275"/>
      <c r="N24" s="468"/>
      <c r="O24" s="275"/>
      <c r="P24" s="468"/>
      <c r="Q24" s="275"/>
      <c r="R24" s="468"/>
      <c r="S24" s="275"/>
      <c r="T24" s="468"/>
      <c r="U24" s="275"/>
      <c r="V24" s="468"/>
      <c r="W24" s="275"/>
      <c r="X24" s="468"/>
      <c r="Y24" s="275"/>
      <c r="Z24" s="468"/>
    </row>
    <row r="25" spans="1:26" x14ac:dyDescent="0.25">
      <c r="B25" s="469" t="s">
        <v>387</v>
      </c>
      <c r="C25" s="275">
        <f>C18+C21-C22+C23</f>
        <v>30137.060240963856</v>
      </c>
      <c r="D25" s="468" t="s">
        <v>388</v>
      </c>
      <c r="E25" s="275">
        <f>E18+E21-E22+E23</f>
        <v>30261.317228915661</v>
      </c>
      <c r="F25" s="468" t="s">
        <v>388</v>
      </c>
      <c r="G25" s="275">
        <f>G18+G21-G22+G23</f>
        <v>30349.002168674699</v>
      </c>
      <c r="H25" s="468" t="s">
        <v>388</v>
      </c>
      <c r="I25" s="275">
        <f>I18+I21-I22+I23</f>
        <v>30464.520240963855</v>
      </c>
      <c r="J25" s="468" t="s">
        <v>388</v>
      </c>
      <c r="K25" s="275">
        <f>K18+K21-K22+K23</f>
        <v>30574.702168674699</v>
      </c>
      <c r="L25" s="468" t="s">
        <v>388</v>
      </c>
      <c r="M25" s="275">
        <f>M18+M21-M22+M23</f>
        <v>30685.702168674699</v>
      </c>
      <c r="N25" s="468" t="s">
        <v>388</v>
      </c>
      <c r="O25" s="275">
        <f>O18+O21-O22+O23</f>
        <v>30798.961204819279</v>
      </c>
      <c r="P25" s="468" t="s">
        <v>388</v>
      </c>
      <c r="Q25" s="275">
        <f>Q18+Q21-Q22+Q23</f>
        <v>30909.552168674698</v>
      </c>
      <c r="R25" s="468" t="s">
        <v>388</v>
      </c>
      <c r="S25" s="275">
        <f>S18+S21-S22+S23</f>
        <v>31022.811204819274</v>
      </c>
      <c r="T25" s="468" t="s">
        <v>388</v>
      </c>
      <c r="U25" s="275">
        <f>U18+U21-U22+U23</f>
        <v>31135.66120481928</v>
      </c>
      <c r="V25" s="468" t="s">
        <v>388</v>
      </c>
      <c r="W25" s="275">
        <f>W18+W21-W22+W23</f>
        <v>31234.956987951806</v>
      </c>
      <c r="X25" s="468" t="s">
        <v>388</v>
      </c>
      <c r="Y25" s="275">
        <f>Y18+Y21-Y22+Y23</f>
        <v>31350.261204819275</v>
      </c>
      <c r="Z25" s="468" t="s">
        <v>388</v>
      </c>
    </row>
    <row r="26" spans="1:26" x14ac:dyDescent="0.25">
      <c r="B26" s="469" t="s">
        <v>389</v>
      </c>
      <c r="C26" s="275">
        <f>C19+C22-C23</f>
        <v>4427.4457831325308</v>
      </c>
      <c r="D26" s="468" t="s">
        <v>388</v>
      </c>
      <c r="E26" s="275">
        <f>E19+E22-E23</f>
        <v>4427.6247231325315</v>
      </c>
      <c r="F26" s="468" t="s">
        <v>388</v>
      </c>
      <c r="G26" s="275">
        <f>G19+G22-G23</f>
        <v>4419.9837592771091</v>
      </c>
      <c r="H26" s="468" t="s">
        <v>388</v>
      </c>
      <c r="I26" s="275">
        <f>I19+I22-I23</f>
        <v>4409.4747231325309</v>
      </c>
      <c r="J26" s="468" t="s">
        <v>388</v>
      </c>
      <c r="K26" s="275">
        <f>K19+K22-K23</f>
        <v>4401.8337592771095</v>
      </c>
      <c r="L26" s="468" t="s">
        <v>388</v>
      </c>
      <c r="M26" s="275">
        <f>M19+M22-M23</f>
        <v>4393.5837592771095</v>
      </c>
      <c r="N26" s="468" t="s">
        <v>388</v>
      </c>
      <c r="O26" s="275">
        <f>O19+O22-O23</f>
        <v>4385.3337592771095</v>
      </c>
      <c r="P26" s="468" t="s">
        <v>388</v>
      </c>
      <c r="Q26" s="275">
        <f>Q19+Q22-Q23</f>
        <v>4377.0837592771095</v>
      </c>
      <c r="R26" s="468" t="s">
        <v>388</v>
      </c>
      <c r="S26" s="275">
        <f>S19+S22-S23</f>
        <v>4366.5747231325313</v>
      </c>
      <c r="T26" s="468" t="s">
        <v>388</v>
      </c>
      <c r="U26" s="275">
        <f>U19+U22-U23</f>
        <v>4358.9337592771089</v>
      </c>
      <c r="V26" s="468" t="s">
        <v>388</v>
      </c>
      <c r="W26" s="275">
        <f>W19+W22-W23</f>
        <v>4361.97894</v>
      </c>
      <c r="X26" s="468" t="s">
        <v>388</v>
      </c>
      <c r="Y26" s="275">
        <f>Y19+Y22-Y23</f>
        <v>4348.4247231325307</v>
      </c>
      <c r="Z26" s="468" t="s">
        <v>388</v>
      </c>
    </row>
    <row r="27" spans="1:26" x14ac:dyDescent="0.25">
      <c r="B27" s="469" t="s">
        <v>390</v>
      </c>
      <c r="C27" s="275">
        <f>SUM(C25:C26)</f>
        <v>34564.506024096387</v>
      </c>
      <c r="D27" s="468" t="s">
        <v>388</v>
      </c>
      <c r="E27" s="275">
        <f>SUM(E25:E26)</f>
        <v>34688.94195204819</v>
      </c>
      <c r="F27" s="468" t="s">
        <v>388</v>
      </c>
      <c r="G27" s="275">
        <f>SUM(G25:G26)</f>
        <v>34768.985927951806</v>
      </c>
      <c r="H27" s="468" t="s">
        <v>388</v>
      </c>
      <c r="I27" s="275">
        <f>SUM(I25:I26)</f>
        <v>34873.99496409639</v>
      </c>
      <c r="J27" s="468" t="s">
        <v>388</v>
      </c>
      <c r="K27" s="275">
        <f>SUM(K25:K26)</f>
        <v>34976.535927951809</v>
      </c>
      <c r="L27" s="468" t="s">
        <v>388</v>
      </c>
      <c r="M27" s="275">
        <f>SUM(M25:M26)</f>
        <v>35079.285927951809</v>
      </c>
      <c r="N27" s="468" t="s">
        <v>388</v>
      </c>
      <c r="O27" s="275">
        <f>SUM(O25:O26)</f>
        <v>35184.294964096393</v>
      </c>
      <c r="P27" s="468" t="s">
        <v>388</v>
      </c>
      <c r="Q27" s="275">
        <f>SUM(Q25:Q26)</f>
        <v>35286.635927951807</v>
      </c>
      <c r="R27" s="468" t="s">
        <v>388</v>
      </c>
      <c r="S27" s="275">
        <f>SUM(S25:S26)</f>
        <v>35389.385927951807</v>
      </c>
      <c r="T27" s="468" t="s">
        <v>388</v>
      </c>
      <c r="U27" s="275">
        <f>SUM(U25:U26)</f>
        <v>35494.594964096388</v>
      </c>
      <c r="V27" s="468" t="s">
        <v>388</v>
      </c>
      <c r="W27" s="275">
        <f>SUM(W25:W26)</f>
        <v>35596.935927951803</v>
      </c>
      <c r="X27" s="468" t="s">
        <v>388</v>
      </c>
      <c r="Y27" s="275">
        <f>SUM(Y25:Y26)</f>
        <v>35698.685927951803</v>
      </c>
      <c r="Z27" s="468" t="s">
        <v>388</v>
      </c>
    </row>
    <row r="29" spans="1:26" x14ac:dyDescent="0.25">
      <c r="C29" s="275">
        <f>30137+4427</f>
        <v>34564</v>
      </c>
    </row>
    <row r="30" spans="1:26" ht="15.75" thickBot="1" x14ac:dyDescent="0.3"/>
    <row r="31" spans="1:26" ht="19.5" thickBot="1" x14ac:dyDescent="0.35">
      <c r="A31" s="1032" t="s">
        <v>391</v>
      </c>
      <c r="B31" s="1033"/>
      <c r="C31" s="1033"/>
      <c r="D31" s="1034"/>
    </row>
    <row r="33" spans="1:26" x14ac:dyDescent="0.25">
      <c r="A33" s="342" t="s">
        <v>1</v>
      </c>
      <c r="B33" s="344" t="s">
        <v>83</v>
      </c>
      <c r="C33" s="700" t="s">
        <v>89</v>
      </c>
      <c r="D33" s="700"/>
      <c r="E33" s="700" t="s">
        <v>90</v>
      </c>
      <c r="F33" s="700"/>
      <c r="G33" s="700" t="s">
        <v>91</v>
      </c>
      <c r="H33" s="700"/>
      <c r="I33" s="700" t="s">
        <v>92</v>
      </c>
      <c r="J33" s="700"/>
      <c r="K33" s="700" t="s">
        <v>17</v>
      </c>
      <c r="L33" s="700"/>
      <c r="M33" s="700" t="s">
        <v>93</v>
      </c>
      <c r="N33" s="700"/>
      <c r="O33" s="700" t="s">
        <v>94</v>
      </c>
      <c r="P33" s="700"/>
      <c r="Q33" s="700" t="s">
        <v>95</v>
      </c>
      <c r="R33" s="700"/>
      <c r="S33" s="700" t="s">
        <v>96</v>
      </c>
      <c r="T33" s="700"/>
      <c r="U33" s="700" t="s">
        <v>97</v>
      </c>
      <c r="V33" s="700"/>
      <c r="W33" s="700" t="s">
        <v>98</v>
      </c>
      <c r="X33" s="700"/>
      <c r="Y33" s="700" t="s">
        <v>99</v>
      </c>
      <c r="Z33" s="700"/>
    </row>
    <row r="34" spans="1:26" x14ac:dyDescent="0.25">
      <c r="C34" s="343" t="s">
        <v>18</v>
      </c>
      <c r="D34" s="343" t="s">
        <v>380</v>
      </c>
      <c r="E34" s="343" t="s">
        <v>18</v>
      </c>
      <c r="F34" s="343" t="s">
        <v>380</v>
      </c>
      <c r="G34" s="343" t="s">
        <v>18</v>
      </c>
      <c r="H34" s="343" t="s">
        <v>380</v>
      </c>
      <c r="I34" s="343" t="s">
        <v>18</v>
      </c>
      <c r="J34" s="343" t="s">
        <v>380</v>
      </c>
      <c r="K34" s="343" t="s">
        <v>18</v>
      </c>
      <c r="L34" s="343" t="s">
        <v>380</v>
      </c>
      <c r="M34" s="343" t="s">
        <v>18</v>
      </c>
      <c r="N34" s="343" t="s">
        <v>380</v>
      </c>
      <c r="O34" s="343" t="s">
        <v>18</v>
      </c>
      <c r="P34" s="343" t="s">
        <v>380</v>
      </c>
      <c r="Q34" s="343" t="s">
        <v>18</v>
      </c>
      <c r="R34" s="343" t="s">
        <v>380</v>
      </c>
      <c r="S34" s="343" t="s">
        <v>18</v>
      </c>
      <c r="T34" s="343" t="s">
        <v>380</v>
      </c>
      <c r="U34" s="343" t="s">
        <v>18</v>
      </c>
      <c r="V34" s="343" t="s">
        <v>380</v>
      </c>
      <c r="W34" s="343" t="s">
        <v>18</v>
      </c>
      <c r="X34" s="343" t="s">
        <v>380</v>
      </c>
      <c r="Y34" s="343" t="s">
        <v>18</v>
      </c>
      <c r="Z34" s="343" t="s">
        <v>380</v>
      </c>
    </row>
    <row r="35" spans="1:26" x14ac:dyDescent="0.25">
      <c r="A35" s="342">
        <v>1</v>
      </c>
      <c r="B35" s="344" t="s">
        <v>103</v>
      </c>
      <c r="C35" s="275"/>
      <c r="D35" s="468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</row>
    <row r="36" spans="1:26" x14ac:dyDescent="0.25">
      <c r="B36" s="469" t="s">
        <v>381</v>
      </c>
      <c r="C36" s="275">
        <v>0</v>
      </c>
      <c r="D36" s="468">
        <v>0</v>
      </c>
      <c r="E36" s="275"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5">
        <v>0</v>
      </c>
      <c r="R36" s="275">
        <v>0</v>
      </c>
      <c r="S36" s="275">
        <v>0</v>
      </c>
      <c r="T36" s="275">
        <v>0</v>
      </c>
      <c r="U36" s="275">
        <v>0</v>
      </c>
      <c r="V36" s="275">
        <v>0</v>
      </c>
      <c r="W36" s="275">
        <v>0</v>
      </c>
      <c r="X36" s="275">
        <v>0</v>
      </c>
      <c r="Y36" s="275">
        <v>0</v>
      </c>
      <c r="Z36" s="275">
        <v>0</v>
      </c>
    </row>
    <row r="37" spans="1:26" x14ac:dyDescent="0.25">
      <c r="B37" s="469" t="s">
        <v>382</v>
      </c>
      <c r="C37" s="275">
        <v>0</v>
      </c>
      <c r="D37" s="468">
        <v>0</v>
      </c>
      <c r="E37" s="275">
        <v>0</v>
      </c>
      <c r="F37" s="275">
        <v>0</v>
      </c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5">
        <v>0</v>
      </c>
      <c r="R37" s="275">
        <v>0</v>
      </c>
      <c r="S37" s="275">
        <v>0</v>
      </c>
      <c r="T37" s="275">
        <v>0</v>
      </c>
      <c r="U37" s="275">
        <v>0</v>
      </c>
      <c r="V37" s="275">
        <v>0</v>
      </c>
      <c r="W37" s="275">
        <v>0</v>
      </c>
      <c r="X37" s="275">
        <v>0</v>
      </c>
      <c r="Y37" s="275">
        <v>0</v>
      </c>
      <c r="Z37" s="275">
        <v>0</v>
      </c>
    </row>
    <row r="38" spans="1:26" x14ac:dyDescent="0.25">
      <c r="B38" s="469" t="s">
        <v>383</v>
      </c>
      <c r="C38" s="275">
        <v>0</v>
      </c>
      <c r="D38" s="468">
        <v>0</v>
      </c>
      <c r="E38" s="275">
        <v>0</v>
      </c>
      <c r="F38" s="275">
        <v>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5">
        <v>0</v>
      </c>
      <c r="R38" s="275">
        <v>0</v>
      </c>
      <c r="S38" s="275">
        <v>0</v>
      </c>
      <c r="T38" s="275">
        <v>0</v>
      </c>
      <c r="U38" s="275">
        <v>0</v>
      </c>
      <c r="V38" s="275">
        <v>0</v>
      </c>
      <c r="W38" s="275">
        <v>0</v>
      </c>
      <c r="X38" s="275">
        <v>0</v>
      </c>
      <c r="Y38" s="275">
        <v>0</v>
      </c>
      <c r="Z38" s="275">
        <v>0</v>
      </c>
    </row>
    <row r="39" spans="1:26" x14ac:dyDescent="0.25">
      <c r="A39" s="342">
        <v>2</v>
      </c>
      <c r="B39" s="344" t="s">
        <v>132</v>
      </c>
      <c r="C39" s="275">
        <v>0</v>
      </c>
      <c r="D39" s="468">
        <v>0</v>
      </c>
      <c r="E39" s="275">
        <v>0</v>
      </c>
      <c r="F39" s="275">
        <v>0</v>
      </c>
      <c r="G39" s="275">
        <v>0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5">
        <v>0</v>
      </c>
      <c r="R39" s="275">
        <v>0</v>
      </c>
      <c r="S39" s="275">
        <v>0</v>
      </c>
      <c r="T39" s="275">
        <v>0</v>
      </c>
      <c r="U39" s="275">
        <v>0</v>
      </c>
      <c r="V39" s="275">
        <v>0</v>
      </c>
      <c r="W39" s="275">
        <v>0</v>
      </c>
      <c r="X39" s="275">
        <v>0</v>
      </c>
      <c r="Y39" s="275">
        <v>0</v>
      </c>
      <c r="Z39" s="275">
        <v>0</v>
      </c>
    </row>
    <row r="40" spans="1:26" x14ac:dyDescent="0.25">
      <c r="B40" s="469" t="s">
        <v>384</v>
      </c>
      <c r="C40" s="275">
        <f>[1]Rumus!I84</f>
        <v>3092173484.1710882</v>
      </c>
      <c r="D40" s="468" t="s">
        <v>124</v>
      </c>
      <c r="E40" s="275">
        <f>[1]Rumus!I85</f>
        <v>3103469776.501019</v>
      </c>
      <c r="F40" s="468" t="s">
        <v>124</v>
      </c>
      <c r="G40" s="275">
        <f>[1]Rumus!I86</f>
        <v>3114662198.8469515</v>
      </c>
      <c r="H40" s="468" t="s">
        <v>124</v>
      </c>
      <c r="I40" s="275">
        <f>[1]Rumus!I87</f>
        <v>3124406554.8395433</v>
      </c>
      <c r="J40" s="468" t="s">
        <v>124</v>
      </c>
      <c r="K40" s="275">
        <f>[1]Rumus!I88</f>
        <v>37121025073.572319</v>
      </c>
      <c r="L40" s="468" t="s">
        <v>124</v>
      </c>
      <c r="M40" s="275">
        <f>[1]Rumus!I89</f>
        <v>0</v>
      </c>
      <c r="N40" s="468" t="s">
        <v>124</v>
      </c>
      <c r="O40" s="275">
        <f>[1]Rumus!I90</f>
        <v>0</v>
      </c>
      <c r="P40" s="468" t="s">
        <v>124</v>
      </c>
      <c r="Q40" s="275">
        <f>[1]Rumus!I91</f>
        <v>0</v>
      </c>
      <c r="R40" s="468" t="s">
        <v>124</v>
      </c>
      <c r="S40" s="275">
        <f>[1]Rumus!I92</f>
        <v>0</v>
      </c>
      <c r="T40" s="468" t="s">
        <v>124</v>
      </c>
      <c r="U40" s="275">
        <f>[1]Rumus!I93</f>
        <v>0</v>
      </c>
      <c r="V40" s="468" t="s">
        <v>124</v>
      </c>
      <c r="W40" s="275">
        <f>[1]Rumus!I94</f>
        <v>0</v>
      </c>
      <c r="X40" s="468" t="s">
        <v>124</v>
      </c>
      <c r="Y40" s="275" t="str">
        <f>[1]Rumus!I95</f>
        <v>Jasa Adm Yang Akan Ditagih (Target Maksimal)</v>
      </c>
      <c r="Z40" s="468" t="s">
        <v>124</v>
      </c>
    </row>
    <row r="41" spans="1:26" x14ac:dyDescent="0.25">
      <c r="B41" s="469" t="s">
        <v>385</v>
      </c>
      <c r="C41" s="275">
        <v>80</v>
      </c>
      <c r="D41" s="468" t="s">
        <v>112</v>
      </c>
      <c r="E41" s="275">
        <v>80</v>
      </c>
      <c r="F41" s="468" t="s">
        <v>112</v>
      </c>
      <c r="G41" s="275">
        <v>80</v>
      </c>
      <c r="H41" s="468" t="s">
        <v>112</v>
      </c>
      <c r="I41" s="275">
        <v>80</v>
      </c>
      <c r="J41" s="468" t="s">
        <v>112</v>
      </c>
      <c r="K41" s="275">
        <v>80</v>
      </c>
      <c r="L41" s="468" t="s">
        <v>112</v>
      </c>
      <c r="M41" s="275">
        <v>80</v>
      </c>
      <c r="N41" s="468" t="s">
        <v>112</v>
      </c>
      <c r="O41" s="275">
        <v>80</v>
      </c>
      <c r="P41" s="468" t="s">
        <v>112</v>
      </c>
      <c r="Q41" s="275">
        <v>80</v>
      </c>
      <c r="R41" s="468" t="s">
        <v>112</v>
      </c>
      <c r="S41" s="275">
        <v>80</v>
      </c>
      <c r="T41" s="468" t="s">
        <v>112</v>
      </c>
      <c r="U41" s="275">
        <v>80</v>
      </c>
      <c r="V41" s="468" t="s">
        <v>112</v>
      </c>
      <c r="W41" s="275">
        <v>80</v>
      </c>
      <c r="X41" s="468" t="s">
        <v>112</v>
      </c>
      <c r="Y41" s="275">
        <v>80</v>
      </c>
      <c r="Z41" s="468" t="s">
        <v>112</v>
      </c>
    </row>
    <row r="42" spans="1:26" x14ac:dyDescent="0.25">
      <c r="B42" s="469" t="s">
        <v>386</v>
      </c>
      <c r="C42" s="275">
        <f>[1]Rumus!K84</f>
        <v>2473738787.3368707</v>
      </c>
      <c r="D42" s="468" t="s">
        <v>124</v>
      </c>
      <c r="E42" s="275">
        <f>[1]Rumus!K85</f>
        <v>2482775821.2008152</v>
      </c>
      <c r="F42" s="468" t="s">
        <v>124</v>
      </c>
      <c r="G42" s="275">
        <f>[1]Rumus!K86</f>
        <v>2491729759.0775614</v>
      </c>
      <c r="H42" s="468" t="s">
        <v>124</v>
      </c>
      <c r="I42" s="275">
        <f>[1]Rumus!K87</f>
        <v>2499525243.871635</v>
      </c>
      <c r="J42" s="468" t="s">
        <v>124</v>
      </c>
      <c r="K42" s="275">
        <f>[1]Rumus!K88</f>
        <v>29696820058.857857</v>
      </c>
      <c r="L42" s="468" t="s">
        <v>124</v>
      </c>
      <c r="M42" s="275">
        <f>[1]Rumus!K89</f>
        <v>0</v>
      </c>
      <c r="N42" s="468" t="s">
        <v>124</v>
      </c>
      <c r="O42" s="275">
        <f>[1]Rumus!K90</f>
        <v>0</v>
      </c>
      <c r="P42" s="468" t="s">
        <v>124</v>
      </c>
      <c r="Q42" s="275">
        <f>[1]Rumus!K91</f>
        <v>0</v>
      </c>
      <c r="R42" s="468" t="s">
        <v>124</v>
      </c>
      <c r="S42" s="275">
        <f>[1]Rumus!K92</f>
        <v>0</v>
      </c>
      <c r="T42" s="468" t="s">
        <v>124</v>
      </c>
      <c r="U42" s="275">
        <f>[1]Rumus!K93</f>
        <v>0</v>
      </c>
      <c r="V42" s="468" t="s">
        <v>124</v>
      </c>
      <c r="W42" s="275">
        <f>[1]Rumus!K94</f>
        <v>0</v>
      </c>
      <c r="X42" s="468" t="s">
        <v>124</v>
      </c>
      <c r="Y42" s="275" t="str">
        <f>[1]Rumus!K95</f>
        <v>Jumlah (Target Minimal)</v>
      </c>
      <c r="Z42" s="468" t="s">
        <v>124</v>
      </c>
    </row>
    <row r="43" spans="1:26" x14ac:dyDescent="0.25">
      <c r="A43" s="342">
        <v>3</v>
      </c>
      <c r="B43" s="344" t="s">
        <v>109</v>
      </c>
      <c r="C43" s="275">
        <v>0</v>
      </c>
      <c r="D43" s="468">
        <v>0</v>
      </c>
      <c r="E43" s="275">
        <v>0</v>
      </c>
      <c r="F43" s="468">
        <v>0</v>
      </c>
      <c r="G43" s="275">
        <v>0</v>
      </c>
      <c r="H43" s="468">
        <v>0</v>
      </c>
      <c r="I43" s="275">
        <v>0</v>
      </c>
      <c r="J43" s="468">
        <v>0</v>
      </c>
      <c r="K43" s="275">
        <v>0</v>
      </c>
      <c r="L43" s="468">
        <v>0</v>
      </c>
      <c r="M43" s="275">
        <v>0</v>
      </c>
      <c r="N43" s="468">
        <v>0</v>
      </c>
      <c r="O43" s="275">
        <v>0</v>
      </c>
      <c r="P43" s="468">
        <v>0</v>
      </c>
      <c r="Q43" s="275">
        <v>0</v>
      </c>
      <c r="R43" s="468">
        <v>0</v>
      </c>
      <c r="S43" s="275">
        <v>0</v>
      </c>
      <c r="T43" s="468">
        <v>0</v>
      </c>
      <c r="U43" s="275">
        <v>0</v>
      </c>
      <c r="V43" s="468">
        <v>0</v>
      </c>
      <c r="W43" s="275">
        <v>0</v>
      </c>
      <c r="X43" s="468">
        <v>0</v>
      </c>
      <c r="Y43" s="275">
        <v>0</v>
      </c>
      <c r="Z43" s="468">
        <v>0</v>
      </c>
    </row>
    <row r="44" spans="1:26" x14ac:dyDescent="0.25">
      <c r="A44" s="342" t="s">
        <v>107</v>
      </c>
      <c r="B44" s="344" t="s">
        <v>101</v>
      </c>
      <c r="C44" s="275">
        <v>0</v>
      </c>
      <c r="D44" s="468">
        <v>0</v>
      </c>
      <c r="E44" s="275">
        <v>0</v>
      </c>
      <c r="F44" s="468">
        <v>0</v>
      </c>
      <c r="G44" s="275">
        <v>0</v>
      </c>
      <c r="H44" s="468">
        <v>0</v>
      </c>
      <c r="I44" s="275">
        <v>0</v>
      </c>
      <c r="J44" s="468">
        <v>0</v>
      </c>
      <c r="K44" s="275">
        <v>0</v>
      </c>
      <c r="L44" s="468">
        <v>0</v>
      </c>
      <c r="M44" s="275">
        <v>0</v>
      </c>
      <c r="N44" s="468">
        <v>0</v>
      </c>
      <c r="O44" s="275">
        <v>0</v>
      </c>
      <c r="P44" s="468">
        <v>0</v>
      </c>
      <c r="Q44" s="275">
        <v>0</v>
      </c>
      <c r="R44" s="468">
        <v>0</v>
      </c>
      <c r="S44" s="275">
        <v>0</v>
      </c>
      <c r="T44" s="468">
        <v>0</v>
      </c>
      <c r="U44" s="275">
        <v>0</v>
      </c>
      <c r="V44" s="468">
        <v>0</v>
      </c>
      <c r="W44" s="275">
        <v>0</v>
      </c>
      <c r="X44" s="468">
        <v>0</v>
      </c>
      <c r="Y44" s="275">
        <v>0</v>
      </c>
      <c r="Z44" s="468">
        <v>0</v>
      </c>
    </row>
    <row r="45" spans="1:26" x14ac:dyDescent="0.25">
      <c r="A45" s="342" t="s">
        <v>108</v>
      </c>
      <c r="B45" s="344" t="s">
        <v>102</v>
      </c>
      <c r="C45" s="275">
        <v>0</v>
      </c>
      <c r="D45" s="468">
        <v>0</v>
      </c>
      <c r="E45" s="275">
        <v>0</v>
      </c>
      <c r="F45" s="468">
        <v>0</v>
      </c>
      <c r="G45" s="275">
        <v>0</v>
      </c>
      <c r="H45" s="468">
        <v>0</v>
      </c>
      <c r="I45" s="275">
        <v>0</v>
      </c>
      <c r="J45" s="468">
        <v>0</v>
      </c>
      <c r="K45" s="275">
        <v>0</v>
      </c>
      <c r="L45" s="468">
        <v>0</v>
      </c>
      <c r="M45" s="275">
        <v>0</v>
      </c>
      <c r="N45" s="468">
        <v>0</v>
      </c>
      <c r="O45" s="275">
        <v>0</v>
      </c>
      <c r="P45" s="468">
        <v>0</v>
      </c>
      <c r="Q45" s="275">
        <v>0</v>
      </c>
      <c r="R45" s="468">
        <v>0</v>
      </c>
      <c r="S45" s="275">
        <v>0</v>
      </c>
      <c r="T45" s="468">
        <v>0</v>
      </c>
      <c r="U45" s="275">
        <v>0</v>
      </c>
      <c r="V45" s="468">
        <v>0</v>
      </c>
      <c r="W45" s="275">
        <v>0</v>
      </c>
      <c r="X45" s="468">
        <v>0</v>
      </c>
      <c r="Y45" s="275">
        <v>0</v>
      </c>
      <c r="Z45" s="468">
        <v>0</v>
      </c>
    </row>
    <row r="46" spans="1:26" x14ac:dyDescent="0.25">
      <c r="A46" s="342">
        <v>4</v>
      </c>
      <c r="B46" s="344" t="s">
        <v>317</v>
      </c>
      <c r="C46" s="275"/>
      <c r="D46" s="468"/>
      <c r="E46" s="275"/>
      <c r="F46" s="468"/>
      <c r="G46" s="275"/>
      <c r="H46" s="468"/>
      <c r="I46" s="275"/>
      <c r="J46" s="468"/>
      <c r="K46" s="275"/>
      <c r="L46" s="468"/>
      <c r="M46" s="275"/>
      <c r="N46" s="468"/>
      <c r="O46" s="275"/>
      <c r="P46" s="468"/>
      <c r="Q46" s="275"/>
      <c r="R46" s="468"/>
      <c r="S46" s="275"/>
      <c r="T46" s="468"/>
      <c r="U46" s="275"/>
      <c r="V46" s="468"/>
      <c r="W46" s="275"/>
      <c r="X46" s="468"/>
      <c r="Y46" s="275"/>
      <c r="Z46" s="468"/>
    </row>
    <row r="47" spans="1:26" x14ac:dyDescent="0.25">
      <c r="B47" s="469" t="s">
        <v>387</v>
      </c>
      <c r="C47" s="275">
        <f>[1]Rumus!E43</f>
        <v>13243.118</v>
      </c>
      <c r="D47" s="468" t="s">
        <v>388</v>
      </c>
      <c r="E47" s="275">
        <f>[1]Rumus!AC43</f>
        <v>24119.634156385542</v>
      </c>
      <c r="F47" s="468" t="s">
        <v>388</v>
      </c>
      <c r="G47" s="275">
        <f>[1]Rumus!E45</f>
        <v>13218.118</v>
      </c>
      <c r="H47" s="468" t="s">
        <v>388</v>
      </c>
      <c r="I47" s="275">
        <f>[1]Rumus!E46</f>
        <v>0</v>
      </c>
      <c r="J47" s="468" t="s">
        <v>388</v>
      </c>
      <c r="K47" s="275">
        <f>[1]Rumus!E47</f>
        <v>0</v>
      </c>
      <c r="L47" s="468" t="s">
        <v>388</v>
      </c>
      <c r="M47" s="275">
        <f>[1]Rumus!E48</f>
        <v>0</v>
      </c>
      <c r="N47" s="468" t="s">
        <v>388</v>
      </c>
      <c r="O47" s="275">
        <f>[1]Rumus!E49</f>
        <v>0</v>
      </c>
      <c r="P47" s="468" t="s">
        <v>388</v>
      </c>
      <c r="Q47" s="275">
        <f>[1]Rumus!E50</f>
        <v>0</v>
      </c>
      <c r="R47" s="468" t="s">
        <v>388</v>
      </c>
      <c r="S47" s="275" t="str">
        <f>[1]Rumus!E51</f>
        <v>Efisiensi Penagihan</v>
      </c>
      <c r="T47" s="468" t="s">
        <v>388</v>
      </c>
      <c r="U47" s="275">
        <f>[1]Rumus!E52</f>
        <v>0</v>
      </c>
      <c r="V47" s="468" t="s">
        <v>388</v>
      </c>
      <c r="W47" s="275">
        <f>[1]Rumus!E53</f>
        <v>0</v>
      </c>
      <c r="X47" s="468" t="s">
        <v>388</v>
      </c>
      <c r="Y47" s="275" t="str">
        <f>[1]Rumus!E54</f>
        <v>(%)</v>
      </c>
      <c r="Z47" s="468" t="s">
        <v>388</v>
      </c>
    </row>
    <row r="48" spans="1:26" x14ac:dyDescent="0.25">
      <c r="B48" s="469" t="s">
        <v>389</v>
      </c>
      <c r="C48" s="275">
        <f>[1]Rumus!I43</f>
        <v>86.024096385542165</v>
      </c>
      <c r="D48" s="468" t="s">
        <v>388</v>
      </c>
      <c r="E48" s="275">
        <f>[1]Rumus!AG43</f>
        <v>21875.98481927711</v>
      </c>
      <c r="F48" s="468" t="s">
        <v>388</v>
      </c>
      <c r="G48" s="275">
        <f>[1]Rumus!I45</f>
        <v>84.48795180722891</v>
      </c>
      <c r="H48" s="468" t="s">
        <v>388</v>
      </c>
      <c r="I48" s="275">
        <f>[1]Rumus!I46</f>
        <v>1020</v>
      </c>
      <c r="J48" s="468" t="s">
        <v>388</v>
      </c>
      <c r="K48" s="275">
        <f>[1]Rumus!I47</f>
        <v>0</v>
      </c>
      <c r="L48" s="468" t="s">
        <v>388</v>
      </c>
      <c r="M48" s="275">
        <f>[1]Rumus!I48</f>
        <v>0</v>
      </c>
      <c r="N48" s="468" t="s">
        <v>388</v>
      </c>
      <c r="O48" s="275">
        <f>[1]Rumus!I49</f>
        <v>0</v>
      </c>
      <c r="P48" s="468" t="s">
        <v>388</v>
      </c>
      <c r="Q48" s="275">
        <f>[1]Rumus!I50</f>
        <v>0</v>
      </c>
      <c r="R48" s="468" t="s">
        <v>388</v>
      </c>
      <c r="S48" s="275">
        <f>[1]Rumus!I51</f>
        <v>0</v>
      </c>
      <c r="T48" s="468" t="s">
        <v>388</v>
      </c>
      <c r="U48" s="275" t="str">
        <f>[1]Rumus!I52</f>
        <v>DRD Yang Akan Ditagih (Target Maksimal)</v>
      </c>
      <c r="V48" s="468" t="s">
        <v>388</v>
      </c>
      <c r="W48" s="275">
        <f>[1]Rumus!I53</f>
        <v>0</v>
      </c>
      <c r="X48" s="468" t="s">
        <v>388</v>
      </c>
      <c r="Y48" s="275" t="str">
        <f>[1]Rumus!I54</f>
        <v>(Rp.)</v>
      </c>
      <c r="Z48" s="468" t="s">
        <v>388</v>
      </c>
    </row>
    <row r="49" spans="1:26" x14ac:dyDescent="0.25">
      <c r="B49" s="469" t="s">
        <v>390</v>
      </c>
      <c r="C49" s="275">
        <f>SUM(C47:C48)</f>
        <v>13329.142096385542</v>
      </c>
      <c r="D49" s="468" t="s">
        <v>388</v>
      </c>
      <c r="E49" s="275">
        <f>SUM(E47:E48)</f>
        <v>45995.618975662655</v>
      </c>
      <c r="F49" s="468" t="s">
        <v>388</v>
      </c>
      <c r="G49" s="275">
        <f>SUM(G47:G48)</f>
        <v>13302.605951807229</v>
      </c>
      <c r="H49" s="468" t="s">
        <v>388</v>
      </c>
      <c r="I49" s="275">
        <f>SUM(I47:I48)</f>
        <v>1020</v>
      </c>
      <c r="J49" s="468" t="s">
        <v>388</v>
      </c>
      <c r="K49" s="275">
        <f>SUM(K47:K48)</f>
        <v>0</v>
      </c>
      <c r="L49" s="468" t="s">
        <v>388</v>
      </c>
      <c r="M49" s="275">
        <f>SUM(M47:M48)</f>
        <v>0</v>
      </c>
      <c r="N49" s="468" t="s">
        <v>388</v>
      </c>
      <c r="O49" s="275">
        <f>SUM(O47:O48)</f>
        <v>0</v>
      </c>
      <c r="P49" s="468" t="s">
        <v>388</v>
      </c>
      <c r="Q49" s="275">
        <f>SUM(Q47:Q48)</f>
        <v>0</v>
      </c>
      <c r="R49" s="468" t="s">
        <v>388</v>
      </c>
      <c r="S49" s="275">
        <f>SUM(S47:S48)</f>
        <v>0</v>
      </c>
      <c r="T49" s="468" t="s">
        <v>388</v>
      </c>
      <c r="U49" s="275">
        <f>SUM(U47:U48)</f>
        <v>0</v>
      </c>
      <c r="V49" s="468" t="s">
        <v>388</v>
      </c>
      <c r="W49" s="275">
        <f>SUM(W47:W48)</f>
        <v>0</v>
      </c>
      <c r="X49" s="468" t="s">
        <v>388</v>
      </c>
      <c r="Y49" s="275">
        <f>SUM(Y47:Y48)</f>
        <v>0</v>
      </c>
      <c r="Z49" s="468" t="s">
        <v>388</v>
      </c>
    </row>
    <row r="50" spans="1:26" x14ac:dyDescent="0.25">
      <c r="A50" s="342">
        <v>5</v>
      </c>
      <c r="B50" s="344" t="s">
        <v>20</v>
      </c>
      <c r="C50" s="275">
        <f>[1]Rumus!Q43</f>
        <v>53.765060240963855</v>
      </c>
      <c r="D50" s="468" t="s">
        <v>388</v>
      </c>
      <c r="E50" s="275">
        <f>[1]Rumus!Q44</f>
        <v>55.301204819277103</v>
      </c>
      <c r="F50" s="468" t="s">
        <v>388</v>
      </c>
      <c r="G50" s="275">
        <f>[1]Rumus!Q45</f>
        <v>55.301204819277103</v>
      </c>
      <c r="H50" s="468" t="s">
        <v>388</v>
      </c>
      <c r="I50" s="275">
        <f>[1]Rumus!Q46</f>
        <v>654.39759036144585</v>
      </c>
      <c r="J50" s="468" t="s">
        <v>388</v>
      </c>
      <c r="K50" s="275">
        <f>[1]Rumus!Q47</f>
        <v>0</v>
      </c>
      <c r="L50" s="468" t="s">
        <v>388</v>
      </c>
      <c r="M50" s="275">
        <f>[1]Rumus!Q48</f>
        <v>0</v>
      </c>
      <c r="N50" s="468" t="s">
        <v>388</v>
      </c>
      <c r="O50" s="275">
        <f>[1]Rumus!Q49</f>
        <v>0</v>
      </c>
      <c r="P50" s="468" t="s">
        <v>388</v>
      </c>
      <c r="Q50" s="275">
        <f>[1]Rumus!Q50</f>
        <v>0</v>
      </c>
      <c r="R50" s="468" t="s">
        <v>388</v>
      </c>
      <c r="S50" s="275">
        <f>[1]Rumus!Q51</f>
        <v>0</v>
      </c>
      <c r="T50" s="468" t="s">
        <v>388</v>
      </c>
      <c r="U50" s="275" t="str">
        <f>[1]Rumus!Q52</f>
        <v>DRD Yang Akan Ditagih (Target Maksimal)</v>
      </c>
      <c r="V50" s="468" t="s">
        <v>388</v>
      </c>
      <c r="W50" s="275">
        <f>[1]Rumus!Q53</f>
        <v>0</v>
      </c>
      <c r="X50" s="468" t="s">
        <v>388</v>
      </c>
      <c r="Y50" s="275" t="str">
        <f>[1]Rumus!Q54</f>
        <v>(Rp.)</v>
      </c>
      <c r="Z50" s="468" t="s">
        <v>388</v>
      </c>
    </row>
    <row r="51" spans="1:26" x14ac:dyDescent="0.25">
      <c r="A51" s="342">
        <v>6</v>
      </c>
      <c r="B51" s="344" t="s">
        <v>319</v>
      </c>
      <c r="C51" s="275">
        <f>[1]Rumus!U43</f>
        <v>21875.98481927711</v>
      </c>
      <c r="D51" s="468" t="s">
        <v>388</v>
      </c>
      <c r="E51" s="275">
        <f>[1]Rumus!U44</f>
        <v>21946.067951807232</v>
      </c>
      <c r="F51" s="468" t="s">
        <v>388</v>
      </c>
      <c r="G51" s="275">
        <f>[1]Rumus!U45</f>
        <v>22026.784819277109</v>
      </c>
      <c r="H51" s="468" t="s">
        <v>388</v>
      </c>
      <c r="I51" s="275">
        <f>[1]Rumus!U46</f>
        <v>259189.61180722894</v>
      </c>
      <c r="J51" s="468" t="s">
        <v>388</v>
      </c>
      <c r="K51" s="275">
        <f>[1]Rumus!U47</f>
        <v>0</v>
      </c>
      <c r="L51" s="468" t="s">
        <v>388</v>
      </c>
      <c r="M51" s="275">
        <f>[1]Rumus!U48</f>
        <v>0</v>
      </c>
      <c r="N51" s="468" t="s">
        <v>388</v>
      </c>
      <c r="O51" s="275">
        <f>[1]Rumus!U49</f>
        <v>0</v>
      </c>
      <c r="P51" s="468" t="s">
        <v>388</v>
      </c>
      <c r="Q51" s="275">
        <f>[1]Rumus!U50</f>
        <v>0</v>
      </c>
      <c r="R51" s="468" t="s">
        <v>388</v>
      </c>
      <c r="S51" s="275">
        <f>[1]Rumus!U51</f>
        <v>0</v>
      </c>
      <c r="T51" s="468" t="s">
        <v>388</v>
      </c>
      <c r="U51" s="275" t="str">
        <f>[1]Rumus!U52</f>
        <v>DRD Yang Akan Ditagih (Target Maksimal)</v>
      </c>
      <c r="V51" s="468" t="s">
        <v>388</v>
      </c>
      <c r="W51" s="275">
        <f>[1]Rumus!U53</f>
        <v>0</v>
      </c>
      <c r="X51" s="468" t="s">
        <v>388</v>
      </c>
      <c r="Y51" s="275" t="str">
        <f>[1]Rumus!U54</f>
        <v>(Rp.)</v>
      </c>
      <c r="Z51" s="468" t="s">
        <v>388</v>
      </c>
    </row>
    <row r="52" spans="1:26" x14ac:dyDescent="0.25">
      <c r="A52" s="342">
        <v>7</v>
      </c>
      <c r="B52" s="344" t="s">
        <v>25</v>
      </c>
      <c r="C52" s="275">
        <f>[1]Rumus!Y43</f>
        <v>2243.6493371084339</v>
      </c>
      <c r="D52" s="468" t="s">
        <v>388</v>
      </c>
      <c r="E52" s="275">
        <f>[1]Rumus!Y44</f>
        <v>2247.0800600000002</v>
      </c>
      <c r="F52" s="468" t="s">
        <v>388</v>
      </c>
      <c r="G52" s="275">
        <f>[1]Rumus!Y45</f>
        <v>2237.8631925301206</v>
      </c>
      <c r="H52" s="468" t="s">
        <v>388</v>
      </c>
      <c r="I52" s="275">
        <f>[1]Rumus!Y46</f>
        <v>0</v>
      </c>
      <c r="J52" s="468" t="s">
        <v>388</v>
      </c>
      <c r="K52" s="275">
        <f>[1]Rumus!Y47</f>
        <v>0</v>
      </c>
      <c r="L52" s="468" t="s">
        <v>388</v>
      </c>
      <c r="M52" s="275">
        <f>[1]Rumus!Y48</f>
        <v>0</v>
      </c>
      <c r="N52" s="468" t="s">
        <v>388</v>
      </c>
      <c r="O52" s="275">
        <f>[1]Rumus!Y49</f>
        <v>0</v>
      </c>
      <c r="P52" s="468" t="s">
        <v>388</v>
      </c>
      <c r="Q52" s="275">
        <f>[1]Rumus!Y50</f>
        <v>0</v>
      </c>
      <c r="R52" s="468" t="s">
        <v>388</v>
      </c>
      <c r="S52" s="275">
        <f>[1]Rumus!Y51</f>
        <v>0</v>
      </c>
      <c r="T52" s="468" t="s">
        <v>388</v>
      </c>
      <c r="U52" s="275">
        <f>[1]Rumus!Y52</f>
        <v>0</v>
      </c>
      <c r="V52" s="468" t="s">
        <v>388</v>
      </c>
      <c r="W52" s="275">
        <f>[1]Rumus!Y53</f>
        <v>0</v>
      </c>
      <c r="X52" s="468" t="s">
        <v>388</v>
      </c>
      <c r="Y52" s="275">
        <f>[1]Rumus!Y54</f>
        <v>0</v>
      </c>
      <c r="Z52" s="468" t="s">
        <v>388</v>
      </c>
    </row>
    <row r="53" spans="1:26" x14ac:dyDescent="0.25">
      <c r="A53" s="342">
        <v>8</v>
      </c>
      <c r="B53" s="344" t="s">
        <v>368</v>
      </c>
      <c r="C53" s="275"/>
      <c r="D53" s="468"/>
      <c r="E53" s="275"/>
      <c r="F53" s="468"/>
      <c r="G53" s="275"/>
      <c r="H53" s="468"/>
      <c r="I53" s="275"/>
      <c r="J53" s="468"/>
      <c r="K53" s="275"/>
      <c r="L53" s="468"/>
      <c r="M53" s="275"/>
      <c r="N53" s="468"/>
      <c r="O53" s="275"/>
      <c r="P53" s="468"/>
      <c r="Q53" s="275"/>
      <c r="R53" s="468"/>
      <c r="S53" s="275"/>
      <c r="T53" s="468"/>
      <c r="U53" s="275"/>
      <c r="V53" s="468"/>
      <c r="W53" s="275"/>
      <c r="X53" s="468"/>
      <c r="Y53" s="275"/>
      <c r="Z53" s="468"/>
    </row>
    <row r="54" spans="1:26" x14ac:dyDescent="0.25">
      <c r="B54" s="469" t="s">
        <v>387</v>
      </c>
      <c r="C54" s="275">
        <f>C47+C50-C51+C52</f>
        <v>-6335.4524219277118</v>
      </c>
      <c r="D54" s="468" t="s">
        <v>388</v>
      </c>
      <c r="E54" s="275">
        <f>E47+E50-E51+E52</f>
        <v>4475.9474693975862</v>
      </c>
      <c r="F54" s="468" t="s">
        <v>388</v>
      </c>
      <c r="G54" s="275">
        <f>G47+G50-G51+G52</f>
        <v>-6515.5024219277102</v>
      </c>
      <c r="H54" s="468" t="s">
        <v>388</v>
      </c>
      <c r="I54" s="275">
        <f>I47+I50-I51+I52</f>
        <v>-258535.21421686749</v>
      </c>
      <c r="J54" s="468" t="s">
        <v>388</v>
      </c>
      <c r="K54" s="275">
        <f>K47+K50-K51+K52</f>
        <v>0</v>
      </c>
      <c r="L54" s="468" t="s">
        <v>388</v>
      </c>
      <c r="M54" s="275">
        <f>M47+M50-M51+M52</f>
        <v>0</v>
      </c>
      <c r="N54" s="468" t="s">
        <v>388</v>
      </c>
      <c r="O54" s="275">
        <f>O47+O50-O51+O52</f>
        <v>0</v>
      </c>
      <c r="P54" s="468" t="s">
        <v>388</v>
      </c>
      <c r="Q54" s="275">
        <f>Q47+Q50-Q51+Q52</f>
        <v>0</v>
      </c>
      <c r="R54" s="468" t="s">
        <v>388</v>
      </c>
      <c r="S54" s="275" t="e">
        <f>S47+S50-S51+S52</f>
        <v>#VALUE!</v>
      </c>
      <c r="T54" s="468" t="s">
        <v>388</v>
      </c>
      <c r="U54" s="275" t="e">
        <f>U47+U50-U51+U52</f>
        <v>#VALUE!</v>
      </c>
      <c r="V54" s="468" t="s">
        <v>388</v>
      </c>
      <c r="W54" s="275">
        <f>W47+W50-W51+W52</f>
        <v>0</v>
      </c>
      <c r="X54" s="468" t="s">
        <v>388</v>
      </c>
      <c r="Y54" s="275" t="e">
        <f>Y47+Y50-Y51+Y52</f>
        <v>#VALUE!</v>
      </c>
      <c r="Z54" s="468" t="s">
        <v>388</v>
      </c>
    </row>
    <row r="55" spans="1:26" x14ac:dyDescent="0.25">
      <c r="B55" s="469" t="s">
        <v>389</v>
      </c>
      <c r="C55" s="275">
        <f>C48+C51-C52</f>
        <v>19718.35957855422</v>
      </c>
      <c r="D55" s="468" t="s">
        <v>388</v>
      </c>
      <c r="E55" s="275">
        <f>E48+E51-E52</f>
        <v>41574.972711084345</v>
      </c>
      <c r="F55" s="468" t="s">
        <v>388</v>
      </c>
      <c r="G55" s="275">
        <f>G48+G51-G52</f>
        <v>19873.409578554219</v>
      </c>
      <c r="H55" s="468" t="s">
        <v>388</v>
      </c>
      <c r="I55" s="275">
        <f>I48+I51-I52</f>
        <v>260209.61180722894</v>
      </c>
      <c r="J55" s="468" t="s">
        <v>388</v>
      </c>
      <c r="K55" s="275">
        <f>K48+K51-K52</f>
        <v>0</v>
      </c>
      <c r="L55" s="468" t="s">
        <v>388</v>
      </c>
      <c r="M55" s="275">
        <f>M48+M51-M52</f>
        <v>0</v>
      </c>
      <c r="N55" s="468" t="s">
        <v>388</v>
      </c>
      <c r="O55" s="275">
        <f>O48+O51-O52</f>
        <v>0</v>
      </c>
      <c r="P55" s="468" t="s">
        <v>388</v>
      </c>
      <c r="Q55" s="275">
        <f>Q48+Q51-Q52</f>
        <v>0</v>
      </c>
      <c r="R55" s="468" t="s">
        <v>388</v>
      </c>
      <c r="S55" s="275">
        <f>S48+S51-S52</f>
        <v>0</v>
      </c>
      <c r="T55" s="468" t="s">
        <v>388</v>
      </c>
      <c r="U55" s="275" t="e">
        <f>U48+U51-U52</f>
        <v>#VALUE!</v>
      </c>
      <c r="V55" s="468" t="s">
        <v>388</v>
      </c>
      <c r="W55" s="275">
        <f>W48+W51-W52</f>
        <v>0</v>
      </c>
      <c r="X55" s="468" t="s">
        <v>388</v>
      </c>
      <c r="Y55" s="275" t="e">
        <f>Y48+Y51-Y52</f>
        <v>#VALUE!</v>
      </c>
      <c r="Z55" s="468" t="s">
        <v>388</v>
      </c>
    </row>
    <row r="56" spans="1:26" x14ac:dyDescent="0.25">
      <c r="B56" s="469" t="s">
        <v>390</v>
      </c>
      <c r="C56" s="275">
        <f>SUM(C54:C55)</f>
        <v>13382.907156626508</v>
      </c>
      <c r="D56" s="468" t="s">
        <v>388</v>
      </c>
      <c r="E56" s="275">
        <f>SUM(E54:E55)</f>
        <v>46050.920180481931</v>
      </c>
      <c r="F56" s="468" t="s">
        <v>388</v>
      </c>
      <c r="G56" s="275">
        <f>SUM(G54:G55)</f>
        <v>13357.907156626508</v>
      </c>
      <c r="H56" s="468" t="s">
        <v>388</v>
      </c>
      <c r="I56" s="275">
        <f>SUM(I54:I55)</f>
        <v>1674.3975903614482</v>
      </c>
      <c r="J56" s="468" t="s">
        <v>388</v>
      </c>
      <c r="K56" s="275">
        <f>SUM(K54:K55)</f>
        <v>0</v>
      </c>
      <c r="L56" s="468" t="s">
        <v>388</v>
      </c>
      <c r="M56" s="275">
        <f>SUM(M54:M55)</f>
        <v>0</v>
      </c>
      <c r="N56" s="468" t="s">
        <v>388</v>
      </c>
      <c r="O56" s="275">
        <f>SUM(O54:O55)</f>
        <v>0</v>
      </c>
      <c r="P56" s="468" t="s">
        <v>388</v>
      </c>
      <c r="Q56" s="275">
        <f>SUM(Q54:Q55)</f>
        <v>0</v>
      </c>
      <c r="R56" s="468" t="s">
        <v>388</v>
      </c>
      <c r="S56" s="275" t="e">
        <f>SUM(S54:S55)</f>
        <v>#VALUE!</v>
      </c>
      <c r="T56" s="468" t="s">
        <v>388</v>
      </c>
      <c r="U56" s="275" t="e">
        <f>SUM(U54:U55)</f>
        <v>#VALUE!</v>
      </c>
      <c r="V56" s="468" t="s">
        <v>388</v>
      </c>
      <c r="W56" s="275">
        <f>SUM(W54:W55)</f>
        <v>0</v>
      </c>
      <c r="X56" s="468" t="s">
        <v>388</v>
      </c>
      <c r="Y56" s="275" t="e">
        <f>SUM(Y54:Y55)</f>
        <v>#VALUE!</v>
      </c>
      <c r="Z56" s="468" t="s">
        <v>388</v>
      </c>
    </row>
    <row r="59" spans="1:26" ht="15.75" thickBot="1" x14ac:dyDescent="0.3"/>
    <row r="60" spans="1:26" ht="19.5" thickBot="1" x14ac:dyDescent="0.35">
      <c r="A60" s="1032" t="s">
        <v>392</v>
      </c>
      <c r="B60" s="1033"/>
      <c r="C60" s="1033"/>
      <c r="D60" s="1034"/>
    </row>
    <row r="62" spans="1:26" x14ac:dyDescent="0.25">
      <c r="A62" s="342" t="s">
        <v>1</v>
      </c>
      <c r="B62" s="344" t="s">
        <v>83</v>
      </c>
      <c r="C62" s="700" t="s">
        <v>89</v>
      </c>
      <c r="D62" s="700"/>
      <c r="E62" s="700" t="s">
        <v>90</v>
      </c>
      <c r="F62" s="700"/>
      <c r="G62" s="700" t="s">
        <v>91</v>
      </c>
      <c r="H62" s="700"/>
      <c r="I62" s="700" t="s">
        <v>92</v>
      </c>
      <c r="J62" s="700"/>
      <c r="K62" s="700" t="s">
        <v>17</v>
      </c>
      <c r="L62" s="700"/>
      <c r="M62" s="700" t="s">
        <v>93</v>
      </c>
      <c r="N62" s="700"/>
      <c r="O62" s="700" t="s">
        <v>94</v>
      </c>
      <c r="P62" s="700"/>
      <c r="Q62" s="700" t="s">
        <v>95</v>
      </c>
      <c r="R62" s="700"/>
      <c r="S62" s="700" t="s">
        <v>96</v>
      </c>
      <c r="T62" s="700"/>
      <c r="U62" s="700" t="s">
        <v>97</v>
      </c>
      <c r="V62" s="700"/>
      <c r="W62" s="700" t="s">
        <v>98</v>
      </c>
      <c r="X62" s="700"/>
      <c r="Y62" s="700" t="s">
        <v>99</v>
      </c>
      <c r="Z62" s="700"/>
    </row>
    <row r="63" spans="1:26" x14ac:dyDescent="0.25">
      <c r="C63" s="343" t="s">
        <v>18</v>
      </c>
      <c r="D63" s="343" t="s">
        <v>380</v>
      </c>
      <c r="E63" s="343" t="s">
        <v>18</v>
      </c>
      <c r="F63" s="343" t="s">
        <v>380</v>
      </c>
      <c r="G63" s="343" t="s">
        <v>18</v>
      </c>
      <c r="H63" s="343" t="s">
        <v>380</v>
      </c>
      <c r="I63" s="343" t="s">
        <v>18</v>
      </c>
      <c r="J63" s="343" t="s">
        <v>380</v>
      </c>
      <c r="K63" s="343" t="s">
        <v>18</v>
      </c>
      <c r="L63" s="343" t="s">
        <v>380</v>
      </c>
      <c r="M63" s="343" t="s">
        <v>18</v>
      </c>
      <c r="N63" s="343" t="s">
        <v>380</v>
      </c>
      <c r="O63" s="343" t="s">
        <v>18</v>
      </c>
      <c r="P63" s="343" t="s">
        <v>380</v>
      </c>
      <c r="Q63" s="343" t="s">
        <v>18</v>
      </c>
      <c r="R63" s="343" t="s">
        <v>380</v>
      </c>
      <c r="S63" s="343" t="s">
        <v>18</v>
      </c>
      <c r="T63" s="343" t="s">
        <v>380</v>
      </c>
      <c r="U63" s="343" t="s">
        <v>18</v>
      </c>
      <c r="V63" s="343" t="s">
        <v>380</v>
      </c>
      <c r="W63" s="343" t="s">
        <v>18</v>
      </c>
      <c r="X63" s="343" t="s">
        <v>380</v>
      </c>
      <c r="Y63" s="343" t="s">
        <v>18</v>
      </c>
      <c r="Z63" s="343" t="s">
        <v>380</v>
      </c>
    </row>
    <row r="64" spans="1:26" x14ac:dyDescent="0.25">
      <c r="A64" s="342">
        <v>1</v>
      </c>
      <c r="B64" s="344" t="s">
        <v>103</v>
      </c>
      <c r="C64" s="275"/>
      <c r="D64" s="468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</row>
    <row r="65" spans="1:26" x14ac:dyDescent="0.25">
      <c r="B65" s="469" t="s">
        <v>381</v>
      </c>
      <c r="C65" s="275">
        <v>0</v>
      </c>
      <c r="D65" s="468">
        <v>0</v>
      </c>
      <c r="E65" s="275">
        <v>0</v>
      </c>
      <c r="F65" s="275">
        <v>0</v>
      </c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5">
        <v>0</v>
      </c>
      <c r="R65" s="275">
        <v>0</v>
      </c>
      <c r="S65" s="275">
        <v>0</v>
      </c>
      <c r="T65" s="275">
        <v>0</v>
      </c>
      <c r="U65" s="275">
        <v>0</v>
      </c>
      <c r="V65" s="275">
        <v>0</v>
      </c>
      <c r="W65" s="275">
        <v>0</v>
      </c>
      <c r="X65" s="275">
        <v>0</v>
      </c>
      <c r="Y65" s="275">
        <v>0</v>
      </c>
      <c r="Z65" s="275">
        <v>0</v>
      </c>
    </row>
    <row r="66" spans="1:26" x14ac:dyDescent="0.25">
      <c r="B66" s="469" t="s">
        <v>382</v>
      </c>
      <c r="C66" s="275">
        <v>0</v>
      </c>
      <c r="D66" s="468">
        <v>0</v>
      </c>
      <c r="E66" s="275">
        <v>0</v>
      </c>
      <c r="F66" s="275">
        <v>0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5">
        <v>0</v>
      </c>
      <c r="R66" s="275">
        <v>0</v>
      </c>
      <c r="S66" s="275">
        <v>0</v>
      </c>
      <c r="T66" s="275">
        <v>0</v>
      </c>
      <c r="U66" s="275">
        <v>0</v>
      </c>
      <c r="V66" s="275">
        <v>0</v>
      </c>
      <c r="W66" s="275">
        <v>0</v>
      </c>
      <c r="X66" s="275">
        <v>0</v>
      </c>
      <c r="Y66" s="275">
        <v>0</v>
      </c>
      <c r="Z66" s="275">
        <v>0</v>
      </c>
    </row>
    <row r="67" spans="1:26" x14ac:dyDescent="0.25">
      <c r="B67" s="469" t="s">
        <v>383</v>
      </c>
      <c r="C67" s="275">
        <v>0</v>
      </c>
      <c r="D67" s="468">
        <v>0</v>
      </c>
      <c r="E67" s="275">
        <v>0</v>
      </c>
      <c r="F67" s="275">
        <v>0</v>
      </c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5">
        <v>0</v>
      </c>
      <c r="R67" s="275">
        <v>0</v>
      </c>
      <c r="S67" s="275">
        <v>0</v>
      </c>
      <c r="T67" s="275">
        <v>0</v>
      </c>
      <c r="U67" s="275">
        <v>0</v>
      </c>
      <c r="V67" s="275">
        <v>0</v>
      </c>
      <c r="W67" s="275">
        <v>0</v>
      </c>
      <c r="X67" s="275">
        <v>0</v>
      </c>
      <c r="Y67" s="275">
        <v>0</v>
      </c>
      <c r="Z67" s="275">
        <v>0</v>
      </c>
    </row>
    <row r="68" spans="1:26" x14ac:dyDescent="0.25">
      <c r="A68" s="342">
        <v>2</v>
      </c>
      <c r="B68" s="344" t="s">
        <v>132</v>
      </c>
      <c r="C68" s="275">
        <v>0</v>
      </c>
      <c r="D68" s="468">
        <v>0</v>
      </c>
      <c r="E68" s="275">
        <v>0</v>
      </c>
      <c r="F68" s="275">
        <v>0</v>
      </c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5">
        <v>0</v>
      </c>
      <c r="R68" s="275">
        <v>0</v>
      </c>
      <c r="S68" s="275">
        <v>0</v>
      </c>
      <c r="T68" s="275">
        <v>0</v>
      </c>
      <c r="U68" s="275">
        <v>0</v>
      </c>
      <c r="V68" s="275">
        <v>0</v>
      </c>
      <c r="W68" s="275">
        <v>0</v>
      </c>
      <c r="X68" s="275">
        <v>0</v>
      </c>
      <c r="Y68" s="275">
        <v>0</v>
      </c>
      <c r="Z68" s="275">
        <v>0</v>
      </c>
    </row>
    <row r="69" spans="1:26" x14ac:dyDescent="0.25">
      <c r="B69" s="469" t="s">
        <v>384</v>
      </c>
      <c r="C69" s="275">
        <f>[1]Rumus!I113</f>
        <v>0</v>
      </c>
      <c r="D69" s="468" t="s">
        <v>124</v>
      </c>
      <c r="E69" s="275">
        <f>[1]Rumus!I114</f>
        <v>0</v>
      </c>
      <c r="F69" s="468" t="s">
        <v>124</v>
      </c>
      <c r="G69" s="275">
        <f>[1]Rumus!I115</f>
        <v>0</v>
      </c>
      <c r="H69" s="468" t="s">
        <v>124</v>
      </c>
      <c r="I69" s="275" t="str">
        <f>[1]Rumus!I116</f>
        <v>Meterai Yang Akan Ditagih (Target Maksimal)</v>
      </c>
      <c r="J69" s="468" t="s">
        <v>124</v>
      </c>
      <c r="K69" s="275">
        <f>[1]Rumus!I117</f>
        <v>0</v>
      </c>
      <c r="L69" s="468" t="s">
        <v>124</v>
      </c>
      <c r="M69" s="275" t="str">
        <f>[1]Rumus!I118</f>
        <v>(Rp.)</v>
      </c>
      <c r="N69" s="468" t="s">
        <v>124</v>
      </c>
      <c r="O69" s="275">
        <f>[1]Rumus!I119</f>
        <v>5334660</v>
      </c>
      <c r="P69" s="468" t="s">
        <v>124</v>
      </c>
      <c r="Q69" s="275">
        <f>[1]Rumus!I120</f>
        <v>5361371.5757427802</v>
      </c>
      <c r="R69" s="468" t="s">
        <v>124</v>
      </c>
      <c r="S69" s="275">
        <f>[1]Rumus!I121</f>
        <v>5378621.9501700746</v>
      </c>
      <c r="T69" s="468" t="s">
        <v>124</v>
      </c>
      <c r="U69" s="275">
        <f>[1]Rumus!I122</f>
        <v>5398965.9535283567</v>
      </c>
      <c r="V69" s="468" t="s">
        <v>124</v>
      </c>
      <c r="W69" s="275">
        <f>[1]Rumus!I123</f>
        <v>5420202.0562914852</v>
      </c>
      <c r="X69" s="468" t="s">
        <v>124</v>
      </c>
      <c r="Y69" s="275">
        <f>[1]Rumus!I124</f>
        <v>5438925.799989027</v>
      </c>
      <c r="Z69" s="468" t="s">
        <v>124</v>
      </c>
    </row>
    <row r="70" spans="1:26" x14ac:dyDescent="0.25">
      <c r="B70" s="469" t="s">
        <v>385</v>
      </c>
      <c r="C70" s="275">
        <v>80</v>
      </c>
      <c r="D70" s="468" t="s">
        <v>112</v>
      </c>
      <c r="E70" s="275">
        <v>80</v>
      </c>
      <c r="F70" s="468" t="s">
        <v>112</v>
      </c>
      <c r="G70" s="275">
        <v>80</v>
      </c>
      <c r="H70" s="468" t="s">
        <v>112</v>
      </c>
      <c r="I70" s="275">
        <v>80</v>
      </c>
      <c r="J70" s="468" t="s">
        <v>112</v>
      </c>
      <c r="K70" s="275">
        <v>80</v>
      </c>
      <c r="L70" s="468" t="s">
        <v>112</v>
      </c>
      <c r="M70" s="275">
        <v>80</v>
      </c>
      <c r="N70" s="468" t="s">
        <v>112</v>
      </c>
      <c r="O70" s="275">
        <v>80</v>
      </c>
      <c r="P70" s="468" t="s">
        <v>112</v>
      </c>
      <c r="Q70" s="275">
        <v>80</v>
      </c>
      <c r="R70" s="468" t="s">
        <v>112</v>
      </c>
      <c r="S70" s="275">
        <v>80</v>
      </c>
      <c r="T70" s="468" t="s">
        <v>112</v>
      </c>
      <c r="U70" s="275">
        <v>80</v>
      </c>
      <c r="V70" s="468" t="s">
        <v>112</v>
      </c>
      <c r="W70" s="275">
        <v>80</v>
      </c>
      <c r="X70" s="468" t="s">
        <v>112</v>
      </c>
      <c r="Y70" s="275">
        <v>80</v>
      </c>
      <c r="Z70" s="468" t="s">
        <v>112</v>
      </c>
    </row>
    <row r="71" spans="1:26" x14ac:dyDescent="0.25">
      <c r="B71" s="469" t="s">
        <v>386</v>
      </c>
      <c r="C71" s="275">
        <f>[1]Rumus!K113</f>
        <v>0</v>
      </c>
      <c r="D71" s="468" t="s">
        <v>124</v>
      </c>
      <c r="E71" s="275">
        <f>[1]Rumus!K114</f>
        <v>0</v>
      </c>
      <c r="F71" s="468" t="s">
        <v>124</v>
      </c>
      <c r="G71" s="275">
        <f>[1]Rumus!K115</f>
        <v>0</v>
      </c>
      <c r="H71" s="468" t="s">
        <v>124</v>
      </c>
      <c r="I71" s="275" t="str">
        <f>[1]Rumus!K116</f>
        <v>Jumlah (Target Minimal)</v>
      </c>
      <c r="J71" s="468" t="s">
        <v>124</v>
      </c>
      <c r="K71" s="275">
        <f>[1]Rumus!K117</f>
        <v>0</v>
      </c>
      <c r="L71" s="468" t="s">
        <v>124</v>
      </c>
      <c r="M71" s="275" t="str">
        <f>[1]Rumus!K118</f>
        <v>(Rp.)</v>
      </c>
      <c r="N71" s="468" t="s">
        <v>124</v>
      </c>
      <c r="O71" s="275">
        <f>[1]Rumus!K119</f>
        <v>4267950</v>
      </c>
      <c r="P71" s="468" t="s">
        <v>124</v>
      </c>
      <c r="Q71" s="275">
        <f>[1]Rumus!K120</f>
        <v>4289319.4475637944</v>
      </c>
      <c r="R71" s="468" t="s">
        <v>124</v>
      </c>
      <c r="S71" s="275">
        <f>[1]Rumus!K121</f>
        <v>4302971.6152365711</v>
      </c>
      <c r="T71" s="468" t="s">
        <v>124</v>
      </c>
      <c r="U71" s="275">
        <f>[1]Rumus!K122</f>
        <v>4319172.7628226858</v>
      </c>
      <c r="V71" s="468" t="s">
        <v>124</v>
      </c>
      <c r="W71" s="275">
        <f>[1]Rumus!K123</f>
        <v>4336309.7683386831</v>
      </c>
      <c r="X71" s="468" t="s">
        <v>124</v>
      </c>
      <c r="Y71" s="275">
        <f>[1]Rumus!K124</f>
        <v>4351362.8183327243</v>
      </c>
      <c r="Z71" s="468" t="s">
        <v>124</v>
      </c>
    </row>
    <row r="72" spans="1:26" x14ac:dyDescent="0.25">
      <c r="A72" s="342">
        <v>3</v>
      </c>
      <c r="B72" s="344" t="s">
        <v>109</v>
      </c>
      <c r="C72" s="275">
        <v>0</v>
      </c>
      <c r="D72" s="468">
        <v>0</v>
      </c>
      <c r="E72" s="275">
        <v>0</v>
      </c>
      <c r="F72" s="468">
        <v>0</v>
      </c>
      <c r="G72" s="275">
        <v>0</v>
      </c>
      <c r="H72" s="468">
        <v>0</v>
      </c>
      <c r="I72" s="275">
        <v>0</v>
      </c>
      <c r="J72" s="468">
        <v>0</v>
      </c>
      <c r="K72" s="275">
        <v>0</v>
      </c>
      <c r="L72" s="468">
        <v>0</v>
      </c>
      <c r="M72" s="275">
        <v>0</v>
      </c>
      <c r="N72" s="468">
        <v>0</v>
      </c>
      <c r="O72" s="275">
        <v>0</v>
      </c>
      <c r="P72" s="468">
        <v>0</v>
      </c>
      <c r="Q72" s="275">
        <v>0</v>
      </c>
      <c r="R72" s="468">
        <v>0</v>
      </c>
      <c r="S72" s="275">
        <v>0</v>
      </c>
      <c r="T72" s="468">
        <v>0</v>
      </c>
      <c r="U72" s="275">
        <v>0</v>
      </c>
      <c r="V72" s="468">
        <v>0</v>
      </c>
      <c r="W72" s="275">
        <v>0</v>
      </c>
      <c r="X72" s="468">
        <v>0</v>
      </c>
      <c r="Y72" s="275">
        <v>0</v>
      </c>
      <c r="Z72" s="468">
        <v>0</v>
      </c>
    </row>
    <row r="73" spans="1:26" x14ac:dyDescent="0.25">
      <c r="A73" s="342" t="s">
        <v>107</v>
      </c>
      <c r="B73" s="344" t="s">
        <v>101</v>
      </c>
      <c r="C73" s="275">
        <v>0</v>
      </c>
      <c r="D73" s="468">
        <v>0</v>
      </c>
      <c r="E73" s="275">
        <v>0</v>
      </c>
      <c r="F73" s="468">
        <v>0</v>
      </c>
      <c r="G73" s="275">
        <v>0</v>
      </c>
      <c r="H73" s="468">
        <v>0</v>
      </c>
      <c r="I73" s="275">
        <v>0</v>
      </c>
      <c r="J73" s="468">
        <v>0</v>
      </c>
      <c r="K73" s="275">
        <v>0</v>
      </c>
      <c r="L73" s="468">
        <v>0</v>
      </c>
      <c r="M73" s="275">
        <v>0</v>
      </c>
      <c r="N73" s="468">
        <v>0</v>
      </c>
      <c r="O73" s="275">
        <v>0</v>
      </c>
      <c r="P73" s="468">
        <v>0</v>
      </c>
      <c r="Q73" s="275">
        <v>0</v>
      </c>
      <c r="R73" s="468">
        <v>0</v>
      </c>
      <c r="S73" s="275">
        <v>0</v>
      </c>
      <c r="T73" s="468">
        <v>0</v>
      </c>
      <c r="U73" s="275">
        <v>0</v>
      </c>
      <c r="V73" s="468">
        <v>0</v>
      </c>
      <c r="W73" s="275">
        <v>0</v>
      </c>
      <c r="X73" s="468">
        <v>0</v>
      </c>
      <c r="Y73" s="275">
        <v>0</v>
      </c>
      <c r="Z73" s="468">
        <v>0</v>
      </c>
    </row>
    <row r="74" spans="1:26" x14ac:dyDescent="0.25">
      <c r="A74" s="342" t="s">
        <v>108</v>
      </c>
      <c r="B74" s="344" t="s">
        <v>102</v>
      </c>
      <c r="C74" s="275">
        <v>0</v>
      </c>
      <c r="D74" s="468">
        <v>0</v>
      </c>
      <c r="E74" s="275">
        <v>0</v>
      </c>
      <c r="F74" s="468">
        <v>0</v>
      </c>
      <c r="G74" s="275">
        <v>0</v>
      </c>
      <c r="H74" s="468">
        <v>0</v>
      </c>
      <c r="I74" s="275">
        <v>0</v>
      </c>
      <c r="J74" s="468">
        <v>0</v>
      </c>
      <c r="K74" s="275">
        <v>0</v>
      </c>
      <c r="L74" s="468">
        <v>0</v>
      </c>
      <c r="M74" s="275">
        <v>0</v>
      </c>
      <c r="N74" s="468">
        <v>0</v>
      </c>
      <c r="O74" s="275">
        <v>0</v>
      </c>
      <c r="P74" s="468">
        <v>0</v>
      </c>
      <c r="Q74" s="275">
        <v>0</v>
      </c>
      <c r="R74" s="468">
        <v>0</v>
      </c>
      <c r="S74" s="275">
        <v>0</v>
      </c>
      <c r="T74" s="468">
        <v>0</v>
      </c>
      <c r="U74" s="275">
        <v>0</v>
      </c>
      <c r="V74" s="468">
        <v>0</v>
      </c>
      <c r="W74" s="275">
        <v>0</v>
      </c>
      <c r="X74" s="468">
        <v>0</v>
      </c>
      <c r="Y74" s="275">
        <v>0</v>
      </c>
      <c r="Z74" s="468">
        <v>0</v>
      </c>
    </row>
    <row r="75" spans="1:26" x14ac:dyDescent="0.25">
      <c r="A75" s="342">
        <v>4</v>
      </c>
      <c r="B75" s="344" t="s">
        <v>317</v>
      </c>
      <c r="C75" s="275"/>
      <c r="D75" s="468"/>
      <c r="E75" s="275"/>
      <c r="F75" s="468"/>
      <c r="G75" s="275"/>
      <c r="H75" s="468"/>
      <c r="I75" s="275"/>
      <c r="J75" s="468"/>
      <c r="K75" s="275"/>
      <c r="L75" s="468"/>
      <c r="M75" s="275"/>
      <c r="N75" s="468"/>
      <c r="O75" s="275"/>
      <c r="P75" s="468"/>
      <c r="Q75" s="275"/>
      <c r="R75" s="468"/>
      <c r="S75" s="275"/>
      <c r="T75" s="468"/>
      <c r="U75" s="275"/>
      <c r="V75" s="468"/>
      <c r="W75" s="275"/>
      <c r="X75" s="468"/>
      <c r="Y75" s="275"/>
      <c r="Z75" s="468"/>
    </row>
    <row r="76" spans="1:26" x14ac:dyDescent="0.25">
      <c r="B76" s="469" t="s">
        <v>387</v>
      </c>
      <c r="C76" s="275" t="str">
        <f>[1]Rumus!E72</f>
        <v>Efisiensi Penagihan</v>
      </c>
      <c r="D76" s="468" t="s">
        <v>388</v>
      </c>
      <c r="E76" s="275">
        <f>[1]Rumus!AC72</f>
        <v>0</v>
      </c>
      <c r="F76" s="468" t="s">
        <v>388</v>
      </c>
      <c r="G76" s="275">
        <f>[1]Rumus!E74</f>
        <v>0</v>
      </c>
      <c r="H76" s="468" t="s">
        <v>388</v>
      </c>
      <c r="I76" s="275" t="str">
        <f>[1]Rumus!E75</f>
        <v>(%)</v>
      </c>
      <c r="J76" s="468" t="s">
        <v>388</v>
      </c>
      <c r="K76" s="275">
        <f>[1]Rumus!E76</f>
        <v>0.8</v>
      </c>
      <c r="L76" s="468" t="s">
        <v>388</v>
      </c>
      <c r="M76" s="275">
        <f>[1]Rumus!E77</f>
        <v>0.8</v>
      </c>
      <c r="N76" s="468" t="s">
        <v>388</v>
      </c>
      <c r="O76" s="275">
        <f>[1]Rumus!E78</f>
        <v>0.8</v>
      </c>
      <c r="P76" s="468" t="s">
        <v>388</v>
      </c>
      <c r="Q76" s="275">
        <f>[1]Rumus!E79</f>
        <v>0.8</v>
      </c>
      <c r="R76" s="468" t="s">
        <v>388</v>
      </c>
      <c r="S76" s="275">
        <f>[1]Rumus!E80</f>
        <v>0.8</v>
      </c>
      <c r="T76" s="468" t="s">
        <v>388</v>
      </c>
      <c r="U76" s="275">
        <f>[1]Rumus!E81</f>
        <v>0.8</v>
      </c>
      <c r="V76" s="468" t="s">
        <v>388</v>
      </c>
      <c r="W76" s="275">
        <f>[1]Rumus!E82</f>
        <v>0.8</v>
      </c>
      <c r="X76" s="468" t="s">
        <v>388</v>
      </c>
      <c r="Y76" s="275">
        <f>[1]Rumus!E83</f>
        <v>0.8</v>
      </c>
      <c r="Z76" s="468" t="s">
        <v>388</v>
      </c>
    </row>
    <row r="77" spans="1:26" x14ac:dyDescent="0.25">
      <c r="B77" s="469" t="s">
        <v>389</v>
      </c>
      <c r="C77" s="275">
        <f>[1]Rumus!I72</f>
        <v>0</v>
      </c>
      <c r="D77" s="468" t="s">
        <v>388</v>
      </c>
      <c r="E77" s="275">
        <f>[1]Rumus!AG72</f>
        <v>0</v>
      </c>
      <c r="F77" s="468" t="s">
        <v>388</v>
      </c>
      <c r="G77" s="275">
        <f>[1]Rumus!I74</f>
        <v>0</v>
      </c>
      <c r="H77" s="468" t="s">
        <v>388</v>
      </c>
      <c r="I77" s="275" t="str">
        <f>[1]Rumus!I75</f>
        <v>(Rp.)</v>
      </c>
      <c r="J77" s="468" t="s">
        <v>388</v>
      </c>
      <c r="K77" s="275">
        <f>[1]Rumus!I76</f>
        <v>3020087999.9999995</v>
      </c>
      <c r="L77" s="468" t="s">
        <v>388</v>
      </c>
      <c r="M77" s="275">
        <f>[1]Rumus!I77</f>
        <v>3077474684.3631978</v>
      </c>
      <c r="N77" s="468" t="s">
        <v>388</v>
      </c>
      <c r="O77" s="275">
        <f>[1]Rumus!I78</f>
        <v>3087449709.2114568</v>
      </c>
      <c r="P77" s="468" t="s">
        <v>388</v>
      </c>
      <c r="Q77" s="275">
        <f>[1]Rumus!I79</f>
        <v>3098739841.7226338</v>
      </c>
      <c r="R77" s="468" t="s">
        <v>388</v>
      </c>
      <c r="S77" s="275">
        <f>[1]Rumus!I80</f>
        <v>3110215404.0289421</v>
      </c>
      <c r="T77" s="468" t="s">
        <v>388</v>
      </c>
      <c r="U77" s="275">
        <f>[1]Rumus!I81</f>
        <v>3140416797.695189</v>
      </c>
      <c r="V77" s="468" t="s">
        <v>388</v>
      </c>
      <c r="W77" s="275">
        <f>[1]Rumus!I82</f>
        <v>3070510568.744719</v>
      </c>
      <c r="X77" s="468" t="s">
        <v>388</v>
      </c>
      <c r="Y77" s="275">
        <f>[1]Rumus!I83</f>
        <v>3081418053.4475751</v>
      </c>
      <c r="Z77" s="468" t="s">
        <v>388</v>
      </c>
    </row>
    <row r="78" spans="1:26" x14ac:dyDescent="0.25">
      <c r="B78" s="469" t="s">
        <v>390</v>
      </c>
      <c r="C78" s="275">
        <f>SUM(C76:C77)</f>
        <v>0</v>
      </c>
      <c r="D78" s="468" t="s">
        <v>388</v>
      </c>
      <c r="E78" s="275">
        <f>SUM(E76:E77)</f>
        <v>0</v>
      </c>
      <c r="F78" s="468" t="s">
        <v>388</v>
      </c>
      <c r="G78" s="275">
        <f>SUM(G76:G77)</f>
        <v>0</v>
      </c>
      <c r="H78" s="468" t="s">
        <v>388</v>
      </c>
      <c r="I78" s="275">
        <f>SUM(I76:I77)</f>
        <v>0</v>
      </c>
      <c r="J78" s="468" t="s">
        <v>388</v>
      </c>
      <c r="K78" s="275">
        <f>SUM(K76:K77)</f>
        <v>3020088000.7999997</v>
      </c>
      <c r="L78" s="468" t="s">
        <v>388</v>
      </c>
      <c r="M78" s="275">
        <f>SUM(M76:M77)</f>
        <v>3077474685.163198</v>
      </c>
      <c r="N78" s="468" t="s">
        <v>388</v>
      </c>
      <c r="O78" s="275">
        <f>SUM(O76:O77)</f>
        <v>3087449710.011457</v>
      </c>
      <c r="P78" s="468" t="s">
        <v>388</v>
      </c>
      <c r="Q78" s="275">
        <f>SUM(Q76:Q77)</f>
        <v>3098739842.522634</v>
      </c>
      <c r="R78" s="468" t="s">
        <v>388</v>
      </c>
      <c r="S78" s="275">
        <f>SUM(S76:S77)</f>
        <v>3110215404.8289423</v>
      </c>
      <c r="T78" s="468" t="s">
        <v>388</v>
      </c>
      <c r="U78" s="275">
        <f>SUM(U76:U77)</f>
        <v>3140416798.4951892</v>
      </c>
      <c r="V78" s="468" t="s">
        <v>388</v>
      </c>
      <c r="W78" s="275">
        <f>SUM(W76:W77)</f>
        <v>3070510569.5447192</v>
      </c>
      <c r="X78" s="468" t="s">
        <v>388</v>
      </c>
      <c r="Y78" s="275">
        <f>SUM(Y76:Y77)</f>
        <v>3081418054.2475753</v>
      </c>
      <c r="Z78" s="468" t="s">
        <v>388</v>
      </c>
    </row>
    <row r="79" spans="1:26" x14ac:dyDescent="0.25">
      <c r="A79" s="342">
        <v>5</v>
      </c>
      <c r="B79" s="344" t="s">
        <v>20</v>
      </c>
      <c r="C79" s="275">
        <f>[1]Rumus!Q72</f>
        <v>0</v>
      </c>
      <c r="D79" s="468" t="s">
        <v>388</v>
      </c>
      <c r="E79" s="275" t="str">
        <f>[1]Rumus!Q73</f>
        <v>Harga Air Yang Akan Ditagih (Target Maksimal)</v>
      </c>
      <c r="F79" s="468" t="s">
        <v>388</v>
      </c>
      <c r="G79" s="275">
        <f>[1]Rumus!Q74</f>
        <v>0</v>
      </c>
      <c r="H79" s="468" t="s">
        <v>388</v>
      </c>
      <c r="I79" s="275" t="str">
        <f>[1]Rumus!Q75</f>
        <v>(Rp.)</v>
      </c>
      <c r="J79" s="468" t="s">
        <v>388</v>
      </c>
      <c r="K79" s="275">
        <f>[1]Rumus!Q76</f>
        <v>3020087999.9999995</v>
      </c>
      <c r="L79" s="468" t="s">
        <v>388</v>
      </c>
      <c r="M79" s="275">
        <f>[1]Rumus!Q77</f>
        <v>3070800240.1281524</v>
      </c>
      <c r="N79" s="468" t="s">
        <v>388</v>
      </c>
      <c r="O79" s="275">
        <f>[1]Rumus!Q78</f>
        <v>3081529066.913887</v>
      </c>
      <c r="P79" s="468" t="s">
        <v>388</v>
      </c>
      <c r="Q79" s="275">
        <f>[1]Rumus!Q79</f>
        <v>3092281486.7673922</v>
      </c>
      <c r="R79" s="468" t="s">
        <v>388</v>
      </c>
      <c r="S79" s="275">
        <f>[1]Rumus!Q80</f>
        <v>3103542455.5007415</v>
      </c>
      <c r="T79" s="468" t="s">
        <v>388</v>
      </c>
      <c r="U79" s="275">
        <f>[1]Rumus!Q81</f>
        <v>3133919896.4189281</v>
      </c>
      <c r="V79" s="468" t="s">
        <v>388</v>
      </c>
      <c r="W79" s="275">
        <f>[1]Rumus!Q82</f>
        <v>3064181267.8562684</v>
      </c>
      <c r="X79" s="468" t="s">
        <v>388</v>
      </c>
      <c r="Y79" s="275">
        <f>[1]Rumus!Q83</f>
        <v>3074984152.8094945</v>
      </c>
      <c r="Z79" s="468" t="s">
        <v>388</v>
      </c>
    </row>
    <row r="80" spans="1:26" x14ac:dyDescent="0.25">
      <c r="A80" s="342">
        <v>6</v>
      </c>
      <c r="B80" s="344" t="s">
        <v>319</v>
      </c>
      <c r="C80" s="275">
        <f>[1]Rumus!U72</f>
        <v>0</v>
      </c>
      <c r="D80" s="468" t="s">
        <v>388</v>
      </c>
      <c r="E80" s="275" t="str">
        <f>[1]Rumus!U73</f>
        <v>Harga Air Yang Akan Ditagih (Target Maksimal)</v>
      </c>
      <c r="F80" s="468" t="s">
        <v>388</v>
      </c>
      <c r="G80" s="275">
        <f>[1]Rumus!U74</f>
        <v>0</v>
      </c>
      <c r="H80" s="468" t="s">
        <v>388</v>
      </c>
      <c r="I80" s="275" t="str">
        <f>[1]Rumus!U75</f>
        <v>(Rp.)</v>
      </c>
      <c r="J80" s="468" t="s">
        <v>388</v>
      </c>
      <c r="K80" s="275">
        <f>[1]Rumus!U76</f>
        <v>8162399999.9999981</v>
      </c>
      <c r="L80" s="468" t="s">
        <v>388</v>
      </c>
      <c r="M80" s="275">
        <f>[1]Rumus!U77</f>
        <v>8310500000</v>
      </c>
      <c r="N80" s="468" t="s">
        <v>388</v>
      </c>
      <c r="O80" s="275">
        <f>[1]Rumus!U78</f>
        <v>8338250000</v>
      </c>
      <c r="P80" s="468" t="s">
        <v>388</v>
      </c>
      <c r="Q80" s="275">
        <f>[1]Rumus!U79</f>
        <v>8368200000</v>
      </c>
      <c r="R80" s="468" t="s">
        <v>388</v>
      </c>
      <c r="S80" s="275">
        <f>[1]Rumus!U80</f>
        <v>8398990000.0000019</v>
      </c>
      <c r="T80" s="468" t="s">
        <v>388</v>
      </c>
      <c r="U80" s="275">
        <f>[1]Rumus!U81</f>
        <v>8480800000</v>
      </c>
      <c r="V80" s="468" t="s">
        <v>388</v>
      </c>
      <c r="W80" s="275">
        <f>[1]Rumus!U82</f>
        <v>8292040000</v>
      </c>
      <c r="X80" s="468" t="s">
        <v>388</v>
      </c>
      <c r="Y80" s="275">
        <f>[1]Rumus!U83</f>
        <v>8321410000</v>
      </c>
      <c r="Z80" s="468" t="s">
        <v>388</v>
      </c>
    </row>
    <row r="81" spans="1:26" x14ac:dyDescent="0.25">
      <c r="A81" s="342">
        <v>7</v>
      </c>
      <c r="B81" s="344" t="s">
        <v>25</v>
      </c>
      <c r="C81" s="275">
        <f>[1]Rumus!Y72</f>
        <v>0</v>
      </c>
      <c r="D81" s="468" t="s">
        <v>388</v>
      </c>
      <c r="E81" s="275">
        <f>[1]Rumus!Y73</f>
        <v>0</v>
      </c>
      <c r="F81" s="468" t="s">
        <v>388</v>
      </c>
      <c r="G81" s="275">
        <f>[1]Rumus!Y74</f>
        <v>0</v>
      </c>
      <c r="H81" s="468" t="s">
        <v>388</v>
      </c>
      <c r="I81" s="275">
        <f>[1]Rumus!Y75</f>
        <v>0</v>
      </c>
      <c r="J81" s="468" t="s">
        <v>388</v>
      </c>
      <c r="K81" s="275">
        <f>[1]Rumus!Y76</f>
        <v>0</v>
      </c>
      <c r="L81" s="468" t="s">
        <v>388</v>
      </c>
      <c r="M81" s="275">
        <f>[1]Rumus!Y77</f>
        <v>81383</v>
      </c>
      <c r="N81" s="468" t="s">
        <v>388</v>
      </c>
      <c r="O81" s="275">
        <f>[1]Rumus!Y78</f>
        <v>81658</v>
      </c>
      <c r="P81" s="468" t="s">
        <v>388</v>
      </c>
      <c r="Q81" s="275">
        <f>[1]Rumus!Y79</f>
        <v>81958</v>
      </c>
      <c r="R81" s="468" t="s">
        <v>388</v>
      </c>
      <c r="S81" s="275">
        <f>[1]Rumus!Y80</f>
        <v>82268</v>
      </c>
      <c r="T81" s="468" t="s">
        <v>388</v>
      </c>
      <c r="U81" s="275">
        <f>[1]Rumus!Y81</f>
        <v>82568</v>
      </c>
      <c r="V81" s="468" t="s">
        <v>388</v>
      </c>
      <c r="W81" s="275">
        <f>[1]Rumus!Y82</f>
        <v>82868</v>
      </c>
      <c r="X81" s="468" t="s">
        <v>388</v>
      </c>
      <c r="Y81" s="275">
        <f>[1]Rumus!Y83</f>
        <v>83173</v>
      </c>
      <c r="Z81" s="468" t="s">
        <v>388</v>
      </c>
    </row>
    <row r="82" spans="1:26" x14ac:dyDescent="0.25">
      <c r="A82" s="342">
        <v>8</v>
      </c>
      <c r="B82" s="344" t="s">
        <v>368</v>
      </c>
      <c r="C82" s="275"/>
      <c r="D82" s="468"/>
      <c r="E82" s="275"/>
      <c r="F82" s="468"/>
      <c r="G82" s="275"/>
      <c r="H82" s="468"/>
      <c r="I82" s="275"/>
      <c r="J82" s="468"/>
      <c r="K82" s="275"/>
      <c r="L82" s="468"/>
      <c r="M82" s="275"/>
      <c r="N82" s="468"/>
      <c r="O82" s="275"/>
      <c r="P82" s="468"/>
      <c r="Q82" s="275"/>
      <c r="R82" s="468"/>
      <c r="S82" s="275"/>
      <c r="T82" s="468"/>
      <c r="U82" s="275"/>
      <c r="V82" s="468"/>
      <c r="W82" s="275"/>
      <c r="X82" s="468"/>
      <c r="Y82" s="275"/>
      <c r="Z82" s="468"/>
    </row>
    <row r="83" spans="1:26" x14ac:dyDescent="0.25">
      <c r="B83" s="469" t="s">
        <v>387</v>
      </c>
      <c r="C83" s="275" t="e">
        <f>C76+C79-C80+C81</f>
        <v>#VALUE!</v>
      </c>
      <c r="D83" s="468" t="s">
        <v>388</v>
      </c>
      <c r="E83" s="275" t="e">
        <f>E76+E79-E80+E81</f>
        <v>#VALUE!</v>
      </c>
      <c r="F83" s="468" t="s">
        <v>388</v>
      </c>
      <c r="G83" s="275">
        <f>G76+G79-G80+G81</f>
        <v>0</v>
      </c>
      <c r="H83" s="468" t="s">
        <v>388</v>
      </c>
      <c r="I83" s="275" t="e">
        <f>I76+I79-I80+I81</f>
        <v>#VALUE!</v>
      </c>
      <c r="J83" s="468" t="s">
        <v>388</v>
      </c>
      <c r="K83" s="275">
        <f>K76+K79-K80+K81</f>
        <v>-5142311999.1999989</v>
      </c>
      <c r="L83" s="468" t="s">
        <v>388</v>
      </c>
      <c r="M83" s="275">
        <f>M76+M79-M80+M81</f>
        <v>-5239618376.0718479</v>
      </c>
      <c r="N83" s="468" t="s">
        <v>388</v>
      </c>
      <c r="O83" s="275">
        <f>O76+O79-O80+O81</f>
        <v>-5256639274.2861128</v>
      </c>
      <c r="P83" s="468" t="s">
        <v>388</v>
      </c>
      <c r="Q83" s="275">
        <f>Q76+Q79-Q80+Q81</f>
        <v>-5275836554.4326077</v>
      </c>
      <c r="R83" s="468" t="s">
        <v>388</v>
      </c>
      <c r="S83" s="275">
        <f>S76+S79-S80+S81</f>
        <v>-5295365275.6992607</v>
      </c>
      <c r="T83" s="468" t="s">
        <v>388</v>
      </c>
      <c r="U83" s="275">
        <f>U76+U79-U80+U81</f>
        <v>-5346797534.7810717</v>
      </c>
      <c r="V83" s="468" t="s">
        <v>388</v>
      </c>
      <c r="W83" s="275">
        <f>W76+W79-W80+W81</f>
        <v>-5227775863.3437309</v>
      </c>
      <c r="X83" s="468" t="s">
        <v>388</v>
      </c>
      <c r="Y83" s="275">
        <f>Y76+Y79-Y80+Y81</f>
        <v>-5246342673.3905048</v>
      </c>
      <c r="Z83" s="468" t="s">
        <v>388</v>
      </c>
    </row>
    <row r="84" spans="1:26" x14ac:dyDescent="0.25">
      <c r="B84" s="469" t="s">
        <v>389</v>
      </c>
      <c r="C84" s="275">
        <f>C77+C80-C81</f>
        <v>0</v>
      </c>
      <c r="D84" s="468" t="s">
        <v>388</v>
      </c>
      <c r="E84" s="275" t="e">
        <f>E77+E80-E81</f>
        <v>#VALUE!</v>
      </c>
      <c r="F84" s="468" t="s">
        <v>388</v>
      </c>
      <c r="G84" s="275">
        <f>G77+G80-G81</f>
        <v>0</v>
      </c>
      <c r="H84" s="468" t="s">
        <v>388</v>
      </c>
      <c r="I84" s="275" t="e">
        <f>I77+I80-I81</f>
        <v>#VALUE!</v>
      </c>
      <c r="J84" s="468" t="s">
        <v>388</v>
      </c>
      <c r="K84" s="275">
        <f>K77+K80-K81</f>
        <v>11182487999.999998</v>
      </c>
      <c r="L84" s="468" t="s">
        <v>388</v>
      </c>
      <c r="M84" s="275">
        <f>M77+M80-M81</f>
        <v>11387893301.363197</v>
      </c>
      <c r="N84" s="468" t="s">
        <v>388</v>
      </c>
      <c r="O84" s="275">
        <f>O77+O80-O81</f>
        <v>11425618051.211456</v>
      </c>
      <c r="P84" s="468" t="s">
        <v>388</v>
      </c>
      <c r="Q84" s="275">
        <f>Q77+Q80-Q81</f>
        <v>11466857883.722633</v>
      </c>
      <c r="R84" s="468" t="s">
        <v>388</v>
      </c>
      <c r="S84" s="275">
        <f>S77+S80-S81</f>
        <v>11509123136.028944</v>
      </c>
      <c r="T84" s="468" t="s">
        <v>388</v>
      </c>
      <c r="U84" s="275">
        <f>U77+U80-U81</f>
        <v>11621134229.695189</v>
      </c>
      <c r="V84" s="468" t="s">
        <v>388</v>
      </c>
      <c r="W84" s="275">
        <f>W77+W80-W81</f>
        <v>11362467700.744719</v>
      </c>
      <c r="X84" s="468" t="s">
        <v>388</v>
      </c>
      <c r="Y84" s="275">
        <f>Y77+Y80-Y81</f>
        <v>11402744880.447575</v>
      </c>
      <c r="Z84" s="468" t="s">
        <v>388</v>
      </c>
    </row>
    <row r="85" spans="1:26" x14ac:dyDescent="0.25">
      <c r="B85" s="469" t="s">
        <v>390</v>
      </c>
      <c r="C85" s="275" t="e">
        <f>SUM(C83:C84)</f>
        <v>#VALUE!</v>
      </c>
      <c r="D85" s="468" t="s">
        <v>388</v>
      </c>
      <c r="E85" s="275" t="e">
        <f>SUM(E83:E84)</f>
        <v>#VALUE!</v>
      </c>
      <c r="F85" s="468" t="s">
        <v>388</v>
      </c>
      <c r="G85" s="275">
        <f>SUM(G83:G84)</f>
        <v>0</v>
      </c>
      <c r="H85" s="468" t="s">
        <v>388</v>
      </c>
      <c r="I85" s="275" t="e">
        <f>SUM(I83:I84)</f>
        <v>#VALUE!</v>
      </c>
      <c r="J85" s="468" t="s">
        <v>388</v>
      </c>
      <c r="K85" s="275">
        <f>SUM(K83:K84)</f>
        <v>6040176000.7999992</v>
      </c>
      <c r="L85" s="468" t="s">
        <v>388</v>
      </c>
      <c r="M85" s="275">
        <f>SUM(M83:M84)</f>
        <v>6148274925.2913494</v>
      </c>
      <c r="N85" s="468" t="s">
        <v>388</v>
      </c>
      <c r="O85" s="275">
        <f>SUM(O83:O84)</f>
        <v>6168978776.9253435</v>
      </c>
      <c r="P85" s="468" t="s">
        <v>388</v>
      </c>
      <c r="Q85" s="275">
        <f>SUM(Q83:Q84)</f>
        <v>6191021329.2900257</v>
      </c>
      <c r="R85" s="468" t="s">
        <v>388</v>
      </c>
      <c r="S85" s="275">
        <f>SUM(S83:S84)</f>
        <v>6213757860.3296833</v>
      </c>
      <c r="T85" s="468" t="s">
        <v>388</v>
      </c>
      <c r="U85" s="275">
        <f>SUM(U83:U84)</f>
        <v>6274336694.9141169</v>
      </c>
      <c r="V85" s="468" t="s">
        <v>388</v>
      </c>
      <c r="W85" s="275">
        <f>SUM(W83:W84)</f>
        <v>6134691837.4009876</v>
      </c>
      <c r="X85" s="468" t="s">
        <v>388</v>
      </c>
      <c r="Y85" s="275">
        <f>SUM(Y83:Y84)</f>
        <v>6156402207.0570698</v>
      </c>
      <c r="Z85" s="468" t="s">
        <v>388</v>
      </c>
    </row>
  </sheetData>
  <mergeCells count="39">
    <mergeCell ref="A2:D2"/>
    <mergeCell ref="A31:D31"/>
    <mergeCell ref="A60:D60"/>
    <mergeCell ref="O62:P62"/>
    <mergeCell ref="Q62:R62"/>
    <mergeCell ref="O33:P33"/>
    <mergeCell ref="Q33:R33"/>
    <mergeCell ref="O4:P4"/>
    <mergeCell ref="Q4:R4"/>
    <mergeCell ref="S62:T62"/>
    <mergeCell ref="U62:V62"/>
    <mergeCell ref="W62:X62"/>
    <mergeCell ref="Y62:Z62"/>
    <mergeCell ref="C62:D62"/>
    <mergeCell ref="E62:F62"/>
    <mergeCell ref="G62:H62"/>
    <mergeCell ref="I62:J62"/>
    <mergeCell ref="K62:L62"/>
    <mergeCell ref="M62:N62"/>
    <mergeCell ref="S33:T33"/>
    <mergeCell ref="U33:V33"/>
    <mergeCell ref="W33:X33"/>
    <mergeCell ref="Y33:Z33"/>
    <mergeCell ref="C33:D33"/>
    <mergeCell ref="E33:F33"/>
    <mergeCell ref="G33:H33"/>
    <mergeCell ref="I33:J33"/>
    <mergeCell ref="K33:L33"/>
    <mergeCell ref="M33:N33"/>
    <mergeCell ref="S4:T4"/>
    <mergeCell ref="U4:V4"/>
    <mergeCell ref="W4:X4"/>
    <mergeCell ref="Y4:Z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0" sqref="D20"/>
    </sheetView>
  </sheetViews>
  <sheetFormatPr defaultRowHeight="15" x14ac:dyDescent="0.25"/>
  <cols>
    <col min="1" max="1" width="5.5703125" customWidth="1"/>
    <col min="2" max="2" width="14.42578125" customWidth="1"/>
    <col min="3" max="3" width="22" customWidth="1"/>
    <col min="4" max="4" width="28.140625" customWidth="1"/>
    <col min="5" max="5" width="18.5703125" customWidth="1"/>
  </cols>
  <sheetData>
    <row r="1" spans="1:5" ht="15.75" x14ac:dyDescent="0.25">
      <c r="A1" s="1035" t="s">
        <v>487</v>
      </c>
      <c r="B1" s="1035"/>
      <c r="C1" s="1035"/>
      <c r="D1" s="1035"/>
      <c r="E1" s="1035"/>
    </row>
    <row r="2" spans="1:5" s="631" customFormat="1" ht="15.75" x14ac:dyDescent="0.25">
      <c r="A2" s="1035" t="s">
        <v>507</v>
      </c>
      <c r="B2" s="1035"/>
      <c r="C2" s="1035"/>
      <c r="D2" s="1035"/>
      <c r="E2" s="1035"/>
    </row>
    <row r="4" spans="1:5" x14ac:dyDescent="0.25">
      <c r="A4" s="1036" t="s">
        <v>0</v>
      </c>
      <c r="B4" s="1036" t="s">
        <v>488</v>
      </c>
      <c r="C4" s="1036" t="s">
        <v>489</v>
      </c>
      <c r="D4" s="1036" t="s">
        <v>490</v>
      </c>
      <c r="E4" s="1036" t="s">
        <v>125</v>
      </c>
    </row>
    <row r="5" spans="1:5" s="621" customFormat="1" x14ac:dyDescent="0.25">
      <c r="A5" s="1037"/>
      <c r="B5" s="1037"/>
      <c r="C5" s="1037"/>
      <c r="D5" s="1037"/>
      <c r="E5" s="1037"/>
    </row>
    <row r="6" spans="1:5" x14ac:dyDescent="0.25">
      <c r="A6" s="628">
        <v>1</v>
      </c>
      <c r="B6" s="675" t="s">
        <v>508</v>
      </c>
      <c r="C6" s="626" t="s">
        <v>491</v>
      </c>
      <c r="D6" s="626" t="s">
        <v>492</v>
      </c>
      <c r="E6" s="677">
        <v>870800</v>
      </c>
    </row>
    <row r="7" spans="1:5" x14ac:dyDescent="0.25">
      <c r="A7" s="629">
        <v>2</v>
      </c>
      <c r="B7" s="676" t="s">
        <v>509</v>
      </c>
      <c r="C7" s="627" t="s">
        <v>493</v>
      </c>
      <c r="D7" s="627" t="s">
        <v>494</v>
      </c>
      <c r="E7" s="678">
        <v>101200</v>
      </c>
    </row>
    <row r="8" spans="1:5" x14ac:dyDescent="0.25">
      <c r="A8" s="629">
        <v>3</v>
      </c>
      <c r="B8" s="676" t="s">
        <v>510</v>
      </c>
      <c r="C8" s="627" t="s">
        <v>495</v>
      </c>
      <c r="D8" s="627" t="s">
        <v>496</v>
      </c>
      <c r="E8" s="678">
        <v>674300</v>
      </c>
    </row>
    <row r="9" spans="1:5" x14ac:dyDescent="0.25">
      <c r="A9" s="629">
        <v>4</v>
      </c>
      <c r="B9" s="676" t="s">
        <v>511</v>
      </c>
      <c r="C9" s="627" t="s">
        <v>497</v>
      </c>
      <c r="D9" s="627" t="s">
        <v>498</v>
      </c>
      <c r="E9" s="678">
        <v>281000</v>
      </c>
    </row>
    <row r="10" spans="1:5" x14ac:dyDescent="0.25">
      <c r="A10" s="629">
        <v>5</v>
      </c>
      <c r="B10" s="676" t="s">
        <v>512</v>
      </c>
      <c r="C10" s="627" t="s">
        <v>499</v>
      </c>
      <c r="D10" s="627" t="s">
        <v>500</v>
      </c>
      <c r="E10" s="678">
        <v>664100</v>
      </c>
    </row>
    <row r="11" spans="1:5" x14ac:dyDescent="0.25">
      <c r="A11" s="629">
        <v>6</v>
      </c>
      <c r="B11" s="676" t="s">
        <v>513</v>
      </c>
      <c r="C11" s="627" t="s">
        <v>501</v>
      </c>
      <c r="D11" s="630" t="s">
        <v>502</v>
      </c>
      <c r="E11" s="678">
        <v>470500</v>
      </c>
    </row>
    <row r="12" spans="1:5" x14ac:dyDescent="0.25">
      <c r="A12" s="625" t="s">
        <v>125</v>
      </c>
      <c r="B12" s="624"/>
      <c r="C12" s="624"/>
      <c r="D12" s="624"/>
      <c r="E12" s="679">
        <f>SUM(E6:E11)</f>
        <v>3061900</v>
      </c>
    </row>
  </sheetData>
  <mergeCells count="7">
    <mergeCell ref="A1:E1"/>
    <mergeCell ref="A4:A5"/>
    <mergeCell ref="B4:B5"/>
    <mergeCell ref="C4:C5"/>
    <mergeCell ref="D4:D5"/>
    <mergeCell ref="E4:E5"/>
    <mergeCell ref="A2:E2"/>
  </mergeCells>
  <pageMargins left="1.7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B1:Y70"/>
  <sheetViews>
    <sheetView view="pageBreakPreview" topLeftCell="G7" zoomScaleSheetLayoutView="100" workbookViewId="0">
      <selection activeCell="Q27" sqref="Q27"/>
    </sheetView>
  </sheetViews>
  <sheetFormatPr defaultRowHeight="15" x14ac:dyDescent="0.25"/>
  <cols>
    <col min="1" max="1" width="3.85546875" customWidth="1"/>
    <col min="2" max="2" width="3" customWidth="1"/>
    <col min="3" max="3" width="41.85546875" bestFit="1" customWidth="1"/>
    <col min="4" max="4" width="7.7109375" bestFit="1" customWidth="1"/>
    <col min="5" max="5" width="14.85546875" bestFit="1" customWidth="1"/>
    <col min="6" max="6" width="8.85546875" customWidth="1"/>
    <col min="7" max="7" width="6.85546875" customWidth="1"/>
    <col min="8" max="8" width="12" customWidth="1"/>
    <col min="9" max="9" width="7.7109375" customWidth="1"/>
    <col min="10" max="10" width="6.85546875" customWidth="1"/>
    <col min="11" max="11" width="12" customWidth="1"/>
    <col min="12" max="12" width="7.7109375" customWidth="1"/>
    <col min="13" max="13" width="7.85546875" customWidth="1"/>
    <col min="14" max="14" width="12" customWidth="1"/>
    <col min="15" max="16" width="7.7109375" customWidth="1"/>
    <col min="17" max="17" width="14.140625" customWidth="1"/>
    <col min="18" max="18" width="7.7109375" customWidth="1"/>
    <col min="19" max="19" width="6.85546875" customWidth="1"/>
    <col min="20" max="20" width="6.42578125" bestFit="1" customWidth="1"/>
    <col min="21" max="21" width="7.7109375" customWidth="1"/>
    <col min="22" max="22" width="8" customWidth="1"/>
    <col min="23" max="23" width="13.140625" customWidth="1"/>
    <col min="24" max="24" width="9" bestFit="1" customWidth="1"/>
  </cols>
  <sheetData>
    <row r="1" spans="2:24" ht="15.75" thickBot="1" x14ac:dyDescent="0.3"/>
    <row r="2" spans="2:24" ht="15" customHeight="1" x14ac:dyDescent="0.5">
      <c r="B2" s="23"/>
      <c r="C2" s="24"/>
      <c r="D2" s="24"/>
      <c r="E2" s="24"/>
      <c r="F2" s="24"/>
      <c r="G2" s="25"/>
      <c r="H2" s="25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35"/>
    </row>
    <row r="3" spans="2:24" ht="15" customHeight="1" x14ac:dyDescent="0.5">
      <c r="B3" s="27"/>
      <c r="C3" s="28"/>
      <c r="D3" s="28"/>
      <c r="E3" s="28"/>
      <c r="F3" s="28"/>
      <c r="G3" s="29"/>
      <c r="H3" s="29"/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7"/>
    </row>
    <row r="4" spans="2:24" ht="15" customHeight="1" thickBot="1" x14ac:dyDescent="0.3">
      <c r="B4" s="31"/>
      <c r="C4" s="32"/>
      <c r="D4" s="32"/>
      <c r="E4" s="32"/>
      <c r="F4" s="32"/>
      <c r="G4" s="33"/>
      <c r="H4" s="33"/>
      <c r="I4" s="32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9"/>
    </row>
    <row r="5" spans="2:24" ht="3" customHeight="1" thickBot="1" x14ac:dyDescent="0.3"/>
    <row r="6" spans="2:24" s="40" customFormat="1" ht="15.75" thickBot="1" x14ac:dyDescent="0.3">
      <c r="B6" s="698" t="s">
        <v>1</v>
      </c>
      <c r="C6" s="698" t="s">
        <v>83</v>
      </c>
      <c r="D6" s="701" t="s">
        <v>89</v>
      </c>
      <c r="E6" s="702"/>
      <c r="F6" s="703"/>
      <c r="G6" s="701" t="s">
        <v>90</v>
      </c>
      <c r="H6" s="702"/>
      <c r="I6" s="703"/>
      <c r="J6" s="701" t="s">
        <v>91</v>
      </c>
      <c r="K6" s="702"/>
      <c r="L6" s="703"/>
      <c r="M6" s="701" t="s">
        <v>92</v>
      </c>
      <c r="N6" s="702"/>
      <c r="O6" s="703"/>
      <c r="P6" s="701" t="s">
        <v>17</v>
      </c>
      <c r="Q6" s="702"/>
      <c r="R6" s="703"/>
      <c r="S6" s="701" t="s">
        <v>93</v>
      </c>
      <c r="T6" s="702"/>
      <c r="U6" s="703"/>
      <c r="V6" s="704" t="s">
        <v>2</v>
      </c>
      <c r="W6" s="705"/>
      <c r="X6" s="706"/>
    </row>
    <row r="7" spans="2:24" s="40" customFormat="1" ht="15.75" thickBot="1" x14ac:dyDescent="0.3">
      <c r="B7" s="699"/>
      <c r="C7" s="699"/>
      <c r="D7" s="49" t="s">
        <v>5</v>
      </c>
      <c r="E7" s="49" t="s">
        <v>88</v>
      </c>
      <c r="F7" s="49" t="s">
        <v>115</v>
      </c>
      <c r="G7" s="49" t="s">
        <v>5</v>
      </c>
      <c r="H7" s="49" t="s">
        <v>88</v>
      </c>
      <c r="I7" s="49" t="s">
        <v>115</v>
      </c>
      <c r="J7" s="49" t="s">
        <v>5</v>
      </c>
      <c r="K7" s="49" t="s">
        <v>88</v>
      </c>
      <c r="L7" s="49" t="s">
        <v>115</v>
      </c>
      <c r="M7" s="49" t="s">
        <v>5</v>
      </c>
      <c r="N7" s="49" t="s">
        <v>88</v>
      </c>
      <c r="O7" s="49" t="s">
        <v>115</v>
      </c>
      <c r="P7" s="49" t="s">
        <v>5</v>
      </c>
      <c r="Q7" s="49" t="s">
        <v>88</v>
      </c>
      <c r="R7" s="49" t="s">
        <v>115</v>
      </c>
      <c r="S7" s="49" t="s">
        <v>5</v>
      </c>
      <c r="T7" s="49" t="s">
        <v>88</v>
      </c>
      <c r="U7" s="49" t="s">
        <v>115</v>
      </c>
      <c r="V7" s="560" t="s">
        <v>5</v>
      </c>
      <c r="W7" s="560" t="s">
        <v>88</v>
      </c>
      <c r="X7" s="560" t="s">
        <v>115</v>
      </c>
    </row>
    <row r="8" spans="2:24" ht="17.100000000000001" customHeight="1" x14ac:dyDescent="0.25">
      <c r="B8" s="65">
        <v>1</v>
      </c>
      <c r="C8" s="95" t="s">
        <v>103</v>
      </c>
      <c r="D8" s="60">
        <v>29867</v>
      </c>
      <c r="E8" s="60">
        <v>2549794500</v>
      </c>
      <c r="F8" s="62">
        <v>580264</v>
      </c>
      <c r="G8" s="60">
        <v>29928</v>
      </c>
      <c r="H8" s="60">
        <v>2721843700</v>
      </c>
      <c r="I8" s="60">
        <v>613794</v>
      </c>
      <c r="J8" s="60">
        <v>29998</v>
      </c>
      <c r="K8" s="60">
        <v>2603090300</v>
      </c>
      <c r="L8" s="60">
        <v>591699</v>
      </c>
      <c r="M8" s="60">
        <v>30067</v>
      </c>
      <c r="N8" s="60">
        <v>2445468400</v>
      </c>
      <c r="O8" s="60">
        <v>559872</v>
      </c>
      <c r="P8" s="60">
        <v>30126</v>
      </c>
      <c r="Q8" s="60">
        <v>2864473200</v>
      </c>
      <c r="R8" s="60">
        <v>623531</v>
      </c>
      <c r="S8" s="60">
        <v>0</v>
      </c>
      <c r="T8" s="60">
        <v>0</v>
      </c>
      <c r="U8" s="60">
        <v>0</v>
      </c>
      <c r="V8" s="60">
        <f>D8+G8+J8+M8+P8+S8</f>
        <v>149986</v>
      </c>
      <c r="W8" s="77">
        <f>E8+H8+K8+N8+Q8+T8</f>
        <v>13184670100</v>
      </c>
      <c r="X8" s="68">
        <f>F8+I8+L8+O8+R8+U8</f>
        <v>2969160</v>
      </c>
    </row>
    <row r="9" spans="2:24" ht="17.100000000000001" customHeight="1" x14ac:dyDescent="0.25">
      <c r="B9" s="65">
        <v>2</v>
      </c>
      <c r="C9" s="95" t="s">
        <v>445</v>
      </c>
      <c r="D9" s="88"/>
      <c r="E9" s="60">
        <v>2682908110</v>
      </c>
      <c r="F9" s="83">
        <f>'Target Air Terjual'!M9</f>
        <v>741302.02999999991</v>
      </c>
      <c r="G9" s="60"/>
      <c r="H9" s="60">
        <f>80%*H8</f>
        <v>2177474960</v>
      </c>
      <c r="I9" s="60">
        <f>80%*I8</f>
        <v>491035.2</v>
      </c>
      <c r="J9" s="60"/>
      <c r="K9" s="60">
        <f>80%*K8</f>
        <v>2082472240</v>
      </c>
      <c r="L9" s="60">
        <f>80%*L8</f>
        <v>473359.2</v>
      </c>
      <c r="M9" s="60"/>
      <c r="N9" s="60">
        <f>80%*N8</f>
        <v>1956374720</v>
      </c>
      <c r="O9" s="60">
        <f>80%*O8</f>
        <v>447897.60000000003</v>
      </c>
      <c r="P9" s="60"/>
      <c r="Q9" s="60">
        <f>80%*Q8</f>
        <v>2291578560</v>
      </c>
      <c r="R9" s="60">
        <f>80%*R8</f>
        <v>498824.80000000005</v>
      </c>
      <c r="S9" s="60"/>
      <c r="T9" s="60">
        <f>80%*T8</f>
        <v>0</v>
      </c>
      <c r="U9" s="60">
        <f>80%*U8</f>
        <v>0</v>
      </c>
      <c r="V9" s="60"/>
      <c r="W9" s="77">
        <f t="shared" ref="W9:X12" si="0">E9+H9+K9+N9+Q9+T9</f>
        <v>11190808590</v>
      </c>
      <c r="X9" s="68">
        <f t="shared" si="0"/>
        <v>2652418.83</v>
      </c>
    </row>
    <row r="10" spans="2:24" ht="17.100000000000001" customHeight="1" x14ac:dyDescent="0.25">
      <c r="B10" s="65">
        <v>3</v>
      </c>
      <c r="C10" s="95" t="s">
        <v>109</v>
      </c>
      <c r="D10" s="60">
        <f>D11+D12</f>
        <v>0</v>
      </c>
      <c r="E10" s="60">
        <f t="shared" ref="E10:L10" si="1">E11+E12</f>
        <v>2585969950</v>
      </c>
      <c r="F10" s="60">
        <f t="shared" si="1"/>
        <v>0</v>
      </c>
      <c r="G10" s="60">
        <f t="shared" si="1"/>
        <v>0</v>
      </c>
      <c r="H10" s="60">
        <f t="shared" si="1"/>
        <v>2642254100</v>
      </c>
      <c r="I10" s="60">
        <f t="shared" si="1"/>
        <v>0</v>
      </c>
      <c r="J10" s="60">
        <f t="shared" si="1"/>
        <v>0</v>
      </c>
      <c r="K10" s="60">
        <f t="shared" si="1"/>
        <v>2690760700</v>
      </c>
      <c r="L10" s="60">
        <f t="shared" si="1"/>
        <v>0</v>
      </c>
      <c r="M10" s="60">
        <f>M11+M12</f>
        <v>0</v>
      </c>
      <c r="N10" s="60">
        <f>N11+N12</f>
        <v>2563625500</v>
      </c>
      <c r="O10" s="60">
        <f>O11+O12</f>
        <v>0</v>
      </c>
      <c r="P10" s="60">
        <f t="shared" ref="P10:U10" si="2">P11+P12</f>
        <v>0</v>
      </c>
      <c r="Q10" s="60">
        <f t="shared" si="2"/>
        <v>2536837510</v>
      </c>
      <c r="R10" s="60">
        <f t="shared" si="2"/>
        <v>0</v>
      </c>
      <c r="S10" s="60">
        <f t="shared" si="2"/>
        <v>0</v>
      </c>
      <c r="T10" s="60">
        <f t="shared" si="2"/>
        <v>0</v>
      </c>
      <c r="U10" s="60">
        <f t="shared" si="2"/>
        <v>0</v>
      </c>
      <c r="V10" s="60">
        <f>D10+G10+J10+M10+P10+S10</f>
        <v>0</v>
      </c>
      <c r="W10" s="77">
        <f t="shared" si="0"/>
        <v>13019447760</v>
      </c>
      <c r="X10" s="68">
        <f t="shared" si="0"/>
        <v>0</v>
      </c>
    </row>
    <row r="11" spans="2:24" ht="17.100000000000001" customHeight="1" x14ac:dyDescent="0.25">
      <c r="B11" s="50" t="s">
        <v>107</v>
      </c>
      <c r="C11" s="93" t="s">
        <v>101</v>
      </c>
      <c r="D11" s="61">
        <v>0</v>
      </c>
      <c r="E11" s="61">
        <v>1538664450</v>
      </c>
      <c r="F11" s="61">
        <v>0</v>
      </c>
      <c r="G11" s="61">
        <v>0</v>
      </c>
      <c r="H11" s="61">
        <v>1587830000</v>
      </c>
      <c r="I11" s="61">
        <v>0</v>
      </c>
      <c r="J11" s="61">
        <v>0</v>
      </c>
      <c r="K11" s="61">
        <v>1631722400</v>
      </c>
      <c r="L11" s="61">
        <v>0</v>
      </c>
      <c r="M11" s="61">
        <v>0</v>
      </c>
      <c r="N11" s="61">
        <v>1488170900</v>
      </c>
      <c r="O11" s="61">
        <v>0</v>
      </c>
      <c r="P11" s="61">
        <v>0</v>
      </c>
      <c r="Q11" s="61">
        <v>1418687410</v>
      </c>
      <c r="R11" s="61">
        <v>0</v>
      </c>
      <c r="S11" s="61">
        <v>0</v>
      </c>
      <c r="T11" s="61">
        <v>0</v>
      </c>
      <c r="U11" s="61">
        <v>0</v>
      </c>
      <c r="V11" s="60">
        <f>D11+G11+J11+M11+P11+S11</f>
        <v>0</v>
      </c>
      <c r="W11" s="77">
        <f t="shared" si="0"/>
        <v>7665075160</v>
      </c>
      <c r="X11" s="68">
        <f t="shared" si="0"/>
        <v>0</v>
      </c>
    </row>
    <row r="12" spans="2:24" ht="17.100000000000001" customHeight="1" thickBot="1" x14ac:dyDescent="0.3">
      <c r="B12" s="51" t="s">
        <v>108</v>
      </c>
      <c r="C12" s="93" t="s">
        <v>102</v>
      </c>
      <c r="D12" s="61">
        <v>0</v>
      </c>
      <c r="E12" s="61">
        <v>1047305500</v>
      </c>
      <c r="F12" s="61">
        <v>0</v>
      </c>
      <c r="G12" s="61">
        <v>0</v>
      </c>
      <c r="H12" s="61">
        <v>1054424100</v>
      </c>
      <c r="I12" s="61">
        <v>0</v>
      </c>
      <c r="J12" s="61">
        <v>0</v>
      </c>
      <c r="K12" s="61">
        <v>1059038300</v>
      </c>
      <c r="L12" s="61">
        <v>0</v>
      </c>
      <c r="M12" s="61">
        <v>0</v>
      </c>
      <c r="N12" s="61">
        <v>1075454600</v>
      </c>
      <c r="O12" s="61">
        <v>0</v>
      </c>
      <c r="P12" s="61">
        <v>0</v>
      </c>
      <c r="Q12" s="61">
        <v>1118150100</v>
      </c>
      <c r="R12" s="61">
        <v>0</v>
      </c>
      <c r="S12" s="61">
        <v>0</v>
      </c>
      <c r="T12" s="61">
        <v>0</v>
      </c>
      <c r="U12" s="61">
        <v>0</v>
      </c>
      <c r="V12" s="60">
        <f>D12+G12+J12+M12+P12+S12</f>
        <v>0</v>
      </c>
      <c r="W12" s="77">
        <f t="shared" si="0"/>
        <v>5354372600</v>
      </c>
      <c r="X12" s="68">
        <f t="shared" si="0"/>
        <v>0</v>
      </c>
    </row>
    <row r="13" spans="2:24" s="40" customFormat="1" ht="17.100000000000001" customHeight="1" thickBot="1" x14ac:dyDescent="0.3">
      <c r="B13" s="560" t="s">
        <v>85</v>
      </c>
      <c r="C13" s="561" t="s">
        <v>106</v>
      </c>
      <c r="D13" s="560" t="s">
        <v>5</v>
      </c>
      <c r="E13" s="560" t="s">
        <v>88</v>
      </c>
      <c r="F13" s="560"/>
      <c r="G13" s="560" t="s">
        <v>5</v>
      </c>
      <c r="H13" s="560" t="s">
        <v>88</v>
      </c>
      <c r="I13" s="560"/>
      <c r="J13" s="560" t="s">
        <v>5</v>
      </c>
      <c r="K13" s="560" t="s">
        <v>88</v>
      </c>
      <c r="L13" s="560"/>
      <c r="M13" s="560" t="s">
        <v>5</v>
      </c>
      <c r="N13" s="560" t="s">
        <v>88</v>
      </c>
      <c r="O13" s="560"/>
      <c r="P13" s="560" t="s">
        <v>5</v>
      </c>
      <c r="Q13" s="560" t="s">
        <v>88</v>
      </c>
      <c r="R13" s="560"/>
      <c r="S13" s="560" t="s">
        <v>5</v>
      </c>
      <c r="T13" s="560" t="s">
        <v>88</v>
      </c>
      <c r="U13" s="560"/>
      <c r="V13" s="560" t="s">
        <v>5</v>
      </c>
      <c r="W13" s="561" t="s">
        <v>88</v>
      </c>
      <c r="X13" s="562"/>
    </row>
    <row r="14" spans="2:24" s="40" customFormat="1" ht="3" customHeight="1" thickBot="1" x14ac:dyDescent="0.3"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80"/>
    </row>
    <row r="15" spans="2:24" ht="17.100000000000001" customHeight="1" x14ac:dyDescent="0.25">
      <c r="B15" s="65">
        <v>4</v>
      </c>
      <c r="C15" s="92" t="s">
        <v>446</v>
      </c>
      <c r="D15" s="60">
        <f>D16+D17</f>
        <v>21669</v>
      </c>
      <c r="E15" s="60">
        <f>E16+E17</f>
        <v>1767842500</v>
      </c>
      <c r="F15" s="61">
        <v>0</v>
      </c>
      <c r="G15" s="60">
        <f>G16+G17</f>
        <v>21158</v>
      </c>
      <c r="H15" s="60">
        <f>H16+H17</f>
        <v>1864077500</v>
      </c>
      <c r="I15" s="61">
        <v>0</v>
      </c>
      <c r="J15" s="60">
        <f>J16+J17</f>
        <v>22164</v>
      </c>
      <c r="K15" s="60">
        <f>K16+K17</f>
        <v>1901849700</v>
      </c>
      <c r="L15" s="61">
        <v>0</v>
      </c>
      <c r="M15" s="60">
        <f>M16+M17</f>
        <v>21875</v>
      </c>
      <c r="N15" s="60">
        <f>N16+N17</f>
        <v>1730816000</v>
      </c>
      <c r="O15" s="61">
        <v>0</v>
      </c>
      <c r="P15" s="60">
        <f>P16+P17</f>
        <v>19001</v>
      </c>
      <c r="Q15" s="60">
        <f>Q16+Q17</f>
        <v>1812642000</v>
      </c>
      <c r="R15" s="61">
        <v>0</v>
      </c>
      <c r="S15" s="60">
        <f>S16+S17</f>
        <v>0</v>
      </c>
      <c r="T15" s="60">
        <f>T16+T17</f>
        <v>0</v>
      </c>
      <c r="U15" s="61">
        <v>0</v>
      </c>
      <c r="V15" s="60">
        <f t="shared" ref="V15:X19" si="3">D15+G15+J15+M15+P15+S15</f>
        <v>105867</v>
      </c>
      <c r="W15" s="77">
        <f t="shared" si="3"/>
        <v>9077227700</v>
      </c>
      <c r="X15" s="68">
        <f t="shared" si="3"/>
        <v>0</v>
      </c>
    </row>
    <row r="16" spans="2:24" ht="17.100000000000001" customHeight="1" x14ac:dyDescent="0.25">
      <c r="B16" s="51" t="s">
        <v>104</v>
      </c>
      <c r="C16" s="93" t="s">
        <v>463</v>
      </c>
      <c r="D16" s="62">
        <v>12287</v>
      </c>
      <c r="E16" s="62">
        <v>1125702950</v>
      </c>
      <c r="F16" s="61">
        <v>0</v>
      </c>
      <c r="G16" s="62">
        <v>12233</v>
      </c>
      <c r="H16" s="62">
        <v>1187183050</v>
      </c>
      <c r="I16" s="61">
        <v>0</v>
      </c>
      <c r="J16" s="62">
        <v>12098</v>
      </c>
      <c r="K16" s="62">
        <v>1186976600</v>
      </c>
      <c r="L16" s="61">
        <v>0</v>
      </c>
      <c r="M16" s="62">
        <v>11246</v>
      </c>
      <c r="N16" s="62">
        <v>941020290</v>
      </c>
      <c r="O16" s="61">
        <v>0</v>
      </c>
      <c r="P16" s="62">
        <v>14685</v>
      </c>
      <c r="Q16" s="62">
        <v>1355362650</v>
      </c>
      <c r="R16" s="61">
        <v>0</v>
      </c>
      <c r="S16" s="62">
        <v>0</v>
      </c>
      <c r="T16" s="62">
        <v>0</v>
      </c>
      <c r="U16" s="61">
        <v>0</v>
      </c>
      <c r="V16" s="60">
        <f t="shared" si="3"/>
        <v>62549</v>
      </c>
      <c r="W16" s="77">
        <f t="shared" si="3"/>
        <v>5796245540</v>
      </c>
      <c r="X16" s="68">
        <f t="shared" si="3"/>
        <v>0</v>
      </c>
    </row>
    <row r="17" spans="2:24" ht="17.100000000000001" customHeight="1" x14ac:dyDescent="0.25">
      <c r="B17" s="51" t="s">
        <v>105</v>
      </c>
      <c r="C17" s="93" t="s">
        <v>447</v>
      </c>
      <c r="D17" s="62">
        <f>21669-D16</f>
        <v>9382</v>
      </c>
      <c r="E17" s="62">
        <f>1767842500-E16</f>
        <v>642139550</v>
      </c>
      <c r="F17" s="61">
        <v>0</v>
      </c>
      <c r="G17" s="62">
        <f>21158-G16</f>
        <v>8925</v>
      </c>
      <c r="H17" s="62">
        <f>1864077500-H16</f>
        <v>676894450</v>
      </c>
      <c r="I17" s="61">
        <v>0</v>
      </c>
      <c r="J17" s="62">
        <f>22164-J16</f>
        <v>10066</v>
      </c>
      <c r="K17" s="62">
        <f>1901849700-K16</f>
        <v>714873100</v>
      </c>
      <c r="L17" s="61">
        <v>0</v>
      </c>
      <c r="M17" s="62">
        <f>21875-M16</f>
        <v>10629</v>
      </c>
      <c r="N17" s="62">
        <f>1730816000-N16</f>
        <v>789795710</v>
      </c>
      <c r="O17" s="61">
        <v>0</v>
      </c>
      <c r="P17" s="62">
        <f>19001-P16</f>
        <v>4316</v>
      </c>
      <c r="Q17" s="62">
        <f>1812642000-Q16</f>
        <v>457279350</v>
      </c>
      <c r="R17" s="61">
        <v>0</v>
      </c>
      <c r="S17" s="62">
        <f>0-S16</f>
        <v>0</v>
      </c>
      <c r="T17" s="62">
        <f>0-T16</f>
        <v>0</v>
      </c>
      <c r="U17" s="61">
        <v>0</v>
      </c>
      <c r="V17" s="60">
        <f t="shared" si="3"/>
        <v>43318</v>
      </c>
      <c r="W17" s="77">
        <f t="shared" si="3"/>
        <v>3280982160</v>
      </c>
      <c r="X17" s="68">
        <f t="shared" si="3"/>
        <v>0</v>
      </c>
    </row>
    <row r="18" spans="2:24" ht="17.100000000000001" customHeight="1" thickBot="1" x14ac:dyDescent="0.3">
      <c r="B18" s="57">
        <v>5</v>
      </c>
      <c r="C18" s="94" t="s">
        <v>448</v>
      </c>
      <c r="D18" s="63">
        <v>8515</v>
      </c>
      <c r="E18" s="63">
        <v>800775150</v>
      </c>
      <c r="F18" s="61">
        <v>0</v>
      </c>
      <c r="G18" s="63">
        <v>8138</v>
      </c>
      <c r="H18" s="63">
        <v>875640500</v>
      </c>
      <c r="I18" s="61">
        <v>0</v>
      </c>
      <c r="J18" s="63">
        <v>8741</v>
      </c>
      <c r="K18" s="63">
        <v>905739700</v>
      </c>
      <c r="L18" s="61">
        <v>0</v>
      </c>
      <c r="M18" s="63">
        <v>7951</v>
      </c>
      <c r="N18" s="63">
        <v>805217890</v>
      </c>
      <c r="O18" s="61">
        <v>0</v>
      </c>
      <c r="P18" s="63">
        <v>6809</v>
      </c>
      <c r="Q18" s="63">
        <v>671315850</v>
      </c>
      <c r="R18" s="61">
        <v>0</v>
      </c>
      <c r="S18" s="63">
        <v>0</v>
      </c>
      <c r="T18" s="63">
        <v>0</v>
      </c>
      <c r="U18" s="61">
        <v>0</v>
      </c>
      <c r="V18" s="60">
        <f t="shared" si="3"/>
        <v>40154</v>
      </c>
      <c r="W18" s="77">
        <f t="shared" si="3"/>
        <v>4058689090</v>
      </c>
      <c r="X18" s="68">
        <f t="shared" si="3"/>
        <v>0</v>
      </c>
    </row>
    <row r="19" spans="2:24" ht="17.100000000000001" customHeight="1" thickBot="1" x14ac:dyDescent="0.35">
      <c r="B19" s="707" t="s">
        <v>462</v>
      </c>
      <c r="C19" s="708"/>
      <c r="D19" s="564">
        <f t="shared" ref="D19:K19" si="4">D15+D18</f>
        <v>30184</v>
      </c>
      <c r="E19" s="564">
        <f t="shared" si="4"/>
        <v>2568617650</v>
      </c>
      <c r="F19" s="564">
        <v>0</v>
      </c>
      <c r="G19" s="564">
        <f t="shared" si="4"/>
        <v>29296</v>
      </c>
      <c r="H19" s="564">
        <f t="shared" si="4"/>
        <v>2739718000</v>
      </c>
      <c r="I19" s="564">
        <v>0</v>
      </c>
      <c r="J19" s="564">
        <f t="shared" si="4"/>
        <v>30905</v>
      </c>
      <c r="K19" s="564">
        <f t="shared" si="4"/>
        <v>2807589400</v>
      </c>
      <c r="L19" s="564">
        <v>0</v>
      </c>
      <c r="M19" s="564">
        <f>M15+M18</f>
        <v>29826</v>
      </c>
      <c r="N19" s="564">
        <f>N15+N18</f>
        <v>2536033890</v>
      </c>
      <c r="O19" s="564">
        <v>0</v>
      </c>
      <c r="P19" s="564">
        <f>P15+P18</f>
        <v>25810</v>
      </c>
      <c r="Q19" s="564">
        <f>Q15+Q18</f>
        <v>2483957850</v>
      </c>
      <c r="R19" s="564">
        <v>0</v>
      </c>
      <c r="S19" s="564">
        <f>S15+S18</f>
        <v>0</v>
      </c>
      <c r="T19" s="564">
        <f>T15+T18</f>
        <v>0</v>
      </c>
      <c r="U19" s="564">
        <v>0</v>
      </c>
      <c r="V19" s="564">
        <f t="shared" si="3"/>
        <v>146021</v>
      </c>
      <c r="W19" s="566">
        <f t="shared" si="3"/>
        <v>13135916790</v>
      </c>
      <c r="X19" s="564">
        <f t="shared" si="3"/>
        <v>0</v>
      </c>
    </row>
    <row r="20" spans="2:24" s="47" customFormat="1" ht="17.100000000000001" customHeight="1" thickBot="1" x14ac:dyDescent="0.3">
      <c r="B20" s="560" t="s">
        <v>86</v>
      </c>
      <c r="C20" s="561" t="s">
        <v>84</v>
      </c>
      <c r="D20" s="560" t="s">
        <v>5</v>
      </c>
      <c r="E20" s="560" t="s">
        <v>88</v>
      </c>
      <c r="F20" s="560"/>
      <c r="G20" s="560" t="s">
        <v>5</v>
      </c>
      <c r="H20" s="560" t="s">
        <v>88</v>
      </c>
      <c r="I20" s="560"/>
      <c r="J20" s="560" t="s">
        <v>5</v>
      </c>
      <c r="K20" s="560" t="s">
        <v>88</v>
      </c>
      <c r="L20" s="560"/>
      <c r="M20" s="560" t="s">
        <v>5</v>
      </c>
      <c r="N20" s="560" t="s">
        <v>88</v>
      </c>
      <c r="O20" s="560"/>
      <c r="P20" s="560" t="s">
        <v>5</v>
      </c>
      <c r="Q20" s="560" t="s">
        <v>88</v>
      </c>
      <c r="R20" s="560"/>
      <c r="S20" s="560" t="s">
        <v>5</v>
      </c>
      <c r="T20" s="560" t="s">
        <v>88</v>
      </c>
      <c r="U20" s="560"/>
      <c r="V20" s="560" t="s">
        <v>5</v>
      </c>
      <c r="W20" s="561" t="s">
        <v>88</v>
      </c>
      <c r="X20" s="562"/>
    </row>
    <row r="21" spans="2:24" ht="17.100000000000001" customHeight="1" x14ac:dyDescent="0.25">
      <c r="B21" s="50">
        <v>6</v>
      </c>
      <c r="C21" s="95" t="s">
        <v>449</v>
      </c>
      <c r="D21" s="62">
        <v>100</v>
      </c>
      <c r="E21" s="62">
        <v>133391000</v>
      </c>
      <c r="F21" s="61">
        <v>0</v>
      </c>
      <c r="G21" s="62">
        <v>76</v>
      </c>
      <c r="H21" s="62">
        <v>103548000</v>
      </c>
      <c r="I21" s="61">
        <v>0</v>
      </c>
      <c r="J21" s="62">
        <v>84</v>
      </c>
      <c r="K21" s="62">
        <v>119541000</v>
      </c>
      <c r="L21" s="61">
        <v>0</v>
      </c>
      <c r="M21" s="62">
        <v>87</v>
      </c>
      <c r="N21" s="62">
        <v>124872000</v>
      </c>
      <c r="O21" s="61">
        <v>0</v>
      </c>
      <c r="P21" s="62">
        <v>86</v>
      </c>
      <c r="Q21" s="62">
        <v>125670500</v>
      </c>
      <c r="R21" s="61">
        <v>0</v>
      </c>
      <c r="S21" s="62">
        <v>0</v>
      </c>
      <c r="T21" s="62">
        <v>0</v>
      </c>
      <c r="U21" s="61">
        <v>0</v>
      </c>
      <c r="V21" s="62">
        <f t="shared" ref="V21:V29" si="5">D21+G21+J21+M21+P21+S21</f>
        <v>433</v>
      </c>
      <c r="W21" s="78">
        <f t="shared" ref="W21:X29" si="6">E21+H21+K21+N21+Q21+T21</f>
        <v>607022500</v>
      </c>
      <c r="X21" s="69">
        <f t="shared" si="6"/>
        <v>0</v>
      </c>
    </row>
    <row r="22" spans="2:24" ht="17.100000000000001" customHeight="1" x14ac:dyDescent="0.25">
      <c r="B22" s="50">
        <v>7</v>
      </c>
      <c r="C22" s="96" t="s">
        <v>450</v>
      </c>
      <c r="D22" s="62">
        <v>3</v>
      </c>
      <c r="E22" s="62">
        <v>700000</v>
      </c>
      <c r="F22" s="61">
        <v>0</v>
      </c>
      <c r="G22" s="62">
        <v>9</v>
      </c>
      <c r="H22" s="62">
        <v>3412000</v>
      </c>
      <c r="I22" s="61">
        <v>0</v>
      </c>
      <c r="J22" s="62">
        <v>8</v>
      </c>
      <c r="K22" s="62">
        <v>4250000</v>
      </c>
      <c r="L22" s="61">
        <v>0</v>
      </c>
      <c r="M22" s="62">
        <v>8</v>
      </c>
      <c r="N22" s="62">
        <v>4000000</v>
      </c>
      <c r="O22" s="61">
        <v>0</v>
      </c>
      <c r="P22" s="62">
        <v>0</v>
      </c>
      <c r="Q22" s="62">
        <v>0</v>
      </c>
      <c r="R22" s="61">
        <v>0</v>
      </c>
      <c r="S22" s="62">
        <v>0</v>
      </c>
      <c r="T22" s="62">
        <v>0</v>
      </c>
      <c r="U22" s="61">
        <v>0</v>
      </c>
      <c r="V22" s="62">
        <f t="shared" si="5"/>
        <v>28</v>
      </c>
      <c r="W22" s="78">
        <f t="shared" si="6"/>
        <v>12362000</v>
      </c>
      <c r="X22" s="69">
        <f t="shared" si="6"/>
        <v>0</v>
      </c>
    </row>
    <row r="23" spans="2:24" ht="17.100000000000001" customHeight="1" x14ac:dyDescent="0.25">
      <c r="B23" s="50">
        <v>8</v>
      </c>
      <c r="C23" s="96" t="s">
        <v>451</v>
      </c>
      <c r="D23" s="62">
        <v>88</v>
      </c>
      <c r="E23" s="62">
        <v>15781000</v>
      </c>
      <c r="F23" s="61">
        <v>0</v>
      </c>
      <c r="G23" s="62">
        <v>130</v>
      </c>
      <c r="H23" s="62">
        <v>19146000</v>
      </c>
      <c r="I23" s="61">
        <v>0</v>
      </c>
      <c r="J23" s="62">
        <v>94</v>
      </c>
      <c r="K23" s="62">
        <v>17306000</v>
      </c>
      <c r="L23" s="61">
        <v>0</v>
      </c>
      <c r="M23" s="62">
        <v>86</v>
      </c>
      <c r="N23" s="62">
        <v>13036000</v>
      </c>
      <c r="O23" s="61">
        <v>0</v>
      </c>
      <c r="P23" s="62">
        <v>88</v>
      </c>
      <c r="Q23" s="62">
        <v>13357000</v>
      </c>
      <c r="R23" s="61">
        <v>0</v>
      </c>
      <c r="S23" s="62">
        <v>0</v>
      </c>
      <c r="T23" s="62">
        <v>0</v>
      </c>
      <c r="U23" s="61">
        <v>0</v>
      </c>
      <c r="V23" s="62">
        <f t="shared" si="5"/>
        <v>486</v>
      </c>
      <c r="W23" s="78">
        <f t="shared" si="6"/>
        <v>78626000</v>
      </c>
      <c r="X23" s="69">
        <f t="shared" si="6"/>
        <v>0</v>
      </c>
    </row>
    <row r="24" spans="2:24" ht="17.100000000000001" customHeight="1" x14ac:dyDescent="0.25">
      <c r="B24" s="51">
        <v>9</v>
      </c>
      <c r="C24" s="46" t="s">
        <v>452</v>
      </c>
      <c r="D24" s="62">
        <v>0</v>
      </c>
      <c r="E24" s="62">
        <v>0</v>
      </c>
      <c r="F24" s="61">
        <v>0</v>
      </c>
      <c r="G24" s="62">
        <v>0</v>
      </c>
      <c r="H24" s="62">
        <v>0</v>
      </c>
      <c r="I24" s="61">
        <v>0</v>
      </c>
      <c r="J24" s="62">
        <v>1</v>
      </c>
      <c r="K24" s="62">
        <v>203000</v>
      </c>
      <c r="L24" s="61">
        <v>0</v>
      </c>
      <c r="M24" s="62">
        <v>0</v>
      </c>
      <c r="N24" s="62">
        <v>0</v>
      </c>
      <c r="O24" s="61">
        <v>0</v>
      </c>
      <c r="P24" s="62">
        <v>1</v>
      </c>
      <c r="Q24" s="62">
        <v>203000</v>
      </c>
      <c r="R24" s="61">
        <v>0</v>
      </c>
      <c r="S24" s="62">
        <v>0</v>
      </c>
      <c r="T24" s="62">
        <v>0</v>
      </c>
      <c r="U24" s="61">
        <v>0</v>
      </c>
      <c r="V24" s="62">
        <f t="shared" si="5"/>
        <v>2</v>
      </c>
      <c r="W24" s="78">
        <f t="shared" si="6"/>
        <v>406000</v>
      </c>
      <c r="X24" s="69">
        <f t="shared" si="6"/>
        <v>0</v>
      </c>
    </row>
    <row r="25" spans="2:24" ht="17.100000000000001" customHeight="1" x14ac:dyDescent="0.25">
      <c r="B25" s="51">
        <v>10</v>
      </c>
      <c r="C25" s="97" t="s">
        <v>12</v>
      </c>
      <c r="D25" s="62">
        <v>0</v>
      </c>
      <c r="E25" s="62">
        <v>0</v>
      </c>
      <c r="F25" s="61">
        <v>0</v>
      </c>
      <c r="G25" s="62">
        <v>1</v>
      </c>
      <c r="H25" s="62">
        <v>297000</v>
      </c>
      <c r="I25" s="61">
        <v>0</v>
      </c>
      <c r="J25" s="62">
        <v>0</v>
      </c>
      <c r="K25" s="62">
        <v>0</v>
      </c>
      <c r="L25" s="61">
        <v>0</v>
      </c>
      <c r="M25" s="62">
        <v>0</v>
      </c>
      <c r="N25" s="62">
        <v>0</v>
      </c>
      <c r="O25" s="61">
        <v>0</v>
      </c>
      <c r="P25" s="62">
        <v>0</v>
      </c>
      <c r="Q25" s="62">
        <v>0</v>
      </c>
      <c r="R25" s="61">
        <v>0</v>
      </c>
      <c r="S25" s="62">
        <v>0</v>
      </c>
      <c r="T25" s="62">
        <v>0</v>
      </c>
      <c r="U25" s="61">
        <v>0</v>
      </c>
      <c r="V25" s="62">
        <f t="shared" si="5"/>
        <v>1</v>
      </c>
      <c r="W25" s="78">
        <f t="shared" si="6"/>
        <v>297000</v>
      </c>
      <c r="X25" s="69">
        <f t="shared" si="6"/>
        <v>0</v>
      </c>
    </row>
    <row r="26" spans="2:24" ht="17.100000000000001" customHeight="1" thickBot="1" x14ac:dyDescent="0.3">
      <c r="B26" s="52">
        <v>11</v>
      </c>
      <c r="C26" s="97" t="s">
        <v>453</v>
      </c>
      <c r="D26" s="64">
        <v>7</v>
      </c>
      <c r="E26" s="64">
        <v>126000</v>
      </c>
      <c r="F26" s="61">
        <v>0</v>
      </c>
      <c r="G26" s="64">
        <v>4</v>
      </c>
      <c r="H26" s="64">
        <v>72000</v>
      </c>
      <c r="I26" s="61">
        <v>0</v>
      </c>
      <c r="J26" s="64">
        <v>13</v>
      </c>
      <c r="K26" s="64">
        <v>234000</v>
      </c>
      <c r="L26" s="61">
        <v>0</v>
      </c>
      <c r="M26" s="64">
        <v>4</v>
      </c>
      <c r="N26" s="64">
        <v>72000</v>
      </c>
      <c r="O26" s="61">
        <v>0</v>
      </c>
      <c r="P26" s="64">
        <v>4</v>
      </c>
      <c r="Q26" s="64">
        <v>72000</v>
      </c>
      <c r="R26" s="61">
        <v>0</v>
      </c>
      <c r="S26" s="64">
        <v>0</v>
      </c>
      <c r="T26" s="64">
        <v>0</v>
      </c>
      <c r="U26" s="61">
        <v>0</v>
      </c>
      <c r="V26" s="62">
        <f t="shared" si="5"/>
        <v>32</v>
      </c>
      <c r="W26" s="78">
        <f t="shared" si="6"/>
        <v>576000</v>
      </c>
      <c r="X26" s="69">
        <f t="shared" si="6"/>
        <v>0</v>
      </c>
    </row>
    <row r="27" spans="2:24" ht="17.100000000000001" customHeight="1" thickBot="1" x14ac:dyDescent="0.35">
      <c r="B27" s="696" t="s">
        <v>461</v>
      </c>
      <c r="C27" s="697"/>
      <c r="D27" s="564">
        <f>SUM(D21:D26)</f>
        <v>198</v>
      </c>
      <c r="E27" s="564">
        <f>SUM(E21:E26)</f>
        <v>149998000</v>
      </c>
      <c r="F27" s="564">
        <v>0</v>
      </c>
      <c r="G27" s="564">
        <f>SUM(G21:G26)</f>
        <v>220</v>
      </c>
      <c r="H27" s="564">
        <f>SUM(H21:H26)</f>
        <v>126475000</v>
      </c>
      <c r="I27" s="564">
        <v>0</v>
      </c>
      <c r="J27" s="564">
        <f>SUM(J21:J26)</f>
        <v>200</v>
      </c>
      <c r="K27" s="564">
        <f>SUM(K21:K26)</f>
        <v>141534000</v>
      </c>
      <c r="L27" s="564">
        <v>0</v>
      </c>
      <c r="M27" s="564">
        <f>SUM(M21:M26)</f>
        <v>185</v>
      </c>
      <c r="N27" s="564">
        <f>SUM(N21:N26)</f>
        <v>141980000</v>
      </c>
      <c r="O27" s="564">
        <v>0</v>
      </c>
      <c r="P27" s="564">
        <f>SUM(P21:P26)</f>
        <v>179</v>
      </c>
      <c r="Q27" s="564">
        <f>SUM(Q21:Q26)</f>
        <v>139302500</v>
      </c>
      <c r="R27" s="564">
        <v>0</v>
      </c>
      <c r="S27" s="564">
        <f>SUM(S21:S26)</f>
        <v>0</v>
      </c>
      <c r="T27" s="564">
        <f>SUM(T21:T26)</f>
        <v>0</v>
      </c>
      <c r="U27" s="564">
        <v>0</v>
      </c>
      <c r="V27" s="564">
        <f t="shared" si="5"/>
        <v>982</v>
      </c>
      <c r="W27" s="566">
        <f t="shared" si="6"/>
        <v>699289500</v>
      </c>
      <c r="X27" s="564">
        <f t="shared" si="6"/>
        <v>0</v>
      </c>
    </row>
    <row r="28" spans="2:24" ht="17.100000000000001" customHeight="1" thickBot="1" x14ac:dyDescent="0.3">
      <c r="B28" s="53">
        <v>12</v>
      </c>
      <c r="C28" s="48" t="s">
        <v>100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4">
        <v>0</v>
      </c>
      <c r="J28" s="64">
        <v>6</v>
      </c>
      <c r="K28" s="64">
        <v>3061900</v>
      </c>
      <c r="L28" s="64">
        <v>0</v>
      </c>
      <c r="M28" s="64">
        <v>2</v>
      </c>
      <c r="N28" s="64">
        <v>1641400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f t="shared" si="5"/>
        <v>8</v>
      </c>
      <c r="W28" s="79">
        <f t="shared" si="6"/>
        <v>4703300</v>
      </c>
      <c r="X28" s="70">
        <f t="shared" si="6"/>
        <v>0</v>
      </c>
    </row>
    <row r="29" spans="2:24" ht="17.100000000000001" customHeight="1" thickBot="1" x14ac:dyDescent="0.3">
      <c r="B29" s="696" t="s">
        <v>460</v>
      </c>
      <c r="C29" s="707"/>
      <c r="D29" s="564">
        <f>(D19+D27)-D28</f>
        <v>30382</v>
      </c>
      <c r="E29" s="564">
        <f>(E19+E27)-E28</f>
        <v>2718615650</v>
      </c>
      <c r="F29" s="564">
        <v>0</v>
      </c>
      <c r="G29" s="564">
        <f>(G19+G27)-G28</f>
        <v>29516</v>
      </c>
      <c r="H29" s="564">
        <f>(H19+H27)-H28</f>
        <v>2866193000</v>
      </c>
      <c r="I29" s="564">
        <v>0</v>
      </c>
      <c r="J29" s="564">
        <f>(J19+J27)-J28</f>
        <v>31099</v>
      </c>
      <c r="K29" s="564">
        <f>(K19+K27)-K28</f>
        <v>2946061500</v>
      </c>
      <c r="L29" s="564">
        <v>0</v>
      </c>
      <c r="M29" s="564">
        <f>(M19+M27)-M28</f>
        <v>30009</v>
      </c>
      <c r="N29" s="564">
        <f>(N19+N27)-N28</f>
        <v>2676372490</v>
      </c>
      <c r="O29" s="564">
        <v>0</v>
      </c>
      <c r="P29" s="564">
        <f>(P19+P27)-P28</f>
        <v>25989</v>
      </c>
      <c r="Q29" s="564">
        <f>(Q19+Q27)-Q28</f>
        <v>2623260350</v>
      </c>
      <c r="R29" s="564">
        <v>0</v>
      </c>
      <c r="S29" s="564">
        <f>(S19+S27)-S28</f>
        <v>0</v>
      </c>
      <c r="T29" s="564">
        <f>(T19+T27)-T28</f>
        <v>0</v>
      </c>
      <c r="U29" s="564">
        <v>0</v>
      </c>
      <c r="V29" s="564">
        <f t="shared" si="5"/>
        <v>146995</v>
      </c>
      <c r="W29" s="566">
        <f t="shared" si="6"/>
        <v>13830502990</v>
      </c>
      <c r="X29" s="564">
        <f t="shared" si="6"/>
        <v>0</v>
      </c>
    </row>
    <row r="30" spans="2:24" s="47" customFormat="1" ht="17.100000000000001" customHeight="1" thickBot="1" x14ac:dyDescent="0.3">
      <c r="B30" s="560" t="s">
        <v>87</v>
      </c>
      <c r="C30" s="561" t="s">
        <v>110</v>
      </c>
      <c r="D30" s="560" t="s">
        <v>5</v>
      </c>
      <c r="E30" s="560" t="s">
        <v>88</v>
      </c>
      <c r="F30" s="560"/>
      <c r="G30" s="560" t="s">
        <v>5</v>
      </c>
      <c r="H30" s="560" t="s">
        <v>88</v>
      </c>
      <c r="I30" s="560"/>
      <c r="J30" s="560" t="s">
        <v>5</v>
      </c>
      <c r="K30" s="560" t="s">
        <v>88</v>
      </c>
      <c r="L30" s="560"/>
      <c r="M30" s="560" t="s">
        <v>5</v>
      </c>
      <c r="N30" s="560" t="s">
        <v>88</v>
      </c>
      <c r="O30" s="560"/>
      <c r="P30" s="560" t="s">
        <v>5</v>
      </c>
      <c r="Q30" s="560" t="s">
        <v>88</v>
      </c>
      <c r="R30" s="560"/>
      <c r="S30" s="560" t="s">
        <v>5</v>
      </c>
      <c r="T30" s="560" t="s">
        <v>88</v>
      </c>
      <c r="U30" s="560"/>
      <c r="V30" s="560" t="s">
        <v>5</v>
      </c>
      <c r="W30" s="561" t="s">
        <v>88</v>
      </c>
      <c r="X30" s="560" t="s">
        <v>88</v>
      </c>
    </row>
    <row r="31" spans="2:24" ht="17.100000000000001" customHeight="1" thickBot="1" x14ac:dyDescent="0.3">
      <c r="B31" s="150">
        <v>13</v>
      </c>
      <c r="C31" s="151" t="s">
        <v>131</v>
      </c>
      <c r="D31" s="64">
        <v>0</v>
      </c>
      <c r="E31" s="64">
        <v>0</v>
      </c>
      <c r="F31" s="64">
        <v>0</v>
      </c>
      <c r="G31" s="64">
        <v>0</v>
      </c>
      <c r="H31" s="64">
        <v>7590500</v>
      </c>
      <c r="I31" s="64">
        <v>0</v>
      </c>
      <c r="J31" s="64">
        <v>18</v>
      </c>
      <c r="K31" s="64">
        <v>933600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2">
        <f t="shared" ref="V31:X39" si="7">D31+G31+J31+M31+P31+S31</f>
        <v>18</v>
      </c>
      <c r="W31" s="78">
        <f t="shared" si="7"/>
        <v>8524100</v>
      </c>
      <c r="X31" s="69">
        <f t="shared" si="7"/>
        <v>0</v>
      </c>
    </row>
    <row r="32" spans="2:24" ht="17.100000000000001" customHeight="1" thickBot="1" x14ac:dyDescent="0.35">
      <c r="B32" s="696" t="s">
        <v>458</v>
      </c>
      <c r="C32" s="697"/>
      <c r="D32" s="564">
        <f>SUM(D31:D31)</f>
        <v>0</v>
      </c>
      <c r="E32" s="564">
        <f>SUM(E31:E31)</f>
        <v>0</v>
      </c>
      <c r="F32" s="564">
        <v>0</v>
      </c>
      <c r="G32" s="564">
        <f>SUM(G31:G31)</f>
        <v>0</v>
      </c>
      <c r="H32" s="564">
        <f>SUM(H31:H31)</f>
        <v>7590500</v>
      </c>
      <c r="I32" s="564">
        <v>0</v>
      </c>
      <c r="J32" s="564">
        <f>SUM(J31:J31)</f>
        <v>18</v>
      </c>
      <c r="K32" s="564">
        <f>SUM(K31:K31)</f>
        <v>933600</v>
      </c>
      <c r="L32" s="564">
        <v>0</v>
      </c>
      <c r="M32" s="564">
        <f>SUM(M31:M31)</f>
        <v>0</v>
      </c>
      <c r="N32" s="564">
        <f>SUM(N31:N31)</f>
        <v>0</v>
      </c>
      <c r="O32" s="564">
        <v>0</v>
      </c>
      <c r="P32" s="564">
        <f>SUM(P31:P31)</f>
        <v>0</v>
      </c>
      <c r="Q32" s="564">
        <f>SUM(Q31:Q31)</f>
        <v>0</v>
      </c>
      <c r="R32" s="564">
        <v>0</v>
      </c>
      <c r="S32" s="564">
        <f>SUM(S31:S31)</f>
        <v>0</v>
      </c>
      <c r="T32" s="564">
        <f>SUM(T31:T31)</f>
        <v>0</v>
      </c>
      <c r="U32" s="564">
        <v>0</v>
      </c>
      <c r="V32" s="564">
        <f t="shared" si="7"/>
        <v>18</v>
      </c>
      <c r="W32" s="566">
        <f t="shared" si="7"/>
        <v>8524100</v>
      </c>
      <c r="X32" s="564">
        <f t="shared" si="7"/>
        <v>0</v>
      </c>
    </row>
    <row r="33" spans="2:25" ht="17.100000000000001" customHeight="1" thickBot="1" x14ac:dyDescent="0.3">
      <c r="B33" s="696" t="s">
        <v>459</v>
      </c>
      <c r="C33" s="707"/>
      <c r="D33" s="564">
        <f>D29+D32</f>
        <v>30382</v>
      </c>
      <c r="E33" s="564">
        <f>E29+E32</f>
        <v>2718615650</v>
      </c>
      <c r="F33" s="564">
        <v>0</v>
      </c>
      <c r="G33" s="564">
        <f>G29+G32</f>
        <v>29516</v>
      </c>
      <c r="H33" s="564">
        <f>H29+H32</f>
        <v>2873783500</v>
      </c>
      <c r="I33" s="564">
        <v>0</v>
      </c>
      <c r="J33" s="564">
        <f>J29+J32</f>
        <v>31117</v>
      </c>
      <c r="K33" s="564">
        <f>K29+K32</f>
        <v>2946995100</v>
      </c>
      <c r="L33" s="564">
        <v>0</v>
      </c>
      <c r="M33" s="564">
        <f>M29+M32</f>
        <v>30009</v>
      </c>
      <c r="N33" s="564">
        <f>N29+N32</f>
        <v>2676372490</v>
      </c>
      <c r="O33" s="564">
        <v>0</v>
      </c>
      <c r="P33" s="564">
        <f>P29+P32</f>
        <v>25989</v>
      </c>
      <c r="Q33" s="564">
        <f>Q29+Q32</f>
        <v>2623260350</v>
      </c>
      <c r="R33" s="564">
        <v>0</v>
      </c>
      <c r="S33" s="564">
        <f>S29+S32</f>
        <v>0</v>
      </c>
      <c r="T33" s="564">
        <f>T29+T32</f>
        <v>0</v>
      </c>
      <c r="U33" s="564">
        <v>0</v>
      </c>
      <c r="V33" s="564">
        <f t="shared" si="7"/>
        <v>147013</v>
      </c>
      <c r="W33" s="566">
        <f t="shared" si="7"/>
        <v>13839027090</v>
      </c>
      <c r="X33" s="564">
        <f t="shared" si="7"/>
        <v>0</v>
      </c>
    </row>
    <row r="34" spans="2:25" ht="17.100000000000001" customHeight="1" x14ac:dyDescent="0.25">
      <c r="B34" s="65">
        <v>14</v>
      </c>
      <c r="C34" s="55" t="s">
        <v>454</v>
      </c>
      <c r="D34" s="60">
        <f>D8-D15</f>
        <v>8198</v>
      </c>
      <c r="E34" s="60">
        <f>E8-E15</f>
        <v>781952000</v>
      </c>
      <c r="F34" s="60">
        <v>0</v>
      </c>
      <c r="G34" s="60">
        <f>G8-G15</f>
        <v>8770</v>
      </c>
      <c r="H34" s="60">
        <f>H8-H15</f>
        <v>857766200</v>
      </c>
      <c r="I34" s="60">
        <v>0</v>
      </c>
      <c r="J34" s="60">
        <f>J8-J15</f>
        <v>7834</v>
      </c>
      <c r="K34" s="60">
        <f>K8-K15</f>
        <v>701240600</v>
      </c>
      <c r="L34" s="60">
        <v>0</v>
      </c>
      <c r="M34" s="60">
        <f>M8-M15</f>
        <v>8192</v>
      </c>
      <c r="N34" s="60">
        <f>N8-N15</f>
        <v>714652400</v>
      </c>
      <c r="O34" s="60">
        <v>0</v>
      </c>
      <c r="P34" s="60">
        <f>P8-P15</f>
        <v>11125</v>
      </c>
      <c r="Q34" s="60">
        <f>Q8-Q15</f>
        <v>1051831200</v>
      </c>
      <c r="R34" s="60">
        <v>0</v>
      </c>
      <c r="S34" s="60">
        <f>S8-S15</f>
        <v>0</v>
      </c>
      <c r="T34" s="60">
        <f>T8-T15</f>
        <v>0</v>
      </c>
      <c r="U34" s="60">
        <v>0</v>
      </c>
      <c r="V34" s="60">
        <f t="shared" si="7"/>
        <v>44119</v>
      </c>
      <c r="W34" s="60">
        <f t="shared" ref="W34:W39" si="8">E34+H34+K34+N34+Q34+T34</f>
        <v>4107442400</v>
      </c>
      <c r="X34" s="68">
        <f t="shared" ref="X34:X39" si="9">F34+I34+L34+O34+R34+U34</f>
        <v>0</v>
      </c>
      <c r="Y34" s="41"/>
    </row>
    <row r="35" spans="2:25" ht="17.100000000000001" customHeight="1" x14ac:dyDescent="0.25">
      <c r="B35" s="57">
        <v>15</v>
      </c>
      <c r="C35" s="54" t="s">
        <v>455</v>
      </c>
      <c r="D35" s="63">
        <f>(D15/D8)*100</f>
        <v>72.551645628955029</v>
      </c>
      <c r="E35" s="63">
        <f>(E15/E8)*100</f>
        <v>69.332744266253613</v>
      </c>
      <c r="F35" s="63">
        <v>0</v>
      </c>
      <c r="G35" s="63">
        <f>(G15/G8)*100</f>
        <v>70.696337877572844</v>
      </c>
      <c r="H35" s="63">
        <f>(H15/H8)*100</f>
        <v>68.48583921258961</v>
      </c>
      <c r="I35" s="63">
        <v>0</v>
      </c>
      <c r="J35" s="63">
        <f>(J15/J8)*100</f>
        <v>73.884925661710781</v>
      </c>
      <c r="K35" s="63">
        <f>(K15/K8)*100</f>
        <v>73.061226496829562</v>
      </c>
      <c r="L35" s="63">
        <v>0</v>
      </c>
      <c r="M35" s="63">
        <f>(M15/M8)*100</f>
        <v>72.754182326138292</v>
      </c>
      <c r="N35" s="63">
        <f>(N15/N8)*100</f>
        <v>70.776461474619751</v>
      </c>
      <c r="O35" s="63">
        <v>0</v>
      </c>
      <c r="P35" s="63">
        <f>(P15/P8)*100</f>
        <v>63.071765252605729</v>
      </c>
      <c r="Q35" s="63">
        <f>(Q15/Q8)*100</f>
        <v>63.280117265541179</v>
      </c>
      <c r="R35" s="63">
        <v>0</v>
      </c>
      <c r="S35" s="63" t="e">
        <f>(S15/S8)*100</f>
        <v>#DIV/0!</v>
      </c>
      <c r="T35" s="63" t="e">
        <f>(T15/T8)*100</f>
        <v>#DIV/0!</v>
      </c>
      <c r="U35" s="63">
        <v>0</v>
      </c>
      <c r="V35" s="60" t="e">
        <f t="shared" si="7"/>
        <v>#DIV/0!</v>
      </c>
      <c r="W35" s="60" t="e">
        <f t="shared" si="8"/>
        <v>#DIV/0!</v>
      </c>
      <c r="X35" s="68">
        <f t="shared" si="9"/>
        <v>0</v>
      </c>
    </row>
    <row r="36" spans="2:25" ht="17.100000000000001" customHeight="1" x14ac:dyDescent="0.25">
      <c r="B36" s="90">
        <v>16</v>
      </c>
      <c r="C36" s="66" t="s">
        <v>456</v>
      </c>
      <c r="D36" s="63">
        <v>0</v>
      </c>
      <c r="E36" s="63">
        <f>(E15/E9)*100</f>
        <v>65.89277110948089</v>
      </c>
      <c r="F36" s="63">
        <v>0</v>
      </c>
      <c r="G36" s="63">
        <v>0</v>
      </c>
      <c r="H36" s="63">
        <f>(H15/H9)*100</f>
        <v>85.607299015737013</v>
      </c>
      <c r="I36" s="63">
        <v>0</v>
      </c>
      <c r="J36" s="63">
        <v>0</v>
      </c>
      <c r="K36" s="63">
        <f>(K15/K9)*100</f>
        <v>91.326533121036945</v>
      </c>
      <c r="L36" s="63">
        <v>0</v>
      </c>
      <c r="M36" s="63">
        <v>0</v>
      </c>
      <c r="N36" s="63">
        <f>(N15/N9)*100</f>
        <v>88.470576843274685</v>
      </c>
      <c r="O36" s="63">
        <v>0</v>
      </c>
      <c r="P36" s="63">
        <v>0</v>
      </c>
      <c r="Q36" s="63">
        <f>(Q15/Q9)*100</f>
        <v>79.100146581926481</v>
      </c>
      <c r="R36" s="63">
        <v>0</v>
      </c>
      <c r="S36" s="63">
        <v>0</v>
      </c>
      <c r="T36" s="63" t="e">
        <f>(T15/T9)*100</f>
        <v>#DIV/0!</v>
      </c>
      <c r="U36" s="63">
        <v>0</v>
      </c>
      <c r="V36" s="60">
        <f t="shared" si="7"/>
        <v>0</v>
      </c>
      <c r="W36" s="60" t="e">
        <f t="shared" si="8"/>
        <v>#DIV/0!</v>
      </c>
      <c r="X36" s="68">
        <f t="shared" si="9"/>
        <v>0</v>
      </c>
    </row>
    <row r="37" spans="2:25" ht="17.100000000000001" customHeight="1" x14ac:dyDescent="0.25">
      <c r="B37" s="90">
        <v>17</v>
      </c>
      <c r="C37" s="66" t="s">
        <v>457</v>
      </c>
      <c r="D37" s="74">
        <v>0</v>
      </c>
      <c r="E37" s="74">
        <f>(E18/E10)*100</f>
        <v>30.966142897368158</v>
      </c>
      <c r="F37" s="74">
        <v>0</v>
      </c>
      <c r="G37" s="74">
        <v>0</v>
      </c>
      <c r="H37" s="74">
        <f>(H18/H10)*100</f>
        <v>33.139905053037857</v>
      </c>
      <c r="I37" s="74">
        <v>0</v>
      </c>
      <c r="J37" s="74">
        <v>0</v>
      </c>
      <c r="K37" s="74">
        <f>(K18/K10)*100</f>
        <v>33.661101858667699</v>
      </c>
      <c r="L37" s="74">
        <v>0</v>
      </c>
      <c r="M37" s="74">
        <v>0</v>
      </c>
      <c r="N37" s="74">
        <f>(N18/N10)*100</f>
        <v>31.409341575046746</v>
      </c>
      <c r="O37" s="74">
        <v>0</v>
      </c>
      <c r="P37" s="74">
        <v>0</v>
      </c>
      <c r="Q37" s="74">
        <f>(Q18/Q10)*100</f>
        <v>26.462705922382867</v>
      </c>
      <c r="R37" s="74">
        <v>0</v>
      </c>
      <c r="S37" s="74">
        <v>0</v>
      </c>
      <c r="T37" s="74" t="e">
        <f>(T18/T10)*100</f>
        <v>#DIV/0!</v>
      </c>
      <c r="U37" s="74">
        <v>0</v>
      </c>
      <c r="V37" s="74">
        <f t="shared" si="7"/>
        <v>0</v>
      </c>
      <c r="W37" s="74" t="e">
        <f t="shared" si="8"/>
        <v>#DIV/0!</v>
      </c>
      <c r="X37" s="75">
        <f t="shared" si="9"/>
        <v>0</v>
      </c>
    </row>
    <row r="38" spans="2:25" ht="17.100000000000001" customHeight="1" x14ac:dyDescent="0.25">
      <c r="B38" s="57">
        <v>18</v>
      </c>
      <c r="C38" s="54" t="s">
        <v>113</v>
      </c>
      <c r="D38" s="81">
        <v>0</v>
      </c>
      <c r="E38" s="63">
        <f>E8/D8</f>
        <v>85371.630896976596</v>
      </c>
      <c r="F38" s="81">
        <v>0</v>
      </c>
      <c r="G38" s="81">
        <v>0</v>
      </c>
      <c r="H38" s="63">
        <f>H8/G8</f>
        <v>90946.394680566693</v>
      </c>
      <c r="I38" s="81">
        <v>0</v>
      </c>
      <c r="J38" s="81">
        <v>0</v>
      </c>
      <c r="K38" s="63">
        <f>K8/J8</f>
        <v>86775.461697446503</v>
      </c>
      <c r="L38" s="81">
        <v>0</v>
      </c>
      <c r="M38" s="81">
        <v>0</v>
      </c>
      <c r="N38" s="63">
        <f>N8/M8</f>
        <v>81333.967472644421</v>
      </c>
      <c r="O38" s="81">
        <v>0</v>
      </c>
      <c r="P38" s="81">
        <v>0</v>
      </c>
      <c r="Q38" s="63">
        <f>Q8/P8</f>
        <v>95083.091017725557</v>
      </c>
      <c r="R38" s="81">
        <v>0</v>
      </c>
      <c r="S38" s="81">
        <v>0</v>
      </c>
      <c r="T38" s="63" t="e">
        <f>T8/S8</f>
        <v>#DIV/0!</v>
      </c>
      <c r="U38" s="81">
        <v>0</v>
      </c>
      <c r="V38" s="74">
        <f t="shared" si="7"/>
        <v>0</v>
      </c>
      <c r="W38" s="74" t="e">
        <f t="shared" si="8"/>
        <v>#DIV/0!</v>
      </c>
      <c r="X38" s="75">
        <f t="shared" si="9"/>
        <v>0</v>
      </c>
    </row>
    <row r="39" spans="2:25" ht="17.100000000000001" customHeight="1" thickBot="1" x14ac:dyDescent="0.3">
      <c r="B39" s="91">
        <v>19</v>
      </c>
      <c r="C39" s="634" t="s">
        <v>114</v>
      </c>
      <c r="D39" s="82">
        <v>0</v>
      </c>
      <c r="E39" s="82">
        <v>0</v>
      </c>
      <c r="F39" s="89">
        <f>F8/D8</f>
        <v>19.428265309538958</v>
      </c>
      <c r="G39" s="82">
        <v>0</v>
      </c>
      <c r="H39" s="82">
        <v>0</v>
      </c>
      <c r="I39" s="89">
        <f>I8/G8</f>
        <v>20.509021651964716</v>
      </c>
      <c r="J39" s="82">
        <v>0</v>
      </c>
      <c r="K39" s="82">
        <v>0</v>
      </c>
      <c r="L39" s="89">
        <f>L8/J8</f>
        <v>19.724614974331622</v>
      </c>
      <c r="M39" s="82">
        <v>0</v>
      </c>
      <c r="N39" s="82">
        <v>0</v>
      </c>
      <c r="O39" s="89">
        <f>O8/M8</f>
        <v>18.620813516479863</v>
      </c>
      <c r="P39" s="82">
        <v>0</v>
      </c>
      <c r="Q39" s="82">
        <v>0</v>
      </c>
      <c r="R39" s="89">
        <f>R8/P8</f>
        <v>20.697437429462923</v>
      </c>
      <c r="S39" s="82">
        <v>0</v>
      </c>
      <c r="T39" s="82">
        <v>0</v>
      </c>
      <c r="U39" s="89" t="e">
        <f>U8/S8</f>
        <v>#DIV/0!</v>
      </c>
      <c r="V39" s="67">
        <f t="shared" si="7"/>
        <v>0</v>
      </c>
      <c r="W39" s="67">
        <f t="shared" si="8"/>
        <v>0</v>
      </c>
      <c r="X39" s="71" t="e">
        <f t="shared" si="9"/>
        <v>#DIV/0!</v>
      </c>
    </row>
    <row r="40" spans="2:25" x14ac:dyDescent="0.25">
      <c r="C40" s="633"/>
      <c r="D40" s="623"/>
      <c r="E40" s="623"/>
    </row>
    <row r="41" spans="2:25" x14ac:dyDescent="0.25">
      <c r="C41" s="633" t="s">
        <v>486</v>
      </c>
      <c r="D41" s="623"/>
      <c r="S41" s="709" t="s">
        <v>520</v>
      </c>
      <c r="T41" s="709"/>
      <c r="U41" s="709"/>
      <c r="V41" s="709"/>
      <c r="W41" s="709"/>
      <c r="X41" s="709"/>
    </row>
    <row r="42" spans="2:25" x14ac:dyDescent="0.25">
      <c r="C42" s="709" t="s">
        <v>122</v>
      </c>
      <c r="D42" s="709"/>
      <c r="E42" s="709"/>
      <c r="F42" s="709"/>
      <c r="G42" s="709"/>
      <c r="S42" s="709" t="s">
        <v>121</v>
      </c>
      <c r="T42" s="709"/>
      <c r="U42" s="709"/>
      <c r="V42" s="709"/>
      <c r="W42" s="709"/>
      <c r="X42" s="709"/>
    </row>
    <row r="43" spans="2:25" x14ac:dyDescent="0.25">
      <c r="C43" s="700" t="s">
        <v>464</v>
      </c>
      <c r="D43" s="700"/>
      <c r="E43" s="700"/>
      <c r="F43" s="700"/>
      <c r="G43" s="700"/>
      <c r="S43" s="700" t="s">
        <v>123</v>
      </c>
      <c r="T43" s="700"/>
      <c r="U43" s="700"/>
      <c r="V43" s="700"/>
      <c r="W43" s="700"/>
      <c r="X43" s="700"/>
    </row>
    <row r="48" spans="2:25" x14ac:dyDescent="0.25">
      <c r="C48" s="700" t="s">
        <v>506</v>
      </c>
      <c r="D48" s="700"/>
      <c r="E48" s="700"/>
      <c r="F48" s="700"/>
      <c r="G48" s="700"/>
      <c r="S48" s="700" t="s">
        <v>466</v>
      </c>
      <c r="T48" s="700"/>
      <c r="U48" s="700"/>
      <c r="V48" s="700"/>
      <c r="W48" s="700"/>
      <c r="X48" s="700"/>
    </row>
    <row r="49" spans="3:24" x14ac:dyDescent="0.25">
      <c r="C49" s="700" t="s">
        <v>514</v>
      </c>
      <c r="D49" s="700"/>
      <c r="E49" s="700"/>
      <c r="F49" s="700"/>
      <c r="G49" s="700"/>
      <c r="S49" s="700" t="s">
        <v>467</v>
      </c>
      <c r="T49" s="700"/>
      <c r="U49" s="700"/>
      <c r="V49" s="700"/>
      <c r="W49" s="700"/>
      <c r="X49" s="700"/>
    </row>
    <row r="54" spans="3:24" x14ac:dyDescent="0.25">
      <c r="C54" s="84"/>
    </row>
    <row r="55" spans="3:24" x14ac:dyDescent="0.25">
      <c r="E55" s="113"/>
      <c r="H55" s="56"/>
    </row>
    <row r="56" spans="3:24" x14ac:dyDescent="0.25">
      <c r="E56" s="113"/>
      <c r="H56" s="56"/>
    </row>
    <row r="57" spans="3:24" x14ac:dyDescent="0.25">
      <c r="E57" s="113"/>
      <c r="H57" s="85"/>
    </row>
    <row r="58" spans="3:24" x14ac:dyDescent="0.25">
      <c r="E58" s="113"/>
      <c r="H58" s="56"/>
    </row>
    <row r="59" spans="3:24" x14ac:dyDescent="0.25">
      <c r="E59" s="113"/>
      <c r="H59" s="56"/>
    </row>
    <row r="60" spans="3:24" x14ac:dyDescent="0.25">
      <c r="E60" s="113"/>
      <c r="H60" s="56"/>
    </row>
    <row r="61" spans="3:24" x14ac:dyDescent="0.25">
      <c r="E61" s="113"/>
      <c r="H61" s="56"/>
    </row>
    <row r="62" spans="3:24" x14ac:dyDescent="0.25">
      <c r="E62" s="113"/>
      <c r="H62" s="56"/>
    </row>
    <row r="63" spans="3:24" x14ac:dyDescent="0.25">
      <c r="E63" s="113"/>
      <c r="H63" s="56"/>
    </row>
    <row r="64" spans="3:24" x14ac:dyDescent="0.25">
      <c r="C64" s="58"/>
      <c r="E64" s="113"/>
      <c r="H64" s="56"/>
    </row>
    <row r="65" spans="5:8" x14ac:dyDescent="0.25">
      <c r="E65" s="113"/>
      <c r="H65" s="56"/>
    </row>
    <row r="66" spans="5:8" x14ac:dyDescent="0.25">
      <c r="E66" s="113"/>
      <c r="H66" s="56"/>
    </row>
    <row r="67" spans="5:8" x14ac:dyDescent="0.25">
      <c r="E67" s="114"/>
    </row>
    <row r="68" spans="5:8" x14ac:dyDescent="0.25">
      <c r="E68" s="114"/>
    </row>
    <row r="69" spans="5:8" x14ac:dyDescent="0.25">
      <c r="E69" s="113"/>
      <c r="H69" s="86"/>
    </row>
    <row r="70" spans="5:8" x14ac:dyDescent="0.25">
      <c r="H70" s="87"/>
    </row>
  </sheetData>
  <mergeCells count="23">
    <mergeCell ref="C48:G48"/>
    <mergeCell ref="C49:G49"/>
    <mergeCell ref="B32:C32"/>
    <mergeCell ref="S41:X41"/>
    <mergeCell ref="S48:X48"/>
    <mergeCell ref="S49:X49"/>
    <mergeCell ref="S43:X43"/>
    <mergeCell ref="S42:X42"/>
    <mergeCell ref="B33:C33"/>
    <mergeCell ref="C42:G42"/>
    <mergeCell ref="V6:X6"/>
    <mergeCell ref="G6:I6"/>
    <mergeCell ref="J6:L6"/>
    <mergeCell ref="M6:O6"/>
    <mergeCell ref="P6:R6"/>
    <mergeCell ref="B19:C19"/>
    <mergeCell ref="B27:C27"/>
    <mergeCell ref="B6:B7"/>
    <mergeCell ref="C6:C7"/>
    <mergeCell ref="C43:G43"/>
    <mergeCell ref="D6:F6"/>
    <mergeCell ref="S6:U6"/>
    <mergeCell ref="B29:C29"/>
  </mergeCells>
  <printOptions horizontalCentered="1"/>
  <pageMargins left="0.23" right="0.23622047244094491" top="0.9" bottom="0.43307086614173229" header="0.31496062992125984" footer="0.31496062992125984"/>
  <pageSetup paperSize="5" scale="64" orientation="landscape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B1:AB81"/>
  <sheetViews>
    <sheetView view="pageBreakPreview" topLeftCell="L10" zoomScaleSheetLayoutView="100" workbookViewId="0">
      <selection activeCell="C51" sqref="C51:G51"/>
    </sheetView>
  </sheetViews>
  <sheetFormatPr defaultRowHeight="16.5" x14ac:dyDescent="0.3"/>
  <cols>
    <col min="1" max="1" width="3.85546875" style="115" customWidth="1"/>
    <col min="2" max="2" width="3.140625" style="115" bestFit="1" customWidth="1"/>
    <col min="3" max="3" width="41.85546875" style="115" bestFit="1" customWidth="1"/>
    <col min="4" max="4" width="8" style="115" customWidth="1"/>
    <col min="5" max="5" width="15.140625" style="115" customWidth="1"/>
    <col min="6" max="6" width="9.140625" style="115" customWidth="1"/>
    <col min="7" max="7" width="7.28515625" style="115" customWidth="1"/>
    <col min="8" max="8" width="12" style="115" customWidth="1"/>
    <col min="9" max="9" width="7.7109375" style="115" customWidth="1"/>
    <col min="10" max="10" width="7.28515625" style="115" customWidth="1"/>
    <col min="11" max="11" width="12" style="115" customWidth="1"/>
    <col min="12" max="13" width="12" style="115" bestFit="1" customWidth="1"/>
    <col min="14" max="14" width="12" style="115" customWidth="1"/>
    <col min="15" max="15" width="7.7109375" style="115" customWidth="1"/>
    <col min="16" max="16" width="12" style="115" bestFit="1" customWidth="1"/>
    <col min="17" max="17" width="12" style="115" customWidth="1"/>
    <col min="18" max="18" width="7.7109375" style="115" customWidth="1"/>
    <col min="19" max="19" width="7.28515625" style="115" customWidth="1"/>
    <col min="20" max="20" width="12" style="115" customWidth="1"/>
    <col min="21" max="21" width="7.7109375" style="115" customWidth="1"/>
    <col min="22" max="22" width="7.28515625" style="115" customWidth="1"/>
    <col min="23" max="23" width="12" style="115" customWidth="1"/>
    <col min="24" max="24" width="7.7109375" style="115" customWidth="1"/>
    <col min="25" max="25" width="6.85546875" style="115" bestFit="1" customWidth="1"/>
    <col min="26" max="26" width="12" style="115" customWidth="1"/>
    <col min="27" max="27" width="7.7109375" style="115" customWidth="1"/>
    <col min="28" max="16384" width="9.140625" style="115"/>
  </cols>
  <sheetData>
    <row r="1" spans="2:27" ht="17.25" thickBot="1" x14ac:dyDescent="0.35"/>
    <row r="2" spans="2:27" ht="15" customHeight="1" x14ac:dyDescent="0.3">
      <c r="B2" s="712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3"/>
      <c r="U2" s="713"/>
      <c r="V2" s="713"/>
      <c r="W2" s="713"/>
      <c r="X2" s="713"/>
      <c r="Y2" s="713"/>
      <c r="Z2" s="713"/>
      <c r="AA2" s="714"/>
    </row>
    <row r="3" spans="2:27" ht="15" customHeight="1" x14ac:dyDescent="0.3">
      <c r="B3" s="715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7"/>
    </row>
    <row r="4" spans="2:27" ht="15" customHeight="1" thickBot="1" x14ac:dyDescent="0.35">
      <c r="B4" s="718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20"/>
    </row>
    <row r="5" spans="2:27" ht="3" customHeight="1" thickBot="1" x14ac:dyDescent="0.35"/>
    <row r="6" spans="2:27" s="123" customFormat="1" ht="17.25" thickBot="1" x14ac:dyDescent="0.3">
      <c r="B6" s="698" t="s">
        <v>1</v>
      </c>
      <c r="C6" s="710" t="s">
        <v>83</v>
      </c>
      <c r="D6" s="704" t="s">
        <v>117</v>
      </c>
      <c r="E6" s="705"/>
      <c r="F6" s="706"/>
      <c r="G6" s="702" t="s">
        <v>94</v>
      </c>
      <c r="H6" s="702"/>
      <c r="I6" s="703"/>
      <c r="J6" s="701" t="s">
        <v>95</v>
      </c>
      <c r="K6" s="702"/>
      <c r="L6" s="703"/>
      <c r="M6" s="701" t="s">
        <v>96</v>
      </c>
      <c r="N6" s="702"/>
      <c r="O6" s="703"/>
      <c r="P6" s="701" t="s">
        <v>97</v>
      </c>
      <c r="Q6" s="702"/>
      <c r="R6" s="703"/>
      <c r="S6" s="701" t="s">
        <v>98</v>
      </c>
      <c r="T6" s="702"/>
      <c r="U6" s="703"/>
      <c r="V6" s="701" t="s">
        <v>99</v>
      </c>
      <c r="W6" s="702"/>
      <c r="X6" s="703"/>
      <c r="Y6" s="704" t="s">
        <v>116</v>
      </c>
      <c r="Z6" s="705"/>
      <c r="AA6" s="706"/>
    </row>
    <row r="7" spans="2:27" s="123" customFormat="1" ht="17.25" thickBot="1" x14ac:dyDescent="0.3">
      <c r="B7" s="699"/>
      <c r="C7" s="711"/>
      <c r="D7" s="560" t="s">
        <v>5</v>
      </c>
      <c r="E7" s="560" t="s">
        <v>88</v>
      </c>
      <c r="F7" s="560" t="s">
        <v>118</v>
      </c>
      <c r="G7" s="59" t="s">
        <v>5</v>
      </c>
      <c r="H7" s="49" t="s">
        <v>88</v>
      </c>
      <c r="I7" s="49" t="s">
        <v>118</v>
      </c>
      <c r="J7" s="49" t="s">
        <v>5</v>
      </c>
      <c r="K7" s="49" t="s">
        <v>88</v>
      </c>
      <c r="L7" s="49" t="s">
        <v>118</v>
      </c>
      <c r="M7" s="49" t="s">
        <v>5</v>
      </c>
      <c r="N7" s="49" t="s">
        <v>88</v>
      </c>
      <c r="O7" s="49" t="s">
        <v>118</v>
      </c>
      <c r="P7" s="49" t="s">
        <v>5</v>
      </c>
      <c r="Q7" s="49" t="s">
        <v>88</v>
      </c>
      <c r="R7" s="49" t="s">
        <v>118</v>
      </c>
      <c r="S7" s="49" t="s">
        <v>5</v>
      </c>
      <c r="T7" s="49" t="s">
        <v>88</v>
      </c>
      <c r="U7" s="49" t="s">
        <v>118</v>
      </c>
      <c r="V7" s="49" t="s">
        <v>5</v>
      </c>
      <c r="W7" s="49" t="s">
        <v>88</v>
      </c>
      <c r="X7" s="49" t="s">
        <v>118</v>
      </c>
      <c r="Y7" s="560" t="s">
        <v>5</v>
      </c>
      <c r="Z7" s="560" t="s">
        <v>88</v>
      </c>
      <c r="AA7" s="560" t="s">
        <v>118</v>
      </c>
    </row>
    <row r="8" spans="2:27" ht="17.100000000000001" customHeight="1" x14ac:dyDescent="0.3">
      <c r="B8" s="65">
        <v>1</v>
      </c>
      <c r="C8" s="92" t="s">
        <v>103</v>
      </c>
      <c r="D8" s="107">
        <f>'keu-1'!V8</f>
        <v>149986</v>
      </c>
      <c r="E8" s="60">
        <f>'keu-1'!W8</f>
        <v>13184670100</v>
      </c>
      <c r="F8" s="68">
        <f>'keu-1'!X8</f>
        <v>2969160</v>
      </c>
      <c r="G8" s="98">
        <v>0</v>
      </c>
      <c r="H8" s="60">
        <v>0</v>
      </c>
      <c r="I8" s="83">
        <v>0</v>
      </c>
      <c r="J8" s="60">
        <v>0</v>
      </c>
      <c r="K8" s="60">
        <v>0</v>
      </c>
      <c r="L8" s="83">
        <v>0</v>
      </c>
      <c r="M8" s="60">
        <v>0</v>
      </c>
      <c r="N8" s="60">
        <v>0</v>
      </c>
      <c r="O8" s="83">
        <v>0</v>
      </c>
      <c r="P8" s="60">
        <v>0</v>
      </c>
      <c r="Q8" s="60">
        <v>0</v>
      </c>
      <c r="R8" s="83">
        <v>0</v>
      </c>
      <c r="S8" s="60">
        <v>0</v>
      </c>
      <c r="T8" s="60">
        <v>0</v>
      </c>
      <c r="U8" s="83">
        <v>0</v>
      </c>
      <c r="V8" s="60">
        <v>0</v>
      </c>
      <c r="W8" s="60">
        <v>0</v>
      </c>
      <c r="X8" s="83">
        <v>0</v>
      </c>
      <c r="Y8" s="60">
        <f>D8+G8+J8+M8+P8+S8+V8</f>
        <v>149986</v>
      </c>
      <c r="Z8" s="60">
        <f t="shared" ref="Z8:AA12" si="0">E8+H8+K8+N8+Q8+T8+W8</f>
        <v>13184670100</v>
      </c>
      <c r="AA8" s="68">
        <f t="shared" si="0"/>
        <v>2969160</v>
      </c>
    </row>
    <row r="9" spans="2:27" ht="17.100000000000001" customHeight="1" x14ac:dyDescent="0.3">
      <c r="B9" s="65">
        <v>2</v>
      </c>
      <c r="C9" s="92" t="s">
        <v>445</v>
      </c>
      <c r="D9" s="107">
        <f>'keu-1'!V9</f>
        <v>0</v>
      </c>
      <c r="E9" s="60">
        <f>'keu-1'!W9</f>
        <v>11190808590</v>
      </c>
      <c r="F9" s="68">
        <f>'keu-1'!X9</f>
        <v>2652418.83</v>
      </c>
      <c r="G9" s="99">
        <v>0</v>
      </c>
      <c r="H9" s="60">
        <f>80%*H8</f>
        <v>0</v>
      </c>
      <c r="I9" s="83">
        <v>0</v>
      </c>
      <c r="J9" s="88">
        <v>0</v>
      </c>
      <c r="K9" s="60">
        <f>80%*K8</f>
        <v>0</v>
      </c>
      <c r="L9" s="83">
        <v>0</v>
      </c>
      <c r="M9" s="88">
        <v>0</v>
      </c>
      <c r="N9" s="60">
        <f>80%*N8</f>
        <v>0</v>
      </c>
      <c r="O9" s="83">
        <v>0</v>
      </c>
      <c r="P9" s="88">
        <v>0</v>
      </c>
      <c r="Q9" s="60">
        <f>80%*Q8</f>
        <v>0</v>
      </c>
      <c r="R9" s="83">
        <v>0</v>
      </c>
      <c r="S9" s="88">
        <v>0</v>
      </c>
      <c r="T9" s="60">
        <f>80%*T8</f>
        <v>0</v>
      </c>
      <c r="U9" s="83">
        <v>0</v>
      </c>
      <c r="V9" s="88">
        <v>0</v>
      </c>
      <c r="W9" s="60">
        <f>80%*W8</f>
        <v>0</v>
      </c>
      <c r="X9" s="83">
        <v>0</v>
      </c>
      <c r="Y9" s="60">
        <f>D9+G9+J9+M9+P9+S9+V9</f>
        <v>0</v>
      </c>
      <c r="Z9" s="60">
        <f t="shared" si="0"/>
        <v>11190808590</v>
      </c>
      <c r="AA9" s="68">
        <f t="shared" si="0"/>
        <v>2652418.83</v>
      </c>
    </row>
    <row r="10" spans="2:27" ht="17.100000000000001" customHeight="1" x14ac:dyDescent="0.3">
      <c r="B10" s="65">
        <v>3</v>
      </c>
      <c r="C10" s="92" t="s">
        <v>109</v>
      </c>
      <c r="D10" s="107">
        <f>'keu-1'!V10</f>
        <v>0</v>
      </c>
      <c r="E10" s="60">
        <f>'keu-1'!W10</f>
        <v>13019447760</v>
      </c>
      <c r="F10" s="68">
        <f>'keu-1'!X10</f>
        <v>0</v>
      </c>
      <c r="G10" s="98">
        <f>G11+G12</f>
        <v>0</v>
      </c>
      <c r="H10" s="98">
        <f t="shared" ref="H10:X10" si="1">H11+H12</f>
        <v>0</v>
      </c>
      <c r="I10" s="98">
        <f t="shared" si="1"/>
        <v>0</v>
      </c>
      <c r="J10" s="98">
        <f t="shared" si="1"/>
        <v>0</v>
      </c>
      <c r="K10" s="98">
        <f t="shared" si="1"/>
        <v>0</v>
      </c>
      <c r="L10" s="98">
        <f t="shared" si="1"/>
        <v>0</v>
      </c>
      <c r="M10" s="98">
        <f t="shared" si="1"/>
        <v>0</v>
      </c>
      <c r="N10" s="98">
        <f t="shared" si="1"/>
        <v>0</v>
      </c>
      <c r="O10" s="98">
        <f t="shared" si="1"/>
        <v>0</v>
      </c>
      <c r="P10" s="98">
        <f t="shared" si="1"/>
        <v>0</v>
      </c>
      <c r="Q10" s="98">
        <f t="shared" si="1"/>
        <v>0</v>
      </c>
      <c r="R10" s="98">
        <f t="shared" si="1"/>
        <v>0</v>
      </c>
      <c r="S10" s="98">
        <f t="shared" si="1"/>
        <v>0</v>
      </c>
      <c r="T10" s="98">
        <f t="shared" si="1"/>
        <v>0</v>
      </c>
      <c r="U10" s="98">
        <f t="shared" si="1"/>
        <v>0</v>
      </c>
      <c r="V10" s="98">
        <f t="shared" si="1"/>
        <v>0</v>
      </c>
      <c r="W10" s="98">
        <f t="shared" si="1"/>
        <v>0</v>
      </c>
      <c r="X10" s="98">
        <f t="shared" si="1"/>
        <v>0</v>
      </c>
      <c r="Y10" s="60">
        <f>D10+G10+J10+M10+P10+S10+V10</f>
        <v>0</v>
      </c>
      <c r="Z10" s="60">
        <f t="shared" si="0"/>
        <v>13019447760</v>
      </c>
      <c r="AA10" s="68">
        <f t="shared" si="0"/>
        <v>0</v>
      </c>
    </row>
    <row r="11" spans="2:27" ht="17.100000000000001" customHeight="1" x14ac:dyDescent="0.3">
      <c r="B11" s="50" t="s">
        <v>107</v>
      </c>
      <c r="C11" s="93" t="s">
        <v>101</v>
      </c>
      <c r="D11" s="107">
        <f>'keu-1'!V11</f>
        <v>0</v>
      </c>
      <c r="E11" s="60">
        <f>'keu-1'!W11</f>
        <v>7665075160</v>
      </c>
      <c r="F11" s="68">
        <f>'keu-1'!X11</f>
        <v>0</v>
      </c>
      <c r="G11" s="100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0">
        <f>D11+G11+J11+M11+P11+S11+V11</f>
        <v>0</v>
      </c>
      <c r="Z11" s="60">
        <f t="shared" si="0"/>
        <v>7665075160</v>
      </c>
      <c r="AA11" s="68">
        <f t="shared" si="0"/>
        <v>0</v>
      </c>
    </row>
    <row r="12" spans="2:27" ht="17.100000000000001" customHeight="1" thickBot="1" x14ac:dyDescent="0.35">
      <c r="B12" s="51" t="s">
        <v>108</v>
      </c>
      <c r="C12" s="93" t="s">
        <v>102</v>
      </c>
      <c r="D12" s="107">
        <f>'keu-1'!V12</f>
        <v>0</v>
      </c>
      <c r="E12" s="60">
        <f>'keu-1'!W12</f>
        <v>5354372600</v>
      </c>
      <c r="F12" s="68">
        <f>'keu-1'!X12</f>
        <v>0</v>
      </c>
      <c r="G12" s="100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  <c r="V12" s="61">
        <v>0</v>
      </c>
      <c r="W12" s="61">
        <v>0</v>
      </c>
      <c r="X12" s="61">
        <v>0</v>
      </c>
      <c r="Y12" s="60">
        <f>D12+G12+J12+M12+P12+S12+V12</f>
        <v>0</v>
      </c>
      <c r="Z12" s="60">
        <f t="shared" si="0"/>
        <v>5354372600</v>
      </c>
      <c r="AA12" s="68">
        <f t="shared" si="0"/>
        <v>0</v>
      </c>
    </row>
    <row r="13" spans="2:27" s="123" customFormat="1" ht="17.100000000000001" customHeight="1" thickBot="1" x14ac:dyDescent="0.3">
      <c r="B13" s="560" t="s">
        <v>85</v>
      </c>
      <c r="C13" s="561" t="s">
        <v>106</v>
      </c>
      <c r="D13" s="560" t="s">
        <v>5</v>
      </c>
      <c r="E13" s="561" t="s">
        <v>88</v>
      </c>
      <c r="F13" s="562"/>
      <c r="G13" s="563" t="s">
        <v>5</v>
      </c>
      <c r="H13" s="560" t="s">
        <v>88</v>
      </c>
      <c r="I13" s="560"/>
      <c r="J13" s="560" t="s">
        <v>5</v>
      </c>
      <c r="K13" s="560" t="s">
        <v>88</v>
      </c>
      <c r="L13" s="560"/>
      <c r="M13" s="560" t="s">
        <v>5</v>
      </c>
      <c r="N13" s="560" t="s">
        <v>88</v>
      </c>
      <c r="O13" s="560"/>
      <c r="P13" s="560" t="s">
        <v>5</v>
      </c>
      <c r="Q13" s="560" t="s">
        <v>88</v>
      </c>
      <c r="R13" s="560"/>
      <c r="S13" s="560" t="s">
        <v>5</v>
      </c>
      <c r="T13" s="560" t="s">
        <v>88</v>
      </c>
      <c r="U13" s="560"/>
      <c r="V13" s="560" t="s">
        <v>5</v>
      </c>
      <c r="W13" s="560" t="s">
        <v>88</v>
      </c>
      <c r="X13" s="560"/>
      <c r="Y13" s="560" t="s">
        <v>5</v>
      </c>
      <c r="Z13" s="561" t="s">
        <v>88</v>
      </c>
      <c r="AA13" s="562"/>
    </row>
    <row r="14" spans="2:27" s="123" customFormat="1" ht="3" customHeight="1" thickBot="1" x14ac:dyDescent="0.3">
      <c r="B14" s="72"/>
      <c r="C14" s="73"/>
      <c r="D14" s="72"/>
      <c r="E14" s="73"/>
      <c r="F14" s="80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80"/>
    </row>
    <row r="15" spans="2:27" ht="17.100000000000001" customHeight="1" x14ac:dyDescent="0.3">
      <c r="B15" s="65">
        <v>4</v>
      </c>
      <c r="C15" s="92" t="s">
        <v>446</v>
      </c>
      <c r="D15" s="107">
        <f>'keu-1'!V15</f>
        <v>105867</v>
      </c>
      <c r="E15" s="60">
        <f>'keu-1'!W15</f>
        <v>9077227700</v>
      </c>
      <c r="F15" s="68">
        <f>'keu-1'!X15</f>
        <v>0</v>
      </c>
      <c r="G15" s="98">
        <f>G16+G17</f>
        <v>0</v>
      </c>
      <c r="H15" s="60">
        <f>H16+H17</f>
        <v>0</v>
      </c>
      <c r="I15" s="61">
        <v>0</v>
      </c>
      <c r="J15" s="60">
        <f>J16+J17</f>
        <v>0</v>
      </c>
      <c r="K15" s="60">
        <f>K16+K17</f>
        <v>0</v>
      </c>
      <c r="L15" s="61">
        <v>0</v>
      </c>
      <c r="M15" s="60">
        <f>M16+M17</f>
        <v>0</v>
      </c>
      <c r="N15" s="60">
        <f>N16+N17</f>
        <v>0</v>
      </c>
      <c r="O15" s="61">
        <v>0</v>
      </c>
      <c r="P15" s="60">
        <f>P16+P17</f>
        <v>0</v>
      </c>
      <c r="Q15" s="60">
        <f>Q16+Q17</f>
        <v>0</v>
      </c>
      <c r="R15" s="61">
        <v>0</v>
      </c>
      <c r="S15" s="60">
        <f>S16+S17</f>
        <v>0</v>
      </c>
      <c r="T15" s="60">
        <f>T16+T17</f>
        <v>0</v>
      </c>
      <c r="U15" s="61">
        <v>0</v>
      </c>
      <c r="V15" s="60">
        <f>V16+V17</f>
        <v>0</v>
      </c>
      <c r="W15" s="60">
        <f>W16+W17</f>
        <v>0</v>
      </c>
      <c r="X15" s="61">
        <v>0</v>
      </c>
      <c r="Y15" s="60">
        <f>D15+G15+J15+M15+P15+S15+V15</f>
        <v>105867</v>
      </c>
      <c r="Z15" s="60">
        <f t="shared" ref="Z15:AA19" si="2">E15+H15+K15+N15+Q15+T15+W15</f>
        <v>9077227700</v>
      </c>
      <c r="AA15" s="68">
        <f t="shared" si="2"/>
        <v>0</v>
      </c>
    </row>
    <row r="16" spans="2:27" ht="17.100000000000001" customHeight="1" x14ac:dyDescent="0.3">
      <c r="B16" s="51" t="s">
        <v>104</v>
      </c>
      <c r="C16" s="93" t="s">
        <v>480</v>
      </c>
      <c r="D16" s="107">
        <f>'keu-1'!V16</f>
        <v>62549</v>
      </c>
      <c r="E16" s="60">
        <f>'keu-1'!W16</f>
        <v>5796245540</v>
      </c>
      <c r="F16" s="68">
        <f>'keu-1'!X16</f>
        <v>0</v>
      </c>
      <c r="G16" s="101">
        <v>0</v>
      </c>
      <c r="H16" s="62">
        <v>0</v>
      </c>
      <c r="I16" s="61">
        <v>0</v>
      </c>
      <c r="J16" s="62">
        <v>0</v>
      </c>
      <c r="K16" s="62">
        <v>0</v>
      </c>
      <c r="L16" s="61">
        <v>0</v>
      </c>
      <c r="M16" s="62">
        <v>0</v>
      </c>
      <c r="N16" s="62">
        <v>0</v>
      </c>
      <c r="O16" s="61">
        <v>0</v>
      </c>
      <c r="P16" s="62">
        <v>0</v>
      </c>
      <c r="Q16" s="62">
        <v>0</v>
      </c>
      <c r="R16" s="61">
        <v>0</v>
      </c>
      <c r="S16" s="62">
        <v>0</v>
      </c>
      <c r="T16" s="62">
        <v>0</v>
      </c>
      <c r="U16" s="61">
        <v>0</v>
      </c>
      <c r="V16" s="62">
        <v>0</v>
      </c>
      <c r="W16" s="62">
        <v>0</v>
      </c>
      <c r="X16" s="61">
        <v>0</v>
      </c>
      <c r="Y16" s="60">
        <f>D16+G16+J16+M16+P16+S16+V16</f>
        <v>62549</v>
      </c>
      <c r="Z16" s="60">
        <f t="shared" si="2"/>
        <v>5796245540</v>
      </c>
      <c r="AA16" s="68">
        <f t="shared" si="2"/>
        <v>0</v>
      </c>
    </row>
    <row r="17" spans="2:27" ht="17.100000000000001" customHeight="1" x14ac:dyDescent="0.3">
      <c r="B17" s="51" t="s">
        <v>105</v>
      </c>
      <c r="C17" s="93" t="s">
        <v>447</v>
      </c>
      <c r="D17" s="107">
        <f>'keu-1'!V17</f>
        <v>43318</v>
      </c>
      <c r="E17" s="60">
        <f>'keu-1'!W17</f>
        <v>3280982160</v>
      </c>
      <c r="F17" s="68">
        <f>'keu-1'!X17</f>
        <v>0</v>
      </c>
      <c r="G17" s="101">
        <v>0</v>
      </c>
      <c r="H17" s="62">
        <v>0</v>
      </c>
      <c r="I17" s="61">
        <v>0</v>
      </c>
      <c r="J17" s="62">
        <v>0</v>
      </c>
      <c r="K17" s="62">
        <v>0</v>
      </c>
      <c r="L17" s="61">
        <v>0</v>
      </c>
      <c r="M17" s="62">
        <v>0</v>
      </c>
      <c r="N17" s="62">
        <v>0</v>
      </c>
      <c r="O17" s="61">
        <v>0</v>
      </c>
      <c r="P17" s="62">
        <v>0</v>
      </c>
      <c r="Q17" s="62">
        <v>0</v>
      </c>
      <c r="R17" s="61">
        <v>0</v>
      </c>
      <c r="S17" s="62">
        <v>0</v>
      </c>
      <c r="T17" s="62">
        <v>0</v>
      </c>
      <c r="U17" s="61">
        <v>0</v>
      </c>
      <c r="V17" s="62">
        <v>0</v>
      </c>
      <c r="W17" s="62">
        <v>0</v>
      </c>
      <c r="X17" s="61">
        <v>0</v>
      </c>
      <c r="Y17" s="60">
        <f>D17+G17+J17+M17+P17+S17+V17</f>
        <v>43318</v>
      </c>
      <c r="Z17" s="60">
        <f t="shared" si="2"/>
        <v>3280982160</v>
      </c>
      <c r="AA17" s="68">
        <f t="shared" si="2"/>
        <v>0</v>
      </c>
    </row>
    <row r="18" spans="2:27" ht="17.100000000000001" customHeight="1" thickBot="1" x14ac:dyDescent="0.35">
      <c r="B18" s="57">
        <v>5</v>
      </c>
      <c r="C18" s="94" t="s">
        <v>448</v>
      </c>
      <c r="D18" s="107">
        <f>'keu-1'!V18</f>
        <v>40154</v>
      </c>
      <c r="E18" s="60">
        <f>'keu-1'!W18</f>
        <v>4058689090</v>
      </c>
      <c r="F18" s="68">
        <f>'keu-1'!X18</f>
        <v>0</v>
      </c>
      <c r="G18" s="102">
        <v>0</v>
      </c>
      <c r="H18" s="63">
        <v>0</v>
      </c>
      <c r="I18" s="61">
        <v>0</v>
      </c>
      <c r="J18" s="63">
        <v>0</v>
      </c>
      <c r="K18" s="63">
        <v>0</v>
      </c>
      <c r="L18" s="61">
        <v>0</v>
      </c>
      <c r="M18" s="63">
        <v>0</v>
      </c>
      <c r="N18" s="63">
        <v>0</v>
      </c>
      <c r="O18" s="61">
        <v>0</v>
      </c>
      <c r="P18" s="63">
        <v>0</v>
      </c>
      <c r="Q18" s="63">
        <v>0</v>
      </c>
      <c r="R18" s="61">
        <v>0</v>
      </c>
      <c r="S18" s="63">
        <v>0</v>
      </c>
      <c r="T18" s="63">
        <v>0</v>
      </c>
      <c r="U18" s="61">
        <v>0</v>
      </c>
      <c r="V18" s="63">
        <v>0</v>
      </c>
      <c r="W18" s="63">
        <v>0</v>
      </c>
      <c r="X18" s="61">
        <v>0</v>
      </c>
      <c r="Y18" s="60">
        <f>D18+G18+J18+M18+P18+S18+V18</f>
        <v>40154</v>
      </c>
      <c r="Z18" s="60">
        <f t="shared" si="2"/>
        <v>4058689090</v>
      </c>
      <c r="AA18" s="68">
        <f t="shared" si="2"/>
        <v>0</v>
      </c>
    </row>
    <row r="19" spans="2:27" ht="17.100000000000001" customHeight="1" thickBot="1" x14ac:dyDescent="0.35">
      <c r="B19" s="707" t="s">
        <v>462</v>
      </c>
      <c r="C19" s="708"/>
      <c r="D19" s="564">
        <f>'keu-1'!V19</f>
        <v>146021</v>
      </c>
      <c r="E19" s="564">
        <f>'keu-1'!W19</f>
        <v>13135916790</v>
      </c>
      <c r="F19" s="564">
        <f>'keu-1'!X19</f>
        <v>0</v>
      </c>
      <c r="G19" s="565">
        <f t="shared" ref="G19:W19" si="3">G15+G18</f>
        <v>0</v>
      </c>
      <c r="H19" s="564">
        <f t="shared" si="3"/>
        <v>0</v>
      </c>
      <c r="I19" s="564">
        <v>0</v>
      </c>
      <c r="J19" s="564">
        <f t="shared" si="3"/>
        <v>0</v>
      </c>
      <c r="K19" s="564">
        <f t="shared" si="3"/>
        <v>0</v>
      </c>
      <c r="L19" s="564">
        <v>0</v>
      </c>
      <c r="M19" s="564">
        <f t="shared" si="3"/>
        <v>0</v>
      </c>
      <c r="N19" s="564">
        <f t="shared" si="3"/>
        <v>0</v>
      </c>
      <c r="O19" s="564">
        <v>0</v>
      </c>
      <c r="P19" s="564">
        <f t="shared" si="3"/>
        <v>0</v>
      </c>
      <c r="Q19" s="564">
        <f t="shared" si="3"/>
        <v>0</v>
      </c>
      <c r="R19" s="564">
        <v>0</v>
      </c>
      <c r="S19" s="564">
        <f t="shared" si="3"/>
        <v>0</v>
      </c>
      <c r="T19" s="564">
        <f t="shared" si="3"/>
        <v>0</v>
      </c>
      <c r="U19" s="564">
        <v>0</v>
      </c>
      <c r="V19" s="564">
        <f t="shared" si="3"/>
        <v>0</v>
      </c>
      <c r="W19" s="564">
        <f t="shared" si="3"/>
        <v>0</v>
      </c>
      <c r="X19" s="564">
        <v>0</v>
      </c>
      <c r="Y19" s="564">
        <f>D19+G19+J19+M19+P19+S19+V19</f>
        <v>146021</v>
      </c>
      <c r="Z19" s="564">
        <f t="shared" si="2"/>
        <v>13135916790</v>
      </c>
      <c r="AA19" s="564">
        <f t="shared" si="2"/>
        <v>0</v>
      </c>
    </row>
    <row r="20" spans="2:27" s="124" customFormat="1" ht="17.100000000000001" customHeight="1" thickBot="1" x14ac:dyDescent="0.3">
      <c r="B20" s="560" t="s">
        <v>86</v>
      </c>
      <c r="C20" s="561" t="s">
        <v>84</v>
      </c>
      <c r="D20" s="560" t="s">
        <v>5</v>
      </c>
      <c r="E20" s="561" t="s">
        <v>88</v>
      </c>
      <c r="F20" s="562"/>
      <c r="G20" s="563" t="s">
        <v>5</v>
      </c>
      <c r="H20" s="560" t="s">
        <v>88</v>
      </c>
      <c r="I20" s="560"/>
      <c r="J20" s="560" t="s">
        <v>5</v>
      </c>
      <c r="K20" s="560" t="s">
        <v>88</v>
      </c>
      <c r="L20" s="560"/>
      <c r="M20" s="560" t="s">
        <v>5</v>
      </c>
      <c r="N20" s="560" t="s">
        <v>88</v>
      </c>
      <c r="O20" s="560"/>
      <c r="P20" s="560" t="s">
        <v>5</v>
      </c>
      <c r="Q20" s="560" t="s">
        <v>88</v>
      </c>
      <c r="R20" s="560"/>
      <c r="S20" s="560" t="s">
        <v>5</v>
      </c>
      <c r="T20" s="560" t="s">
        <v>88</v>
      </c>
      <c r="U20" s="560"/>
      <c r="V20" s="560" t="s">
        <v>5</v>
      </c>
      <c r="W20" s="560" t="s">
        <v>88</v>
      </c>
      <c r="X20" s="560"/>
      <c r="Y20" s="560" t="s">
        <v>5</v>
      </c>
      <c r="Z20" s="561" t="s">
        <v>88</v>
      </c>
      <c r="AA20" s="562"/>
    </row>
    <row r="21" spans="2:27" ht="17.100000000000001" customHeight="1" x14ac:dyDescent="0.3">
      <c r="B21" s="50">
        <v>6</v>
      </c>
      <c r="C21" s="95" t="s">
        <v>449</v>
      </c>
      <c r="D21" s="108">
        <f>'keu-1'!V21</f>
        <v>433</v>
      </c>
      <c r="E21" s="62">
        <f>'keu-1'!W21</f>
        <v>607022500</v>
      </c>
      <c r="F21" s="69">
        <f>'keu-1'!X21</f>
        <v>0</v>
      </c>
      <c r="G21" s="101">
        <v>0</v>
      </c>
      <c r="H21" s="62">
        <v>0</v>
      </c>
      <c r="I21" s="61">
        <v>0</v>
      </c>
      <c r="J21" s="62">
        <v>0</v>
      </c>
      <c r="K21" s="62">
        <v>0</v>
      </c>
      <c r="L21" s="61">
        <v>0</v>
      </c>
      <c r="M21" s="62">
        <v>0</v>
      </c>
      <c r="N21" s="62">
        <v>0</v>
      </c>
      <c r="O21" s="61">
        <v>0</v>
      </c>
      <c r="P21" s="62">
        <v>0</v>
      </c>
      <c r="Q21" s="62">
        <v>0</v>
      </c>
      <c r="R21" s="61">
        <v>0</v>
      </c>
      <c r="S21" s="62">
        <v>0</v>
      </c>
      <c r="T21" s="62">
        <v>0</v>
      </c>
      <c r="U21" s="61">
        <v>0</v>
      </c>
      <c r="V21" s="62">
        <v>0</v>
      </c>
      <c r="W21" s="62">
        <v>0</v>
      </c>
      <c r="X21" s="61">
        <v>0</v>
      </c>
      <c r="Y21" s="62">
        <f t="shared" ref="Y21:Y29" si="4">D21+G21+J21+M21+P21+S21+V21</f>
        <v>433</v>
      </c>
      <c r="Z21" s="62">
        <f t="shared" ref="Z21:AA29" si="5">E21+H21+K21+N21+Q21+T21+W21</f>
        <v>607022500</v>
      </c>
      <c r="AA21" s="69">
        <f t="shared" si="5"/>
        <v>0</v>
      </c>
    </row>
    <row r="22" spans="2:27" ht="17.100000000000001" customHeight="1" x14ac:dyDescent="0.3">
      <c r="B22" s="50">
        <v>7</v>
      </c>
      <c r="C22" s="96" t="s">
        <v>450</v>
      </c>
      <c r="D22" s="108">
        <f>'keu-1'!V22</f>
        <v>28</v>
      </c>
      <c r="E22" s="62">
        <f>'keu-1'!W22</f>
        <v>12362000</v>
      </c>
      <c r="F22" s="69">
        <f>'keu-1'!X22</f>
        <v>0</v>
      </c>
      <c r="G22" s="101">
        <v>0</v>
      </c>
      <c r="H22" s="62">
        <v>0</v>
      </c>
      <c r="I22" s="61">
        <v>0</v>
      </c>
      <c r="J22" s="62">
        <v>0</v>
      </c>
      <c r="K22" s="62">
        <v>0</v>
      </c>
      <c r="L22" s="61">
        <v>0</v>
      </c>
      <c r="M22" s="62">
        <v>0</v>
      </c>
      <c r="N22" s="62">
        <v>0</v>
      </c>
      <c r="O22" s="61">
        <v>0</v>
      </c>
      <c r="P22" s="62">
        <v>0</v>
      </c>
      <c r="Q22" s="62">
        <v>0</v>
      </c>
      <c r="R22" s="61">
        <v>0</v>
      </c>
      <c r="S22" s="62">
        <v>0</v>
      </c>
      <c r="T22" s="62">
        <v>0</v>
      </c>
      <c r="U22" s="61">
        <v>0</v>
      </c>
      <c r="V22" s="62">
        <v>0</v>
      </c>
      <c r="W22" s="62">
        <v>0</v>
      </c>
      <c r="X22" s="61">
        <v>0</v>
      </c>
      <c r="Y22" s="62">
        <f t="shared" si="4"/>
        <v>28</v>
      </c>
      <c r="Z22" s="62">
        <f t="shared" si="5"/>
        <v>12362000</v>
      </c>
      <c r="AA22" s="69">
        <f t="shared" si="5"/>
        <v>0</v>
      </c>
    </row>
    <row r="23" spans="2:27" ht="17.100000000000001" customHeight="1" x14ac:dyDescent="0.3">
      <c r="B23" s="50">
        <v>8</v>
      </c>
      <c r="C23" s="96" t="s">
        <v>451</v>
      </c>
      <c r="D23" s="108">
        <f>'keu-1'!V23</f>
        <v>486</v>
      </c>
      <c r="E23" s="62">
        <f>'keu-1'!W23</f>
        <v>78626000</v>
      </c>
      <c r="F23" s="69">
        <f>'keu-1'!X23</f>
        <v>0</v>
      </c>
      <c r="G23" s="101">
        <v>0</v>
      </c>
      <c r="H23" s="62">
        <v>0</v>
      </c>
      <c r="I23" s="61">
        <v>0</v>
      </c>
      <c r="J23" s="62">
        <v>0</v>
      </c>
      <c r="K23" s="62">
        <v>0</v>
      </c>
      <c r="L23" s="61">
        <v>0</v>
      </c>
      <c r="M23" s="62">
        <v>0</v>
      </c>
      <c r="N23" s="62">
        <v>0</v>
      </c>
      <c r="O23" s="61">
        <v>0</v>
      </c>
      <c r="P23" s="62">
        <v>0</v>
      </c>
      <c r="Q23" s="62">
        <v>0</v>
      </c>
      <c r="R23" s="61">
        <v>0</v>
      </c>
      <c r="S23" s="62">
        <v>0</v>
      </c>
      <c r="T23" s="62">
        <v>0</v>
      </c>
      <c r="U23" s="61">
        <v>0</v>
      </c>
      <c r="V23" s="62">
        <v>0</v>
      </c>
      <c r="W23" s="62">
        <v>0</v>
      </c>
      <c r="X23" s="61">
        <v>0</v>
      </c>
      <c r="Y23" s="62">
        <f t="shared" si="4"/>
        <v>486</v>
      </c>
      <c r="Z23" s="62">
        <f t="shared" si="5"/>
        <v>78626000</v>
      </c>
      <c r="AA23" s="69">
        <f t="shared" si="5"/>
        <v>0</v>
      </c>
    </row>
    <row r="24" spans="2:27" ht="17.100000000000001" customHeight="1" x14ac:dyDescent="0.3">
      <c r="B24" s="51">
        <v>9</v>
      </c>
      <c r="C24" s="46" t="s">
        <v>452</v>
      </c>
      <c r="D24" s="108">
        <f>'keu-1'!V24</f>
        <v>2</v>
      </c>
      <c r="E24" s="62">
        <f>'keu-1'!W24</f>
        <v>406000</v>
      </c>
      <c r="F24" s="69">
        <f>'keu-1'!X24</f>
        <v>0</v>
      </c>
      <c r="G24" s="101">
        <v>0</v>
      </c>
      <c r="H24" s="62">
        <v>0</v>
      </c>
      <c r="I24" s="61">
        <v>0</v>
      </c>
      <c r="J24" s="62">
        <v>0</v>
      </c>
      <c r="K24" s="62">
        <v>0</v>
      </c>
      <c r="L24" s="61">
        <v>0</v>
      </c>
      <c r="M24" s="62">
        <v>0</v>
      </c>
      <c r="N24" s="62">
        <v>0</v>
      </c>
      <c r="O24" s="61">
        <v>0</v>
      </c>
      <c r="P24" s="62">
        <v>0</v>
      </c>
      <c r="Q24" s="62">
        <v>0</v>
      </c>
      <c r="R24" s="61">
        <v>0</v>
      </c>
      <c r="S24" s="62">
        <v>0</v>
      </c>
      <c r="T24" s="62">
        <v>0</v>
      </c>
      <c r="U24" s="61">
        <v>0</v>
      </c>
      <c r="V24" s="62">
        <v>0</v>
      </c>
      <c r="W24" s="62">
        <v>0</v>
      </c>
      <c r="X24" s="61">
        <v>0</v>
      </c>
      <c r="Y24" s="62">
        <f t="shared" si="4"/>
        <v>2</v>
      </c>
      <c r="Z24" s="62">
        <f t="shared" si="5"/>
        <v>406000</v>
      </c>
      <c r="AA24" s="69">
        <f t="shared" si="5"/>
        <v>0</v>
      </c>
    </row>
    <row r="25" spans="2:27" ht="17.100000000000001" customHeight="1" x14ac:dyDescent="0.3">
      <c r="B25" s="51">
        <v>10</v>
      </c>
      <c r="C25" s="97" t="s">
        <v>12</v>
      </c>
      <c r="D25" s="108">
        <f>'keu-1'!V25</f>
        <v>1</v>
      </c>
      <c r="E25" s="62">
        <f>'keu-1'!W25</f>
        <v>297000</v>
      </c>
      <c r="F25" s="69">
        <f>'keu-1'!X25</f>
        <v>0</v>
      </c>
      <c r="G25" s="101">
        <v>0</v>
      </c>
      <c r="H25" s="62">
        <v>0</v>
      </c>
      <c r="I25" s="61">
        <v>0</v>
      </c>
      <c r="J25" s="62">
        <v>0</v>
      </c>
      <c r="K25" s="62">
        <v>0</v>
      </c>
      <c r="L25" s="61">
        <v>0</v>
      </c>
      <c r="M25" s="62">
        <v>0</v>
      </c>
      <c r="N25" s="62">
        <v>0</v>
      </c>
      <c r="O25" s="61">
        <v>0</v>
      </c>
      <c r="P25" s="62">
        <v>0</v>
      </c>
      <c r="Q25" s="62">
        <v>0</v>
      </c>
      <c r="R25" s="61">
        <v>0</v>
      </c>
      <c r="S25" s="62">
        <v>0</v>
      </c>
      <c r="T25" s="62">
        <v>0</v>
      </c>
      <c r="U25" s="61">
        <v>0</v>
      </c>
      <c r="V25" s="62">
        <v>0</v>
      </c>
      <c r="W25" s="62">
        <v>0</v>
      </c>
      <c r="X25" s="61">
        <v>0</v>
      </c>
      <c r="Y25" s="62">
        <f t="shared" si="4"/>
        <v>1</v>
      </c>
      <c r="Z25" s="62">
        <f t="shared" si="5"/>
        <v>297000</v>
      </c>
      <c r="AA25" s="69">
        <f t="shared" si="5"/>
        <v>0</v>
      </c>
    </row>
    <row r="26" spans="2:27" ht="17.100000000000001" customHeight="1" thickBot="1" x14ac:dyDescent="0.35">
      <c r="B26" s="52">
        <v>11</v>
      </c>
      <c r="C26" s="97" t="s">
        <v>453</v>
      </c>
      <c r="D26" s="108">
        <f>'keu-1'!V26</f>
        <v>32</v>
      </c>
      <c r="E26" s="62">
        <f>'keu-1'!W26</f>
        <v>576000</v>
      </c>
      <c r="F26" s="69">
        <f>'keu-1'!X26</f>
        <v>0</v>
      </c>
      <c r="G26" s="103">
        <v>0</v>
      </c>
      <c r="H26" s="64">
        <v>0</v>
      </c>
      <c r="I26" s="61">
        <v>0</v>
      </c>
      <c r="J26" s="64">
        <v>0</v>
      </c>
      <c r="K26" s="64">
        <v>0</v>
      </c>
      <c r="L26" s="61">
        <v>0</v>
      </c>
      <c r="M26" s="64">
        <v>0</v>
      </c>
      <c r="N26" s="64">
        <v>0</v>
      </c>
      <c r="O26" s="61">
        <v>0</v>
      </c>
      <c r="P26" s="64">
        <v>0</v>
      </c>
      <c r="Q26" s="64">
        <v>0</v>
      </c>
      <c r="R26" s="61">
        <v>0</v>
      </c>
      <c r="S26" s="64">
        <v>0</v>
      </c>
      <c r="T26" s="64">
        <v>0</v>
      </c>
      <c r="U26" s="61">
        <v>0</v>
      </c>
      <c r="V26" s="64">
        <v>0</v>
      </c>
      <c r="W26" s="64">
        <v>0</v>
      </c>
      <c r="X26" s="61">
        <v>0</v>
      </c>
      <c r="Y26" s="62">
        <f t="shared" si="4"/>
        <v>32</v>
      </c>
      <c r="Z26" s="62">
        <f t="shared" si="5"/>
        <v>576000</v>
      </c>
      <c r="AA26" s="69">
        <f t="shared" si="5"/>
        <v>0</v>
      </c>
    </row>
    <row r="27" spans="2:27" ht="17.100000000000001" customHeight="1" thickBot="1" x14ac:dyDescent="0.35">
      <c r="B27" s="696" t="s">
        <v>461</v>
      </c>
      <c r="C27" s="697"/>
      <c r="D27" s="564">
        <f>'keu-1'!V27</f>
        <v>982</v>
      </c>
      <c r="E27" s="564">
        <f>'keu-1'!W27</f>
        <v>699289500</v>
      </c>
      <c r="F27" s="564">
        <f>'keu-1'!X27</f>
        <v>0</v>
      </c>
      <c r="G27" s="565">
        <f>SUM(G21:G26)</f>
        <v>0</v>
      </c>
      <c r="H27" s="564">
        <f>SUM(H21:H26)</f>
        <v>0</v>
      </c>
      <c r="I27" s="564">
        <v>0</v>
      </c>
      <c r="J27" s="564">
        <f>SUM(J21:J26)</f>
        <v>0</v>
      </c>
      <c r="K27" s="564">
        <f>SUM(K21:K26)</f>
        <v>0</v>
      </c>
      <c r="L27" s="564">
        <v>0</v>
      </c>
      <c r="M27" s="564">
        <f>SUM(M21:M26)</f>
        <v>0</v>
      </c>
      <c r="N27" s="564">
        <f>SUM(N21:N26)</f>
        <v>0</v>
      </c>
      <c r="O27" s="564">
        <v>0</v>
      </c>
      <c r="P27" s="564">
        <f>SUM(P21:P26)</f>
        <v>0</v>
      </c>
      <c r="Q27" s="564">
        <f>SUM(Q21:Q26)</f>
        <v>0</v>
      </c>
      <c r="R27" s="564">
        <v>0</v>
      </c>
      <c r="S27" s="564">
        <f>SUM(S21:S26)</f>
        <v>0</v>
      </c>
      <c r="T27" s="564">
        <f>SUM(T21:T26)</f>
        <v>0</v>
      </c>
      <c r="U27" s="564">
        <v>0</v>
      </c>
      <c r="V27" s="564">
        <f>SUM(V21:V26)</f>
        <v>0</v>
      </c>
      <c r="W27" s="564">
        <f>SUM(W21:W26)</f>
        <v>0</v>
      </c>
      <c r="X27" s="564">
        <v>0</v>
      </c>
      <c r="Y27" s="564">
        <f t="shared" si="4"/>
        <v>982</v>
      </c>
      <c r="Z27" s="564">
        <f t="shared" si="5"/>
        <v>699289500</v>
      </c>
      <c r="AA27" s="564">
        <f t="shared" si="5"/>
        <v>0</v>
      </c>
    </row>
    <row r="28" spans="2:27" ht="17.100000000000001" customHeight="1" thickBot="1" x14ac:dyDescent="0.35">
      <c r="B28" s="53">
        <v>12</v>
      </c>
      <c r="C28" s="48" t="s">
        <v>100</v>
      </c>
      <c r="D28" s="109">
        <f>'keu-1'!V28</f>
        <v>8</v>
      </c>
      <c r="E28" s="64">
        <f>'keu-1'!W28</f>
        <v>4703300</v>
      </c>
      <c r="F28" s="70">
        <f>'keu-1'!X28</f>
        <v>0</v>
      </c>
      <c r="G28" s="103">
        <v>0</v>
      </c>
      <c r="H28" s="64">
        <v>0</v>
      </c>
      <c r="I28" s="64">
        <v>0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f t="shared" si="4"/>
        <v>8</v>
      </c>
      <c r="Z28" s="64">
        <f t="shared" si="5"/>
        <v>4703300</v>
      </c>
      <c r="AA28" s="70">
        <f t="shared" si="5"/>
        <v>0</v>
      </c>
    </row>
    <row r="29" spans="2:27" ht="17.100000000000001" customHeight="1" thickBot="1" x14ac:dyDescent="0.35">
      <c r="B29" s="696" t="s">
        <v>460</v>
      </c>
      <c r="C29" s="707"/>
      <c r="D29" s="564">
        <f>'keu-1'!V29</f>
        <v>146995</v>
      </c>
      <c r="E29" s="564">
        <f>'keu-1'!W29</f>
        <v>13830502990</v>
      </c>
      <c r="F29" s="564">
        <f>'keu-1'!X29</f>
        <v>0</v>
      </c>
      <c r="G29" s="565">
        <f>(G19+G27)-G28</f>
        <v>0</v>
      </c>
      <c r="H29" s="564">
        <f>(H19+H27)-H28</f>
        <v>0</v>
      </c>
      <c r="I29" s="564">
        <v>0</v>
      </c>
      <c r="J29" s="564">
        <f>(J19+J27)-J28</f>
        <v>0</v>
      </c>
      <c r="K29" s="564">
        <f>(K19+K27)-K28</f>
        <v>0</v>
      </c>
      <c r="L29" s="564">
        <v>0</v>
      </c>
      <c r="M29" s="564">
        <f>(M19+M27)-M28</f>
        <v>0</v>
      </c>
      <c r="N29" s="564">
        <f>(N19+N27)-N28</f>
        <v>0</v>
      </c>
      <c r="O29" s="564">
        <v>0</v>
      </c>
      <c r="P29" s="564">
        <f>(P19+P27)-P28</f>
        <v>0</v>
      </c>
      <c r="Q29" s="564">
        <f>(Q19+Q27)-Q28</f>
        <v>0</v>
      </c>
      <c r="R29" s="564">
        <v>0</v>
      </c>
      <c r="S29" s="564">
        <f>(S19+S27)-S28</f>
        <v>0</v>
      </c>
      <c r="T29" s="564">
        <f>(T19+T27)-T28</f>
        <v>0</v>
      </c>
      <c r="U29" s="564">
        <v>0</v>
      </c>
      <c r="V29" s="564">
        <f>(V19+V27)-V28</f>
        <v>0</v>
      </c>
      <c r="W29" s="564">
        <f>(W19+W27)-W28</f>
        <v>0</v>
      </c>
      <c r="X29" s="564">
        <v>0</v>
      </c>
      <c r="Y29" s="564">
        <f t="shared" si="4"/>
        <v>146995</v>
      </c>
      <c r="Z29" s="564">
        <f t="shared" si="5"/>
        <v>13830502990</v>
      </c>
      <c r="AA29" s="564">
        <f t="shared" si="5"/>
        <v>0</v>
      </c>
    </row>
    <row r="30" spans="2:27" s="124" customFormat="1" ht="17.100000000000001" customHeight="1" thickBot="1" x14ac:dyDescent="0.3">
      <c r="B30" s="560" t="s">
        <v>87</v>
      </c>
      <c r="C30" s="561" t="s">
        <v>110</v>
      </c>
      <c r="D30" s="560" t="s">
        <v>5</v>
      </c>
      <c r="E30" s="561" t="s">
        <v>88</v>
      </c>
      <c r="F30" s="560" t="s">
        <v>88</v>
      </c>
      <c r="G30" s="563" t="s">
        <v>5</v>
      </c>
      <c r="H30" s="560" t="s">
        <v>88</v>
      </c>
      <c r="I30" s="560"/>
      <c r="J30" s="560" t="s">
        <v>5</v>
      </c>
      <c r="K30" s="560" t="s">
        <v>88</v>
      </c>
      <c r="L30" s="560"/>
      <c r="M30" s="560" t="s">
        <v>5</v>
      </c>
      <c r="N30" s="560" t="s">
        <v>88</v>
      </c>
      <c r="O30" s="560"/>
      <c r="P30" s="560" t="s">
        <v>5</v>
      </c>
      <c r="Q30" s="560" t="s">
        <v>88</v>
      </c>
      <c r="R30" s="560"/>
      <c r="S30" s="560" t="s">
        <v>5</v>
      </c>
      <c r="T30" s="560" t="s">
        <v>88</v>
      </c>
      <c r="U30" s="560"/>
      <c r="V30" s="560" t="s">
        <v>5</v>
      </c>
      <c r="W30" s="560" t="s">
        <v>88</v>
      </c>
      <c r="X30" s="560"/>
      <c r="Y30" s="560" t="s">
        <v>5</v>
      </c>
      <c r="Z30" s="561" t="s">
        <v>88</v>
      </c>
      <c r="AA30" s="560" t="s">
        <v>88</v>
      </c>
    </row>
    <row r="31" spans="2:27" ht="17.100000000000001" customHeight="1" thickBot="1" x14ac:dyDescent="0.35">
      <c r="B31" s="150">
        <v>13</v>
      </c>
      <c r="C31" s="151" t="s">
        <v>481</v>
      </c>
      <c r="D31" s="108">
        <f>'keu-1'!V31</f>
        <v>18</v>
      </c>
      <c r="E31" s="62">
        <f>'keu-1'!W31</f>
        <v>8524100</v>
      </c>
      <c r="F31" s="69">
        <f>'keu-1'!X31</f>
        <v>0</v>
      </c>
      <c r="G31" s="103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2">
        <f t="shared" ref="Y31:Y39" si="6">D31+G31+J31+M31+P31+S31+V31</f>
        <v>18</v>
      </c>
      <c r="Z31" s="62">
        <f t="shared" ref="Z31:AA39" si="7">E31+H31+K31+N31+Q31+T31+W31</f>
        <v>8524100</v>
      </c>
      <c r="AA31" s="69">
        <f t="shared" si="7"/>
        <v>0</v>
      </c>
    </row>
    <row r="32" spans="2:27" ht="17.100000000000001" customHeight="1" thickBot="1" x14ac:dyDescent="0.35">
      <c r="B32" s="696" t="s">
        <v>458</v>
      </c>
      <c r="C32" s="697"/>
      <c r="D32" s="564">
        <f>'keu-1'!V32</f>
        <v>18</v>
      </c>
      <c r="E32" s="564">
        <f>'keu-1'!W32</f>
        <v>8524100</v>
      </c>
      <c r="F32" s="564">
        <f>'keu-1'!X32</f>
        <v>0</v>
      </c>
      <c r="G32" s="565">
        <f>SUM(G31:G31)</f>
        <v>0</v>
      </c>
      <c r="H32" s="564">
        <f>SUM(H31:H31)</f>
        <v>0</v>
      </c>
      <c r="I32" s="564">
        <v>0</v>
      </c>
      <c r="J32" s="564">
        <f>SUM(J31:J31)</f>
        <v>0</v>
      </c>
      <c r="K32" s="564">
        <f>SUM(K31:K31)</f>
        <v>0</v>
      </c>
      <c r="L32" s="564">
        <v>0</v>
      </c>
      <c r="M32" s="564">
        <f>SUM(M31:M31)</f>
        <v>0</v>
      </c>
      <c r="N32" s="564">
        <f>SUM(N31:N31)</f>
        <v>0</v>
      </c>
      <c r="O32" s="564">
        <v>0</v>
      </c>
      <c r="P32" s="564">
        <f>SUM(P31:P31)</f>
        <v>0</v>
      </c>
      <c r="Q32" s="564">
        <f>SUM(Q31:Q31)</f>
        <v>0</v>
      </c>
      <c r="R32" s="564">
        <v>0</v>
      </c>
      <c r="S32" s="564">
        <f>SUM(S31:S31)</f>
        <v>0</v>
      </c>
      <c r="T32" s="564">
        <f>SUM(T31:T31)</f>
        <v>0</v>
      </c>
      <c r="U32" s="564">
        <v>0</v>
      </c>
      <c r="V32" s="564">
        <f>SUM(V31:V31)</f>
        <v>0</v>
      </c>
      <c r="W32" s="564">
        <f>SUM(W31:W31)</f>
        <v>0</v>
      </c>
      <c r="X32" s="564">
        <v>0</v>
      </c>
      <c r="Y32" s="564">
        <f t="shared" si="6"/>
        <v>18</v>
      </c>
      <c r="Z32" s="564">
        <f t="shared" si="7"/>
        <v>8524100</v>
      </c>
      <c r="AA32" s="564">
        <f t="shared" si="7"/>
        <v>0</v>
      </c>
    </row>
    <row r="33" spans="2:28" ht="17.100000000000001" customHeight="1" thickBot="1" x14ac:dyDescent="0.35">
      <c r="B33" s="696" t="s">
        <v>459</v>
      </c>
      <c r="C33" s="707"/>
      <c r="D33" s="564">
        <f>'keu-1'!V33</f>
        <v>147013</v>
      </c>
      <c r="E33" s="564">
        <f>'keu-1'!W33</f>
        <v>13839027090</v>
      </c>
      <c r="F33" s="564">
        <f>'keu-1'!X33</f>
        <v>0</v>
      </c>
      <c r="G33" s="565">
        <f>G29+G32</f>
        <v>0</v>
      </c>
      <c r="H33" s="564">
        <f>H29+H32</f>
        <v>0</v>
      </c>
      <c r="I33" s="564">
        <v>0</v>
      </c>
      <c r="J33" s="564">
        <f>J29+J32</f>
        <v>0</v>
      </c>
      <c r="K33" s="564">
        <f>K29+K32</f>
        <v>0</v>
      </c>
      <c r="L33" s="564">
        <v>0</v>
      </c>
      <c r="M33" s="564">
        <f>M29+M32</f>
        <v>0</v>
      </c>
      <c r="N33" s="564">
        <f>N29+N32</f>
        <v>0</v>
      </c>
      <c r="O33" s="564">
        <v>0</v>
      </c>
      <c r="P33" s="564">
        <f>P29+P32</f>
        <v>0</v>
      </c>
      <c r="Q33" s="564">
        <f>Q29+Q32</f>
        <v>0</v>
      </c>
      <c r="R33" s="564">
        <v>0</v>
      </c>
      <c r="S33" s="564">
        <f>S29+S32</f>
        <v>0</v>
      </c>
      <c r="T33" s="564">
        <f>T29+T32</f>
        <v>0</v>
      </c>
      <c r="U33" s="564">
        <v>0</v>
      </c>
      <c r="V33" s="564">
        <f>V29+V32</f>
        <v>0</v>
      </c>
      <c r="W33" s="564">
        <f>W29+W32</f>
        <v>0</v>
      </c>
      <c r="X33" s="564">
        <v>0</v>
      </c>
      <c r="Y33" s="564">
        <f t="shared" si="6"/>
        <v>147013</v>
      </c>
      <c r="Z33" s="564">
        <f t="shared" si="7"/>
        <v>13839027090</v>
      </c>
      <c r="AA33" s="564">
        <f t="shared" si="7"/>
        <v>0</v>
      </c>
    </row>
    <row r="34" spans="2:28" ht="17.100000000000001" customHeight="1" x14ac:dyDescent="0.3">
      <c r="B34" s="65">
        <v>14</v>
      </c>
      <c r="C34" s="55" t="s">
        <v>454</v>
      </c>
      <c r="D34" s="107">
        <f>'keu-1'!V34</f>
        <v>44119</v>
      </c>
      <c r="E34" s="60">
        <f>'keu-1'!W34</f>
        <v>4107442400</v>
      </c>
      <c r="F34" s="68">
        <f>'keu-1'!X34</f>
        <v>0</v>
      </c>
      <c r="G34" s="98">
        <f>G8-G15</f>
        <v>0</v>
      </c>
      <c r="H34" s="60">
        <f>H8-H15</f>
        <v>0</v>
      </c>
      <c r="I34" s="60">
        <v>0</v>
      </c>
      <c r="J34" s="60">
        <f>J8-J15</f>
        <v>0</v>
      </c>
      <c r="K34" s="60">
        <f>K8-K15</f>
        <v>0</v>
      </c>
      <c r="L34" s="60">
        <v>0</v>
      </c>
      <c r="M34" s="60">
        <f>M8-M15</f>
        <v>0</v>
      </c>
      <c r="N34" s="60">
        <f>N8-N15</f>
        <v>0</v>
      </c>
      <c r="O34" s="60">
        <v>0</v>
      </c>
      <c r="P34" s="60">
        <f>P8-P15</f>
        <v>0</v>
      </c>
      <c r="Q34" s="60">
        <f>Q8-Q15</f>
        <v>0</v>
      </c>
      <c r="R34" s="60">
        <v>0</v>
      </c>
      <c r="S34" s="60">
        <f>S8-S15</f>
        <v>0</v>
      </c>
      <c r="T34" s="60">
        <f>T8-T15</f>
        <v>0</v>
      </c>
      <c r="U34" s="60">
        <v>0</v>
      </c>
      <c r="V34" s="60">
        <f>V8-V15</f>
        <v>0</v>
      </c>
      <c r="W34" s="60">
        <f>W8-W15</f>
        <v>0</v>
      </c>
      <c r="X34" s="60">
        <v>0</v>
      </c>
      <c r="Y34" s="60">
        <f t="shared" si="6"/>
        <v>44119</v>
      </c>
      <c r="Z34" s="60">
        <f t="shared" si="7"/>
        <v>4107442400</v>
      </c>
      <c r="AA34" s="68">
        <f t="shared" si="7"/>
        <v>0</v>
      </c>
      <c r="AB34" s="125"/>
    </row>
    <row r="35" spans="2:28" ht="17.100000000000001" customHeight="1" x14ac:dyDescent="0.3">
      <c r="B35" s="57">
        <v>15</v>
      </c>
      <c r="C35" s="54" t="s">
        <v>455</v>
      </c>
      <c r="D35" s="107" t="e">
        <f>'keu-1'!V35</f>
        <v>#DIV/0!</v>
      </c>
      <c r="E35" s="60" t="e">
        <f>'keu-1'!W35</f>
        <v>#DIV/0!</v>
      </c>
      <c r="F35" s="68">
        <f>'keu-1'!X35</f>
        <v>0</v>
      </c>
      <c r="G35" s="102" t="e">
        <f>(G15/G8)*100</f>
        <v>#DIV/0!</v>
      </c>
      <c r="H35" s="63" t="e">
        <f>(H15/H8)*100</f>
        <v>#DIV/0!</v>
      </c>
      <c r="I35" s="63">
        <v>0</v>
      </c>
      <c r="J35" s="63" t="e">
        <f>(J15/J8)*100</f>
        <v>#DIV/0!</v>
      </c>
      <c r="K35" s="63" t="e">
        <f>(K15/K8)*100</f>
        <v>#DIV/0!</v>
      </c>
      <c r="L35" s="63">
        <v>0</v>
      </c>
      <c r="M35" s="63" t="e">
        <f>(M15/M8)*100</f>
        <v>#DIV/0!</v>
      </c>
      <c r="N35" s="63" t="e">
        <f>(N15/N8)*100</f>
        <v>#DIV/0!</v>
      </c>
      <c r="O35" s="63">
        <v>0</v>
      </c>
      <c r="P35" s="63" t="e">
        <f>(P15/P8)*100</f>
        <v>#DIV/0!</v>
      </c>
      <c r="Q35" s="63" t="e">
        <f>(Q15/Q8)*100</f>
        <v>#DIV/0!</v>
      </c>
      <c r="R35" s="63">
        <v>0</v>
      </c>
      <c r="S35" s="63" t="e">
        <f>(S15/S8)*100</f>
        <v>#DIV/0!</v>
      </c>
      <c r="T35" s="63" t="e">
        <f>(T15/T8)*100</f>
        <v>#DIV/0!</v>
      </c>
      <c r="U35" s="63">
        <v>0</v>
      </c>
      <c r="V35" s="63" t="e">
        <f>(V15/V8)*100</f>
        <v>#DIV/0!</v>
      </c>
      <c r="W35" s="63" t="e">
        <f>(W15/W8)*100</f>
        <v>#DIV/0!</v>
      </c>
      <c r="X35" s="63">
        <v>0</v>
      </c>
      <c r="Y35" s="60" t="e">
        <f t="shared" si="6"/>
        <v>#DIV/0!</v>
      </c>
      <c r="Z35" s="60" t="e">
        <f t="shared" si="7"/>
        <v>#DIV/0!</v>
      </c>
      <c r="AA35" s="68">
        <f t="shared" si="7"/>
        <v>0</v>
      </c>
    </row>
    <row r="36" spans="2:28" ht="17.100000000000001" customHeight="1" x14ac:dyDescent="0.3">
      <c r="B36" s="90">
        <v>16</v>
      </c>
      <c r="C36" s="66" t="s">
        <v>456</v>
      </c>
      <c r="D36" s="107">
        <f>'keu-1'!V36</f>
        <v>0</v>
      </c>
      <c r="E36" s="60" t="e">
        <f>'keu-1'!W36</f>
        <v>#DIV/0!</v>
      </c>
      <c r="F36" s="68">
        <f>'keu-1'!X36</f>
        <v>0</v>
      </c>
      <c r="G36" s="102">
        <v>0</v>
      </c>
      <c r="H36" s="63" t="e">
        <f>(H15/H9)*100</f>
        <v>#DIV/0!</v>
      </c>
      <c r="I36" s="63">
        <v>0</v>
      </c>
      <c r="J36" s="63">
        <v>0</v>
      </c>
      <c r="K36" s="63" t="e">
        <f>(K15/K9)*100</f>
        <v>#DIV/0!</v>
      </c>
      <c r="L36" s="63">
        <v>0</v>
      </c>
      <c r="M36" s="63">
        <v>0</v>
      </c>
      <c r="N36" s="63" t="e">
        <f>(N15/N9)*100</f>
        <v>#DIV/0!</v>
      </c>
      <c r="O36" s="63">
        <v>0</v>
      </c>
      <c r="P36" s="63">
        <v>0</v>
      </c>
      <c r="Q36" s="63" t="e">
        <f>(Q15/Q9)*100</f>
        <v>#DIV/0!</v>
      </c>
      <c r="R36" s="63">
        <v>0</v>
      </c>
      <c r="S36" s="63">
        <v>0</v>
      </c>
      <c r="T36" s="63" t="e">
        <f>(T15/T9)*100</f>
        <v>#DIV/0!</v>
      </c>
      <c r="U36" s="63">
        <v>0</v>
      </c>
      <c r="V36" s="63">
        <v>0</v>
      </c>
      <c r="W36" s="63" t="e">
        <f>(W15/W9)*100</f>
        <v>#DIV/0!</v>
      </c>
      <c r="X36" s="63">
        <v>0</v>
      </c>
      <c r="Y36" s="60">
        <f t="shared" si="6"/>
        <v>0</v>
      </c>
      <c r="Z36" s="60" t="e">
        <f t="shared" si="7"/>
        <v>#DIV/0!</v>
      </c>
      <c r="AA36" s="68">
        <f t="shared" si="7"/>
        <v>0</v>
      </c>
    </row>
    <row r="37" spans="2:28" ht="17.100000000000001" customHeight="1" x14ac:dyDescent="0.3">
      <c r="B37" s="90">
        <v>17</v>
      </c>
      <c r="C37" s="66" t="s">
        <v>457</v>
      </c>
      <c r="D37" s="107">
        <f>'keu-1'!V37</f>
        <v>0</v>
      </c>
      <c r="E37" s="60" t="e">
        <f>'keu-1'!W37</f>
        <v>#DIV/0!</v>
      </c>
      <c r="F37" s="68">
        <f>'keu-1'!X37</f>
        <v>0</v>
      </c>
      <c r="G37" s="104">
        <v>0</v>
      </c>
      <c r="H37" s="74" t="e">
        <f>(H18/H10)*100</f>
        <v>#DIV/0!</v>
      </c>
      <c r="I37" s="74">
        <v>0</v>
      </c>
      <c r="J37" s="74">
        <v>0</v>
      </c>
      <c r="K37" s="74" t="e">
        <f>(K18/K10)*100</f>
        <v>#DIV/0!</v>
      </c>
      <c r="L37" s="74">
        <v>0</v>
      </c>
      <c r="M37" s="74">
        <v>0</v>
      </c>
      <c r="N37" s="74" t="e">
        <f>(N18/N10)*100</f>
        <v>#DIV/0!</v>
      </c>
      <c r="O37" s="74">
        <v>0</v>
      </c>
      <c r="P37" s="74">
        <v>0</v>
      </c>
      <c r="Q37" s="74" t="e">
        <f>(Q18/Q10)*100</f>
        <v>#DIV/0!</v>
      </c>
      <c r="R37" s="74">
        <v>0</v>
      </c>
      <c r="S37" s="74">
        <v>0</v>
      </c>
      <c r="T37" s="74" t="e">
        <f>(T18/T10)*100</f>
        <v>#DIV/0!</v>
      </c>
      <c r="U37" s="74">
        <v>0</v>
      </c>
      <c r="V37" s="74">
        <v>0</v>
      </c>
      <c r="W37" s="74" t="e">
        <f>(W18/W10)*100</f>
        <v>#DIV/0!</v>
      </c>
      <c r="X37" s="74">
        <v>0</v>
      </c>
      <c r="Y37" s="60">
        <f t="shared" si="6"/>
        <v>0</v>
      </c>
      <c r="Z37" s="60" t="e">
        <f t="shared" si="7"/>
        <v>#DIV/0!</v>
      </c>
      <c r="AA37" s="68">
        <f t="shared" si="7"/>
        <v>0</v>
      </c>
    </row>
    <row r="38" spans="2:28" ht="17.100000000000001" customHeight="1" x14ac:dyDescent="0.3">
      <c r="B38" s="57">
        <v>18</v>
      </c>
      <c r="C38" s="54" t="s">
        <v>113</v>
      </c>
      <c r="D38" s="107">
        <f>'keu-1'!V38</f>
        <v>0</v>
      </c>
      <c r="E38" s="60" t="e">
        <f>'keu-1'!W38</f>
        <v>#DIV/0!</v>
      </c>
      <c r="F38" s="68">
        <f>'keu-1'!X38</f>
        <v>0</v>
      </c>
      <c r="G38" s="105">
        <v>0</v>
      </c>
      <c r="H38" s="63" t="e">
        <f>H8/G8</f>
        <v>#DIV/0!</v>
      </c>
      <c r="I38" s="81">
        <v>0</v>
      </c>
      <c r="J38" s="81">
        <v>0</v>
      </c>
      <c r="K38" s="63" t="e">
        <f>K8/J8</f>
        <v>#DIV/0!</v>
      </c>
      <c r="L38" s="81">
        <v>0</v>
      </c>
      <c r="M38" s="81">
        <v>0</v>
      </c>
      <c r="N38" s="63" t="e">
        <f>N8/M8</f>
        <v>#DIV/0!</v>
      </c>
      <c r="O38" s="81">
        <v>0</v>
      </c>
      <c r="P38" s="81">
        <v>0</v>
      </c>
      <c r="Q38" s="63" t="e">
        <f>Q8/P8</f>
        <v>#DIV/0!</v>
      </c>
      <c r="R38" s="81">
        <v>0</v>
      </c>
      <c r="S38" s="81">
        <v>0</v>
      </c>
      <c r="T38" s="63" t="e">
        <f>T8/S8</f>
        <v>#DIV/0!</v>
      </c>
      <c r="U38" s="81">
        <v>0</v>
      </c>
      <c r="V38" s="81">
        <v>0</v>
      </c>
      <c r="W38" s="63" t="e">
        <f>W8/V8</f>
        <v>#DIV/0!</v>
      </c>
      <c r="X38" s="81">
        <v>0</v>
      </c>
      <c r="Y38" s="60">
        <f t="shared" si="6"/>
        <v>0</v>
      </c>
      <c r="Z38" s="60" t="e">
        <f t="shared" si="7"/>
        <v>#DIV/0!</v>
      </c>
      <c r="AA38" s="68">
        <f t="shared" si="7"/>
        <v>0</v>
      </c>
    </row>
    <row r="39" spans="2:28" ht="17.100000000000001" customHeight="1" thickBot="1" x14ac:dyDescent="0.35">
      <c r="B39" s="91">
        <v>19</v>
      </c>
      <c r="C39" s="76" t="s">
        <v>114</v>
      </c>
      <c r="D39" s="110">
        <f>'keu-1'!V39</f>
        <v>0</v>
      </c>
      <c r="E39" s="111">
        <f>'keu-1'!W39</f>
        <v>0</v>
      </c>
      <c r="F39" s="112" t="e">
        <f>'keu-1'!X39</f>
        <v>#DIV/0!</v>
      </c>
      <c r="G39" s="106">
        <v>0</v>
      </c>
      <c r="H39" s="82">
        <v>0</v>
      </c>
      <c r="I39" s="89" t="e">
        <f>I8/G8</f>
        <v>#DIV/0!</v>
      </c>
      <c r="J39" s="82">
        <v>0</v>
      </c>
      <c r="K39" s="82">
        <v>0</v>
      </c>
      <c r="L39" s="89" t="e">
        <f>L8/J8</f>
        <v>#DIV/0!</v>
      </c>
      <c r="M39" s="82">
        <v>0</v>
      </c>
      <c r="N39" s="82">
        <v>0</v>
      </c>
      <c r="O39" s="89" t="e">
        <f>O8/M8</f>
        <v>#DIV/0!</v>
      </c>
      <c r="P39" s="82">
        <v>0</v>
      </c>
      <c r="Q39" s="82">
        <v>0</v>
      </c>
      <c r="R39" s="89" t="e">
        <f>R8/P8</f>
        <v>#DIV/0!</v>
      </c>
      <c r="S39" s="82">
        <v>0</v>
      </c>
      <c r="T39" s="82">
        <v>0</v>
      </c>
      <c r="U39" s="89" t="e">
        <f>U8/S8</f>
        <v>#DIV/0!</v>
      </c>
      <c r="V39" s="82">
        <v>0</v>
      </c>
      <c r="W39" s="82">
        <v>0</v>
      </c>
      <c r="X39" s="89" t="e">
        <f>X8/V8</f>
        <v>#DIV/0!</v>
      </c>
      <c r="Y39" s="111">
        <f t="shared" si="6"/>
        <v>0</v>
      </c>
      <c r="Z39" s="111">
        <f t="shared" si="7"/>
        <v>0</v>
      </c>
      <c r="AA39" s="112" t="e">
        <f t="shared" si="7"/>
        <v>#DIV/0!</v>
      </c>
    </row>
    <row r="43" spans="2:28" customFormat="1" ht="15" x14ac:dyDescent="0.25">
      <c r="S43" s="709" t="s">
        <v>120</v>
      </c>
      <c r="T43" s="709"/>
      <c r="U43" s="709"/>
      <c r="V43" s="709"/>
      <c r="W43" s="709"/>
    </row>
    <row r="44" spans="2:28" customFormat="1" ht="15" x14ac:dyDescent="0.25">
      <c r="C44" s="709" t="s">
        <v>122</v>
      </c>
      <c r="D44" s="709"/>
      <c r="E44" s="709"/>
      <c r="F44" s="709"/>
      <c r="G44" s="709"/>
      <c r="S44" s="709" t="s">
        <v>121</v>
      </c>
      <c r="T44" s="709"/>
      <c r="U44" s="709"/>
      <c r="V44" s="709"/>
      <c r="W44" s="709"/>
    </row>
    <row r="45" spans="2:28" customFormat="1" ht="15" x14ac:dyDescent="0.25">
      <c r="C45" s="700" t="s">
        <v>464</v>
      </c>
      <c r="D45" s="700"/>
      <c r="E45" s="700"/>
      <c r="F45" s="700"/>
      <c r="G45" s="700"/>
      <c r="S45" s="700" t="s">
        <v>123</v>
      </c>
      <c r="T45" s="700"/>
      <c r="U45" s="700"/>
      <c r="V45" s="700"/>
      <c r="W45" s="700"/>
    </row>
    <row r="46" spans="2:28" customFormat="1" ht="15" x14ac:dyDescent="0.25"/>
    <row r="47" spans="2:28" customFormat="1" ht="15" x14ac:dyDescent="0.25"/>
    <row r="48" spans="2:28" customFormat="1" ht="15" x14ac:dyDescent="0.25"/>
    <row r="49" spans="3:23" customFormat="1" ht="15" x14ac:dyDescent="0.25"/>
    <row r="50" spans="3:23" customFormat="1" ht="15" x14ac:dyDescent="0.25">
      <c r="C50" s="700" t="s">
        <v>465</v>
      </c>
      <c r="D50" s="700"/>
      <c r="E50" s="700"/>
      <c r="F50" s="700"/>
      <c r="G50" s="700"/>
      <c r="S50" s="700" t="s">
        <v>466</v>
      </c>
      <c r="T50" s="700"/>
      <c r="U50" s="700"/>
      <c r="V50" s="700"/>
      <c r="W50" s="700"/>
    </row>
    <row r="51" spans="3:23" customFormat="1" ht="15" x14ac:dyDescent="0.25">
      <c r="C51" s="700" t="s">
        <v>514</v>
      </c>
      <c r="D51" s="700"/>
      <c r="E51" s="700"/>
      <c r="F51" s="700"/>
      <c r="G51" s="700"/>
      <c r="S51" s="700" t="s">
        <v>467</v>
      </c>
      <c r="T51" s="700"/>
      <c r="U51" s="700"/>
      <c r="V51" s="700"/>
      <c r="W51" s="700"/>
    </row>
    <row r="53" spans="3:23" x14ac:dyDescent="0.3">
      <c r="C53" s="84"/>
      <c r="N53" s="126"/>
    </row>
    <row r="54" spans="3:23" x14ac:dyDescent="0.3">
      <c r="H54" s="126"/>
      <c r="K54" s="126"/>
    </row>
    <row r="55" spans="3:23" x14ac:dyDescent="0.3">
      <c r="H55" s="126"/>
      <c r="K55" s="126"/>
      <c r="N55" s="126"/>
    </row>
    <row r="56" spans="3:23" x14ac:dyDescent="0.3">
      <c r="H56" s="126"/>
      <c r="K56" s="127"/>
    </row>
    <row r="57" spans="3:23" x14ac:dyDescent="0.3">
      <c r="H57" s="126"/>
      <c r="K57" s="126"/>
    </row>
    <row r="58" spans="3:23" x14ac:dyDescent="0.3">
      <c r="H58" s="126"/>
      <c r="K58" s="126"/>
    </row>
    <row r="59" spans="3:23" x14ac:dyDescent="0.3">
      <c r="H59" s="126"/>
      <c r="K59" s="126"/>
    </row>
    <row r="60" spans="3:23" x14ac:dyDescent="0.3">
      <c r="H60" s="126"/>
      <c r="K60" s="126"/>
    </row>
    <row r="61" spans="3:23" x14ac:dyDescent="0.3">
      <c r="H61" s="126"/>
      <c r="K61" s="126"/>
    </row>
    <row r="62" spans="3:23" x14ac:dyDescent="0.3">
      <c r="H62" s="126"/>
      <c r="K62" s="126"/>
    </row>
    <row r="63" spans="3:23" x14ac:dyDescent="0.3">
      <c r="C63" s="128"/>
      <c r="H63" s="126"/>
      <c r="K63" s="126"/>
    </row>
    <row r="64" spans="3:23" x14ac:dyDescent="0.3">
      <c r="H64" s="126"/>
      <c r="K64" s="126"/>
    </row>
    <row r="65" spans="8:16" x14ac:dyDescent="0.3">
      <c r="H65" s="126"/>
      <c r="K65" s="126"/>
    </row>
    <row r="68" spans="8:16" x14ac:dyDescent="0.3">
      <c r="H68" s="126"/>
      <c r="K68" s="129"/>
    </row>
    <row r="69" spans="8:16" x14ac:dyDescent="0.3">
      <c r="K69" s="130"/>
    </row>
    <row r="72" spans="8:16" x14ac:dyDescent="0.3">
      <c r="H72" s="146"/>
    </row>
    <row r="73" spans="8:16" x14ac:dyDescent="0.3">
      <c r="H73" s="126"/>
    </row>
    <row r="74" spans="8:16" x14ac:dyDescent="0.3">
      <c r="H74" s="126"/>
    </row>
    <row r="75" spans="8:16" x14ac:dyDescent="0.3">
      <c r="H75" s="126"/>
    </row>
    <row r="76" spans="8:16" x14ac:dyDescent="0.3">
      <c r="H76" s="144"/>
    </row>
    <row r="77" spans="8:16" x14ac:dyDescent="0.3">
      <c r="H77" s="144"/>
      <c r="L77" s="125"/>
      <c r="P77" s="125"/>
    </row>
    <row r="78" spans="8:16" x14ac:dyDescent="0.3">
      <c r="H78" s="145"/>
      <c r="L78" s="146"/>
      <c r="M78" s="721"/>
      <c r="N78" s="721"/>
      <c r="O78" s="721"/>
      <c r="P78" s="144"/>
    </row>
    <row r="79" spans="8:16" x14ac:dyDescent="0.3">
      <c r="M79" s="145"/>
    </row>
    <row r="81" spans="12:12" x14ac:dyDescent="0.3">
      <c r="L81" s="145"/>
    </row>
  </sheetData>
  <mergeCells count="26">
    <mergeCell ref="B2:AA4"/>
    <mergeCell ref="M78:O78"/>
    <mergeCell ref="C45:G45"/>
    <mergeCell ref="S45:W45"/>
    <mergeCell ref="C50:G50"/>
    <mergeCell ref="S50:W50"/>
    <mergeCell ref="C51:G51"/>
    <mergeCell ref="S51:W51"/>
    <mergeCell ref="B32:C32"/>
    <mergeCell ref="B33:C33"/>
    <mergeCell ref="D6:F6"/>
    <mergeCell ref="S43:W43"/>
    <mergeCell ref="C44:G44"/>
    <mergeCell ref="S44:W44"/>
    <mergeCell ref="S6:U6"/>
    <mergeCell ref="V6:X6"/>
    <mergeCell ref="Y6:AA6"/>
    <mergeCell ref="B19:C19"/>
    <mergeCell ref="B27:C27"/>
    <mergeCell ref="B29:C29"/>
    <mergeCell ref="B6:B7"/>
    <mergeCell ref="C6:C7"/>
    <mergeCell ref="G6:I6"/>
    <mergeCell ref="J6:L6"/>
    <mergeCell ref="M6:O6"/>
    <mergeCell ref="P6:R6"/>
  </mergeCells>
  <pageMargins left="0.44" right="0.35433070866141736" top="0.85" bottom="0.43307086614173229" header="0.31496062992125984" footer="0.31496062992125984"/>
  <pageSetup paperSize="10000" scale="55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O37"/>
  <sheetViews>
    <sheetView view="pageBreakPreview" zoomScaleSheetLayoutView="100" workbookViewId="0">
      <selection activeCell="H27" sqref="H27"/>
    </sheetView>
  </sheetViews>
  <sheetFormatPr defaultRowHeight="12.75" x14ac:dyDescent="0.2"/>
  <cols>
    <col min="1" max="1" width="6.28515625" style="137" customWidth="1"/>
    <col min="2" max="2" width="12.7109375" style="137" customWidth="1"/>
    <col min="3" max="3" width="13.85546875" style="137" customWidth="1"/>
    <col min="4" max="4" width="8.5703125" style="137" customWidth="1"/>
    <col min="5" max="5" width="15.7109375" style="137" customWidth="1"/>
    <col min="6" max="6" width="7.28515625" style="137" customWidth="1"/>
    <col min="7" max="7" width="15.7109375" style="137" customWidth="1"/>
    <col min="8" max="8" width="8.42578125" style="137" customWidth="1"/>
    <col min="9" max="9" width="7.140625" style="138" customWidth="1"/>
    <col min="10" max="10" width="15.7109375" style="137" customWidth="1"/>
    <col min="11" max="11" width="6.7109375" style="137" customWidth="1"/>
    <col min="12" max="12" width="7.28515625" style="137" customWidth="1"/>
    <col min="13" max="13" width="7.28515625" style="137" bestFit="1" customWidth="1"/>
    <col min="14" max="14" width="15.7109375" style="137" customWidth="1"/>
    <col min="15" max="15" width="6.7109375" style="137" customWidth="1"/>
    <col min="16" max="16384" width="9.140625" style="137"/>
  </cols>
  <sheetData>
    <row r="1" spans="1:15" ht="13.5" thickBot="1" x14ac:dyDescent="0.25"/>
    <row r="2" spans="1:15" ht="15" customHeight="1" x14ac:dyDescent="0.2">
      <c r="A2" s="139"/>
      <c r="B2" s="735"/>
      <c r="C2" s="735"/>
      <c r="D2" s="736"/>
      <c r="E2" s="736"/>
      <c r="F2" s="736"/>
      <c r="G2" s="731"/>
      <c r="H2" s="731"/>
      <c r="I2" s="731"/>
      <c r="J2" s="731"/>
      <c r="K2" s="731"/>
      <c r="L2" s="731"/>
      <c r="M2" s="731"/>
      <c r="N2" s="731"/>
      <c r="O2" s="732"/>
    </row>
    <row r="3" spans="1:15" ht="15" customHeight="1" x14ac:dyDescent="0.2">
      <c r="A3" s="140"/>
      <c r="B3" s="737"/>
      <c r="C3" s="737"/>
      <c r="D3" s="737"/>
      <c r="E3" s="737"/>
      <c r="F3" s="737"/>
      <c r="G3" s="733"/>
      <c r="H3" s="733"/>
      <c r="I3" s="733"/>
      <c r="J3" s="733"/>
      <c r="K3" s="733"/>
      <c r="L3" s="733"/>
      <c r="M3" s="733"/>
      <c r="N3" s="733"/>
      <c r="O3" s="734"/>
    </row>
    <row r="4" spans="1:15" ht="15" customHeight="1" thickBot="1" x14ac:dyDescent="0.25">
      <c r="A4" s="141"/>
      <c r="B4" s="738"/>
      <c r="C4" s="738"/>
      <c r="D4" s="738"/>
      <c r="E4" s="738"/>
      <c r="F4" s="738"/>
      <c r="G4" s="739"/>
      <c r="H4" s="739"/>
      <c r="I4" s="739"/>
      <c r="J4" s="739"/>
      <c r="K4" s="739"/>
      <c r="L4" s="739"/>
      <c r="M4" s="739"/>
      <c r="N4" s="739"/>
      <c r="O4" s="740"/>
    </row>
    <row r="5" spans="1:15" ht="4.5" customHeight="1" thickBot="1" x14ac:dyDescent="0.25"/>
    <row r="6" spans="1:15" ht="16.5" x14ac:dyDescent="0.3">
      <c r="A6" s="722" t="s">
        <v>1</v>
      </c>
      <c r="B6" s="724" t="s">
        <v>127</v>
      </c>
      <c r="C6" s="729" t="s">
        <v>165</v>
      </c>
      <c r="D6" s="726" t="s">
        <v>103</v>
      </c>
      <c r="E6" s="726"/>
      <c r="F6" s="726" t="s">
        <v>119</v>
      </c>
      <c r="G6" s="726"/>
      <c r="H6" s="727" t="s">
        <v>470</v>
      </c>
      <c r="I6" s="728"/>
      <c r="J6" s="728"/>
      <c r="K6" s="728"/>
      <c r="L6" s="727" t="s">
        <v>471</v>
      </c>
      <c r="M6" s="728"/>
      <c r="N6" s="728"/>
      <c r="O6" s="741"/>
    </row>
    <row r="7" spans="1:15" ht="17.25" thickBot="1" x14ac:dyDescent="0.35">
      <c r="A7" s="723"/>
      <c r="B7" s="725"/>
      <c r="C7" s="730"/>
      <c r="D7" s="245" t="s">
        <v>5</v>
      </c>
      <c r="E7" s="245" t="s">
        <v>88</v>
      </c>
      <c r="F7" s="245" t="s">
        <v>5</v>
      </c>
      <c r="G7" s="245" t="s">
        <v>88</v>
      </c>
      <c r="H7" s="245" t="s">
        <v>111</v>
      </c>
      <c r="I7" s="245" t="s">
        <v>112</v>
      </c>
      <c r="J7" s="245" t="s">
        <v>88</v>
      </c>
      <c r="K7" s="245" t="s">
        <v>112</v>
      </c>
      <c r="L7" s="245" t="s">
        <v>111</v>
      </c>
      <c r="M7" s="245" t="s">
        <v>112</v>
      </c>
      <c r="N7" s="245" t="s">
        <v>88</v>
      </c>
      <c r="O7" s="246" t="s">
        <v>112</v>
      </c>
    </row>
    <row r="8" spans="1:15" ht="17.25" thickTop="1" x14ac:dyDescent="0.3">
      <c r="A8" s="131">
        <v>1</v>
      </c>
      <c r="B8" s="132" t="s">
        <v>89</v>
      </c>
      <c r="C8" s="243" t="s">
        <v>166</v>
      </c>
      <c r="D8" s="60">
        <v>29867</v>
      </c>
      <c r="E8" s="60">
        <v>2549794500</v>
      </c>
      <c r="F8" s="567">
        <v>21520</v>
      </c>
      <c r="G8" s="567">
        <v>2642254100</v>
      </c>
      <c r="H8" s="567">
        <v>21669</v>
      </c>
      <c r="I8" s="568">
        <f>H8/D8*100</f>
        <v>72.551645628955029</v>
      </c>
      <c r="J8" s="567">
        <v>1767842500</v>
      </c>
      <c r="K8" s="569">
        <f>J8/E8*100</f>
        <v>69.332744266253613</v>
      </c>
      <c r="L8" s="567">
        <v>8522</v>
      </c>
      <c r="M8" s="570">
        <f>L8/F8*100</f>
        <v>39.600371747211895</v>
      </c>
      <c r="N8" s="567">
        <v>800775150</v>
      </c>
      <c r="O8" s="571">
        <f>N8/G8*100</f>
        <v>30.306515561845472</v>
      </c>
    </row>
    <row r="9" spans="1:15" ht="16.5" x14ac:dyDescent="0.3">
      <c r="A9" s="133">
        <v>2</v>
      </c>
      <c r="B9" s="134" t="s">
        <v>90</v>
      </c>
      <c r="C9" s="244" t="s">
        <v>167</v>
      </c>
      <c r="D9" s="572">
        <v>29928</v>
      </c>
      <c r="E9" s="572">
        <v>2721843700</v>
      </c>
      <c r="F9" s="572">
        <v>22152</v>
      </c>
      <c r="G9" s="572">
        <v>2690760700</v>
      </c>
      <c r="H9" s="572">
        <v>21158</v>
      </c>
      <c r="I9" s="573">
        <f>H9/D9*100</f>
        <v>70.696337877572844</v>
      </c>
      <c r="J9" s="572">
        <v>1864077500</v>
      </c>
      <c r="K9" s="574">
        <f>J9/E9*100</f>
        <v>68.48583921258961</v>
      </c>
      <c r="L9" s="572">
        <v>8138</v>
      </c>
      <c r="M9" s="575">
        <f>L9/F9*100</f>
        <v>36.737089201877929</v>
      </c>
      <c r="N9" s="572">
        <v>875640500</v>
      </c>
      <c r="O9" s="576">
        <f>N9/G9*100</f>
        <v>32.542488821098061</v>
      </c>
    </row>
    <row r="10" spans="1:15" ht="16.5" x14ac:dyDescent="0.3">
      <c r="A10" s="133">
        <v>3</v>
      </c>
      <c r="B10" s="134" t="s">
        <v>91</v>
      </c>
      <c r="C10" s="244" t="s">
        <v>168</v>
      </c>
      <c r="D10" s="572">
        <v>29998</v>
      </c>
      <c r="E10" s="572">
        <v>2603090300</v>
      </c>
      <c r="F10" s="572">
        <v>21245</v>
      </c>
      <c r="G10" s="572">
        <v>2563625500</v>
      </c>
      <c r="H10" s="572">
        <v>22164</v>
      </c>
      <c r="I10" s="573">
        <f>H10/D10*100</f>
        <v>73.884925661710781</v>
      </c>
      <c r="J10" s="572">
        <v>1901849700</v>
      </c>
      <c r="K10" s="574">
        <f>J10/E10*100</f>
        <v>73.061226496829562</v>
      </c>
      <c r="L10" s="572">
        <v>8741</v>
      </c>
      <c r="M10" s="575">
        <f>L10/F10*100</f>
        <v>41.143798540833139</v>
      </c>
      <c r="N10" s="572">
        <v>905739700</v>
      </c>
      <c r="O10" s="576">
        <f>N10/G10*100</f>
        <v>35.330421701609694</v>
      </c>
    </row>
    <row r="11" spans="1:15" ht="16.5" x14ac:dyDescent="0.3">
      <c r="A11" s="133">
        <v>4</v>
      </c>
      <c r="B11" s="134" t="s">
        <v>92</v>
      </c>
      <c r="C11" s="244" t="s">
        <v>169</v>
      </c>
      <c r="D11" s="572">
        <v>30067</v>
      </c>
      <c r="E11" s="572">
        <v>2445468400</v>
      </c>
      <c r="F11" s="572">
        <v>21486</v>
      </c>
      <c r="G11" s="572">
        <v>2536837510</v>
      </c>
      <c r="H11" s="572">
        <v>21875</v>
      </c>
      <c r="I11" s="573">
        <f>H11/D11*100</f>
        <v>72.754182326138292</v>
      </c>
      <c r="J11" s="572">
        <v>1730816000</v>
      </c>
      <c r="K11" s="574">
        <f>J11/E11*100</f>
        <v>70.776461474619751</v>
      </c>
      <c r="L11" s="572">
        <v>7951</v>
      </c>
      <c r="M11" s="575">
        <f>L11/F11*100</f>
        <v>37.005491948245364</v>
      </c>
      <c r="N11" s="572">
        <v>805217890</v>
      </c>
      <c r="O11" s="576">
        <f>N11/G11*100</f>
        <v>31.741011666135449</v>
      </c>
    </row>
    <row r="12" spans="1:15" ht="16.5" x14ac:dyDescent="0.3">
      <c r="A12" s="133">
        <v>5</v>
      </c>
      <c r="B12" s="134" t="s">
        <v>17</v>
      </c>
      <c r="C12" s="244" t="s">
        <v>170</v>
      </c>
      <c r="D12" s="572">
        <v>30126</v>
      </c>
      <c r="E12" s="572">
        <v>2864473200</v>
      </c>
      <c r="F12" s="572">
        <v>25802</v>
      </c>
      <c r="G12" s="572">
        <v>2983526360</v>
      </c>
      <c r="H12" s="572">
        <v>19001</v>
      </c>
      <c r="I12" s="573">
        <f>H12/D12*100</f>
        <v>63.071765252605729</v>
      </c>
      <c r="J12" s="572">
        <v>1812642000</v>
      </c>
      <c r="K12" s="574">
        <f>J12/E12*100</f>
        <v>63.280117265541179</v>
      </c>
      <c r="L12" s="572">
        <v>6809</v>
      </c>
      <c r="M12" s="575">
        <f>L12/F12*100</f>
        <v>26.38942717618789</v>
      </c>
      <c r="N12" s="572">
        <v>671315850</v>
      </c>
      <c r="O12" s="576">
        <f>N12/G12*100</f>
        <v>22.500751426241798</v>
      </c>
    </row>
    <row r="13" spans="1:15" ht="16.5" x14ac:dyDescent="0.3">
      <c r="A13" s="133">
        <v>6</v>
      </c>
      <c r="B13" s="134" t="s">
        <v>93</v>
      </c>
      <c r="C13" s="244" t="s">
        <v>171</v>
      </c>
      <c r="D13" s="572"/>
      <c r="E13" s="572"/>
      <c r="F13" s="572"/>
      <c r="G13" s="572"/>
      <c r="H13" s="572"/>
      <c r="I13" s="573"/>
      <c r="J13" s="572"/>
      <c r="K13" s="574"/>
      <c r="L13" s="572"/>
      <c r="M13" s="575"/>
      <c r="N13" s="572"/>
      <c r="O13" s="576"/>
    </row>
    <row r="14" spans="1:15" ht="16.5" x14ac:dyDescent="0.3">
      <c r="A14" s="133">
        <v>7</v>
      </c>
      <c r="B14" s="134" t="s">
        <v>94</v>
      </c>
      <c r="C14" s="244" t="s">
        <v>172</v>
      </c>
      <c r="D14" s="572"/>
      <c r="E14" s="572"/>
      <c r="F14" s="572"/>
      <c r="G14" s="572"/>
      <c r="H14" s="572"/>
      <c r="I14" s="573"/>
      <c r="J14" s="572"/>
      <c r="K14" s="574"/>
      <c r="L14" s="572"/>
      <c r="M14" s="575"/>
      <c r="N14" s="572"/>
      <c r="O14" s="576"/>
    </row>
    <row r="15" spans="1:15" ht="16.5" x14ac:dyDescent="0.3">
      <c r="A15" s="133">
        <v>8</v>
      </c>
      <c r="B15" s="134" t="s">
        <v>95</v>
      </c>
      <c r="C15" s="244" t="s">
        <v>173</v>
      </c>
      <c r="D15" s="572"/>
      <c r="E15" s="572"/>
      <c r="F15" s="572"/>
      <c r="G15" s="572"/>
      <c r="H15" s="572"/>
      <c r="I15" s="573"/>
      <c r="J15" s="572"/>
      <c r="K15" s="574"/>
      <c r="L15" s="572"/>
      <c r="M15" s="575"/>
      <c r="N15" s="572"/>
      <c r="O15" s="576"/>
    </row>
    <row r="16" spans="1:15" ht="16.5" x14ac:dyDescent="0.3">
      <c r="A16" s="133">
        <v>9</v>
      </c>
      <c r="B16" s="134" t="s">
        <v>96</v>
      </c>
      <c r="C16" s="244" t="s">
        <v>174</v>
      </c>
      <c r="D16" s="572"/>
      <c r="E16" s="572"/>
      <c r="F16" s="572"/>
      <c r="G16" s="572"/>
      <c r="H16" s="572"/>
      <c r="I16" s="573"/>
      <c r="J16" s="572"/>
      <c r="K16" s="574"/>
      <c r="L16" s="572"/>
      <c r="M16" s="575"/>
      <c r="N16" s="572"/>
      <c r="O16" s="576"/>
    </row>
    <row r="17" spans="1:15" ht="16.5" x14ac:dyDescent="0.3">
      <c r="A17" s="133">
        <v>10</v>
      </c>
      <c r="B17" s="134" t="s">
        <v>97</v>
      </c>
      <c r="C17" s="244" t="s">
        <v>175</v>
      </c>
      <c r="D17" s="572"/>
      <c r="E17" s="572"/>
      <c r="F17" s="572"/>
      <c r="G17" s="572"/>
      <c r="H17" s="572"/>
      <c r="I17" s="573"/>
      <c r="J17" s="572"/>
      <c r="K17" s="574"/>
      <c r="L17" s="572"/>
      <c r="M17" s="575"/>
      <c r="N17" s="572"/>
      <c r="O17" s="576"/>
    </row>
    <row r="18" spans="1:15" ht="16.5" x14ac:dyDescent="0.3">
      <c r="A18" s="133">
        <v>11</v>
      </c>
      <c r="B18" s="134" t="s">
        <v>98</v>
      </c>
      <c r="C18" s="244" t="s">
        <v>176</v>
      </c>
      <c r="D18" s="572"/>
      <c r="E18" s="572"/>
      <c r="F18" s="572"/>
      <c r="G18" s="572"/>
      <c r="H18" s="572"/>
      <c r="I18" s="573"/>
      <c r="J18" s="572"/>
      <c r="K18" s="574"/>
      <c r="L18" s="572"/>
      <c r="M18" s="575"/>
      <c r="N18" s="572"/>
      <c r="O18" s="576"/>
    </row>
    <row r="19" spans="1:15" ht="17.25" thickBot="1" x14ac:dyDescent="0.35">
      <c r="A19" s="135">
        <v>12</v>
      </c>
      <c r="B19" s="136" t="s">
        <v>99</v>
      </c>
      <c r="C19" s="244" t="s">
        <v>177</v>
      </c>
      <c r="D19" s="577"/>
      <c r="E19" s="577"/>
      <c r="F19" s="577"/>
      <c r="G19" s="577"/>
      <c r="H19" s="577"/>
      <c r="I19" s="573"/>
      <c r="J19" s="577"/>
      <c r="K19" s="574"/>
      <c r="L19" s="577"/>
      <c r="M19" s="575"/>
      <c r="N19" s="577"/>
      <c r="O19" s="576"/>
    </row>
    <row r="20" spans="1:15" ht="17.25" thickBot="1" x14ac:dyDescent="0.35">
      <c r="A20" s="742" t="s">
        <v>39</v>
      </c>
      <c r="B20" s="743"/>
      <c r="C20" s="744"/>
      <c r="D20" s="578">
        <f>SUM(D8:D19)</f>
        <v>149986</v>
      </c>
      <c r="E20" s="578">
        <f t="shared" ref="E20:N20" si="0">SUM(E8:E19)</f>
        <v>13184670100</v>
      </c>
      <c r="F20" s="578"/>
      <c r="G20" s="578"/>
      <c r="H20" s="578">
        <f t="shared" si="0"/>
        <v>105867</v>
      </c>
      <c r="I20" s="672">
        <f>SUM(I8:I19)/12</f>
        <v>29.413238062248553</v>
      </c>
      <c r="J20" s="578">
        <f t="shared" si="0"/>
        <v>9077227700</v>
      </c>
      <c r="K20" s="672">
        <f>SUM(K8:K19)/12</f>
        <v>28.744699059652806</v>
      </c>
      <c r="L20" s="578">
        <f t="shared" si="0"/>
        <v>40161</v>
      </c>
      <c r="M20" s="672">
        <f>SUM(M8:M19)/12</f>
        <v>15.073014884529684</v>
      </c>
      <c r="N20" s="578">
        <f t="shared" si="0"/>
        <v>4058689090</v>
      </c>
      <c r="O20" s="672">
        <f>SUM(O8:O19)/12</f>
        <v>12.701765764744207</v>
      </c>
    </row>
    <row r="21" spans="1:15" x14ac:dyDescent="0.2">
      <c r="A21" s="142"/>
    </row>
    <row r="22" spans="1:15" x14ac:dyDescent="0.2">
      <c r="A22" s="142"/>
    </row>
    <row r="23" spans="1:15" ht="15" x14ac:dyDescent="0.25">
      <c r="A23" s="143"/>
      <c r="K23" s="709" t="s">
        <v>520</v>
      </c>
      <c r="L23" s="709"/>
      <c r="M23" s="709"/>
      <c r="N23" s="709"/>
      <c r="O23" s="709"/>
    </row>
    <row r="24" spans="1:15" ht="15" x14ac:dyDescent="0.25">
      <c r="A24" s="709" t="s">
        <v>122</v>
      </c>
      <c r="B24" s="709"/>
      <c r="C24" s="709"/>
      <c r="D24" s="709"/>
      <c r="E24" s="1"/>
      <c r="F24" s="1"/>
      <c r="K24" s="709" t="s">
        <v>121</v>
      </c>
      <c r="L24" s="709"/>
      <c r="M24" s="709"/>
      <c r="N24" s="709"/>
      <c r="O24" s="709"/>
    </row>
    <row r="25" spans="1:15" ht="15" x14ac:dyDescent="0.25">
      <c r="A25" s="700" t="s">
        <v>464</v>
      </c>
      <c r="B25" s="700"/>
      <c r="C25" s="700"/>
      <c r="D25" s="700"/>
      <c r="E25" s="247"/>
      <c r="F25" s="247"/>
      <c r="K25" s="700" t="s">
        <v>123</v>
      </c>
      <c r="L25" s="700"/>
      <c r="M25" s="700"/>
      <c r="N25" s="700"/>
      <c r="O25" s="700"/>
    </row>
    <row r="26" spans="1:15" ht="15" x14ac:dyDescent="0.25">
      <c r="A26" s="149"/>
      <c r="B26" s="149"/>
      <c r="C26" s="149"/>
      <c r="D26" s="149"/>
      <c r="E26" s="149"/>
      <c r="F26" s="149"/>
      <c r="K26"/>
      <c r="L26"/>
      <c r="M26"/>
      <c r="N26"/>
      <c r="O26"/>
    </row>
    <row r="27" spans="1:15" ht="15" x14ac:dyDescent="0.25">
      <c r="A27" s="149"/>
      <c r="B27" s="149"/>
      <c r="C27" s="149"/>
      <c r="D27" s="149"/>
      <c r="E27" s="149"/>
      <c r="F27" s="149"/>
      <c r="K27"/>
      <c r="L27"/>
      <c r="M27"/>
      <c r="N27"/>
      <c r="O27"/>
    </row>
    <row r="28" spans="1:15" ht="15" x14ac:dyDescent="0.25">
      <c r="A28" s="149"/>
      <c r="B28" s="149"/>
      <c r="C28" s="149"/>
      <c r="D28" s="149"/>
      <c r="E28" s="149"/>
      <c r="F28" s="149"/>
      <c r="K28"/>
      <c r="L28"/>
      <c r="M28"/>
      <c r="N28"/>
      <c r="O28"/>
    </row>
    <row r="29" spans="1:15" ht="15" x14ac:dyDescent="0.25">
      <c r="A29" s="149"/>
      <c r="B29" s="149"/>
      <c r="C29" s="149"/>
      <c r="D29" s="149"/>
      <c r="E29" s="149"/>
      <c r="F29" s="149"/>
      <c r="K29"/>
      <c r="L29"/>
      <c r="M29"/>
      <c r="N29"/>
      <c r="O29"/>
    </row>
    <row r="30" spans="1:15" ht="15" x14ac:dyDescent="0.25">
      <c r="A30" s="700" t="s">
        <v>468</v>
      </c>
      <c r="B30" s="700"/>
      <c r="C30" s="700"/>
      <c r="D30" s="700"/>
      <c r="E30" s="247"/>
      <c r="F30" s="247"/>
      <c r="K30" s="700" t="s">
        <v>466</v>
      </c>
      <c r="L30" s="700"/>
      <c r="M30" s="700"/>
      <c r="N30" s="700"/>
      <c r="O30" s="700"/>
    </row>
    <row r="31" spans="1:15" ht="15" x14ac:dyDescent="0.25">
      <c r="A31" s="700" t="s">
        <v>514</v>
      </c>
      <c r="B31" s="700"/>
      <c r="C31" s="700"/>
      <c r="D31" s="700"/>
      <c r="E31" s="247"/>
      <c r="F31" s="247"/>
      <c r="K31" s="700" t="s">
        <v>469</v>
      </c>
      <c r="L31" s="700"/>
      <c r="M31" s="700"/>
      <c r="N31" s="700"/>
      <c r="O31" s="700"/>
    </row>
    <row r="33" spans="1:2" x14ac:dyDescent="0.2">
      <c r="A33" s="137" t="s">
        <v>248</v>
      </c>
    </row>
    <row r="34" spans="1:2" x14ac:dyDescent="0.2">
      <c r="B34" s="137" t="s">
        <v>249</v>
      </c>
    </row>
    <row r="35" spans="1:2" x14ac:dyDescent="0.2">
      <c r="B35" s="137" t="s">
        <v>250</v>
      </c>
    </row>
    <row r="36" spans="1:2" x14ac:dyDescent="0.2">
      <c r="B36" s="137" t="s">
        <v>252</v>
      </c>
    </row>
    <row r="37" spans="1:2" x14ac:dyDescent="0.2">
      <c r="B37" s="137" t="s">
        <v>251</v>
      </c>
    </row>
  </sheetData>
  <mergeCells count="22">
    <mergeCell ref="A20:C20"/>
    <mergeCell ref="A24:D24"/>
    <mergeCell ref="C6:C7"/>
    <mergeCell ref="A31:D31"/>
    <mergeCell ref="G2:O2"/>
    <mergeCell ref="G3:O3"/>
    <mergeCell ref="K23:O23"/>
    <mergeCell ref="K24:O24"/>
    <mergeCell ref="B2:F3"/>
    <mergeCell ref="B4:F4"/>
    <mergeCell ref="G4:O4"/>
    <mergeCell ref="L6:O6"/>
    <mergeCell ref="A30:D30"/>
    <mergeCell ref="A25:D25"/>
    <mergeCell ref="K30:O30"/>
    <mergeCell ref="K31:O31"/>
    <mergeCell ref="K25:O25"/>
    <mergeCell ref="A6:A7"/>
    <mergeCell ref="B6:B7"/>
    <mergeCell ref="D6:E6"/>
    <mergeCell ref="F6:G6"/>
    <mergeCell ref="H6:K6"/>
  </mergeCells>
  <pageMargins left="0.70866141732283472" right="0.35433070866141736" top="0.74803149606299213" bottom="0.74803149606299213" header="0.31496062992125984" footer="0.31496062992125984"/>
  <pageSetup paperSize="5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AA36"/>
  <sheetViews>
    <sheetView view="pageBreakPreview" zoomScale="80" zoomScaleSheetLayoutView="80" workbookViewId="0">
      <selection activeCell="Q13" sqref="Q13"/>
    </sheetView>
  </sheetViews>
  <sheetFormatPr defaultRowHeight="16.5" x14ac:dyDescent="0.3"/>
  <cols>
    <col min="1" max="1" width="9.140625" style="635"/>
    <col min="2" max="2" width="10.85546875" style="636" bestFit="1" customWidth="1"/>
    <col min="3" max="3" width="5.7109375" style="636" customWidth="1"/>
    <col min="4" max="4" width="13.42578125" style="636" bestFit="1" customWidth="1"/>
    <col min="5" max="5" width="5.7109375" style="636" customWidth="1"/>
    <col min="6" max="6" width="12.28515625" style="636" bestFit="1" customWidth="1"/>
    <col min="7" max="7" width="5.7109375" style="636" customWidth="1"/>
    <col min="8" max="8" width="15.5703125" style="636" customWidth="1"/>
    <col min="9" max="9" width="5.7109375" style="636" customWidth="1"/>
    <col min="10" max="10" width="14" style="636" bestFit="1" customWidth="1"/>
    <col min="11" max="11" width="5.7109375" style="636" customWidth="1"/>
    <col min="12" max="12" width="11.28515625" style="636" customWidth="1"/>
    <col min="13" max="13" width="5.7109375" style="636" customWidth="1"/>
    <col min="14" max="14" width="11" style="636" customWidth="1"/>
    <col min="15" max="15" width="5.7109375" style="636" customWidth="1"/>
    <col min="16" max="16" width="11.140625" style="636" customWidth="1"/>
    <col min="17" max="17" width="15" style="636" customWidth="1"/>
    <col min="18" max="16384" width="9.140625" style="115"/>
  </cols>
  <sheetData>
    <row r="1" spans="1:27" ht="17.25" thickBot="1" x14ac:dyDescent="0.35"/>
    <row r="2" spans="1:27" ht="15" customHeight="1" x14ac:dyDescent="0.3">
      <c r="A2" s="637"/>
      <c r="B2" s="638"/>
      <c r="C2" s="638"/>
      <c r="D2" s="638"/>
      <c r="E2" s="639"/>
      <c r="F2" s="639"/>
      <c r="G2" s="639"/>
      <c r="H2" s="639"/>
      <c r="I2" s="638"/>
      <c r="J2" s="638"/>
      <c r="K2" s="638"/>
      <c r="L2" s="638"/>
      <c r="M2" s="638"/>
      <c r="N2" s="638"/>
      <c r="O2" s="638"/>
      <c r="P2" s="638"/>
      <c r="Q2" s="640"/>
      <c r="R2" s="118"/>
      <c r="S2" s="153"/>
      <c r="T2" s="153"/>
      <c r="U2" s="153"/>
      <c r="V2" s="153"/>
      <c r="W2" s="153"/>
      <c r="X2" s="153"/>
      <c r="Y2" s="153"/>
      <c r="Z2" s="153"/>
      <c r="AA2" s="153"/>
    </row>
    <row r="3" spans="1:27" ht="15" customHeight="1" x14ac:dyDescent="0.3">
      <c r="A3" s="641"/>
      <c r="B3" s="642"/>
      <c r="C3" s="642"/>
      <c r="D3" s="642"/>
      <c r="E3" s="643"/>
      <c r="F3" s="643"/>
      <c r="G3" s="643"/>
      <c r="H3" s="643"/>
      <c r="I3" s="642"/>
      <c r="J3" s="642"/>
      <c r="K3" s="642"/>
      <c r="L3" s="642"/>
      <c r="M3" s="642"/>
      <c r="N3" s="642"/>
      <c r="O3" s="642"/>
      <c r="P3" s="642"/>
      <c r="Q3" s="644"/>
      <c r="R3" s="118"/>
      <c r="S3" s="153"/>
      <c r="T3" s="153"/>
      <c r="U3" s="153"/>
      <c r="V3" s="153"/>
      <c r="W3" s="153"/>
      <c r="X3" s="153"/>
      <c r="Y3" s="153"/>
      <c r="Z3" s="153"/>
      <c r="AA3" s="153"/>
    </row>
    <row r="4" spans="1:27" ht="15" customHeight="1" thickBot="1" x14ac:dyDescent="0.35">
      <c r="A4" s="645"/>
      <c r="B4" s="646"/>
      <c r="C4" s="646"/>
      <c r="D4" s="646"/>
      <c r="E4" s="646"/>
      <c r="F4" s="646"/>
      <c r="G4" s="646"/>
      <c r="H4" s="646"/>
      <c r="I4" s="647"/>
      <c r="J4" s="647"/>
      <c r="K4" s="647"/>
      <c r="L4" s="647"/>
      <c r="M4" s="647"/>
      <c r="N4" s="647"/>
      <c r="O4" s="647"/>
      <c r="P4" s="647"/>
      <c r="Q4" s="648"/>
      <c r="R4" s="118"/>
      <c r="S4" s="153"/>
      <c r="T4" s="153"/>
      <c r="U4" s="153"/>
      <c r="V4" s="153"/>
      <c r="W4" s="153"/>
      <c r="X4" s="153"/>
      <c r="Y4" s="153"/>
      <c r="Z4" s="153"/>
      <c r="AA4" s="153"/>
    </row>
    <row r="5" spans="1:27" ht="5.0999999999999996" customHeight="1" thickBot="1" x14ac:dyDescent="0.35"/>
    <row r="6" spans="1:27" ht="16.5" customHeight="1" x14ac:dyDescent="0.3">
      <c r="A6" s="760" t="s">
        <v>1</v>
      </c>
      <c r="B6" s="745" t="s">
        <v>127</v>
      </c>
      <c r="C6" s="756" t="s">
        <v>20</v>
      </c>
      <c r="D6" s="765"/>
      <c r="E6" s="765"/>
      <c r="F6" s="765"/>
      <c r="G6" s="765"/>
      <c r="H6" s="757"/>
      <c r="I6" s="756" t="s">
        <v>25</v>
      </c>
      <c r="J6" s="757"/>
      <c r="K6" s="756" t="s">
        <v>129</v>
      </c>
      <c r="L6" s="757"/>
      <c r="M6" s="756" t="s">
        <v>38</v>
      </c>
      <c r="N6" s="757"/>
      <c r="O6" s="756" t="s">
        <v>130</v>
      </c>
      <c r="P6" s="757"/>
      <c r="Q6" s="750" t="s">
        <v>19</v>
      </c>
    </row>
    <row r="7" spans="1:27" x14ac:dyDescent="0.3">
      <c r="A7" s="761"/>
      <c r="B7" s="746"/>
      <c r="C7" s="763" t="s">
        <v>128</v>
      </c>
      <c r="D7" s="764"/>
      <c r="E7" s="755" t="s">
        <v>133</v>
      </c>
      <c r="F7" s="755"/>
      <c r="G7" s="755" t="s">
        <v>39</v>
      </c>
      <c r="H7" s="755"/>
      <c r="I7" s="758"/>
      <c r="J7" s="759"/>
      <c r="K7" s="758"/>
      <c r="L7" s="759"/>
      <c r="M7" s="758"/>
      <c r="N7" s="759"/>
      <c r="O7" s="758"/>
      <c r="P7" s="759"/>
      <c r="Q7" s="751"/>
    </row>
    <row r="8" spans="1:27" ht="17.25" thickBot="1" x14ac:dyDescent="0.35">
      <c r="A8" s="762"/>
      <c r="B8" s="747"/>
      <c r="C8" s="632" t="s">
        <v>5</v>
      </c>
      <c r="D8" s="632" t="s">
        <v>124</v>
      </c>
      <c r="E8" s="632" t="s">
        <v>5</v>
      </c>
      <c r="F8" s="632" t="s">
        <v>124</v>
      </c>
      <c r="G8" s="632" t="s">
        <v>5</v>
      </c>
      <c r="H8" s="632" t="s">
        <v>124</v>
      </c>
      <c r="I8" s="632" t="s">
        <v>5</v>
      </c>
      <c r="J8" s="632" t="s">
        <v>124</v>
      </c>
      <c r="K8" s="632" t="s">
        <v>5</v>
      </c>
      <c r="L8" s="632" t="s">
        <v>124</v>
      </c>
      <c r="M8" s="632" t="s">
        <v>5</v>
      </c>
      <c r="N8" s="632" t="s">
        <v>124</v>
      </c>
      <c r="O8" s="632" t="s">
        <v>5</v>
      </c>
      <c r="P8" s="632" t="s">
        <v>124</v>
      </c>
      <c r="Q8" s="752"/>
    </row>
    <row r="9" spans="1:27" ht="17.25" thickTop="1" x14ac:dyDescent="0.3">
      <c r="A9" s="649">
        <v>1</v>
      </c>
      <c r="B9" s="650" t="s">
        <v>89</v>
      </c>
      <c r="C9" s="651">
        <v>100</v>
      </c>
      <c r="D9" s="651">
        <v>133391000</v>
      </c>
      <c r="E9" s="652">
        <v>4</v>
      </c>
      <c r="F9" s="653">
        <v>700000</v>
      </c>
      <c r="G9" s="652">
        <f t="shared" ref="G9:H11" si="0">C9+E9</f>
        <v>104</v>
      </c>
      <c r="H9" s="652">
        <f t="shared" si="0"/>
        <v>134091000</v>
      </c>
      <c r="I9" s="652">
        <v>88</v>
      </c>
      <c r="J9" s="652">
        <v>15781000</v>
      </c>
      <c r="K9" s="652">
        <v>0</v>
      </c>
      <c r="L9" s="652">
        <v>0</v>
      </c>
      <c r="M9" s="652">
        <v>0</v>
      </c>
      <c r="N9" s="652">
        <v>0</v>
      </c>
      <c r="O9" s="652">
        <v>7</v>
      </c>
      <c r="P9" s="652">
        <v>126000</v>
      </c>
      <c r="Q9" s="654"/>
    </row>
    <row r="10" spans="1:27" x14ac:dyDescent="0.3">
      <c r="A10" s="655">
        <v>2</v>
      </c>
      <c r="B10" s="656" t="s">
        <v>90</v>
      </c>
      <c r="C10" s="657">
        <v>76</v>
      </c>
      <c r="D10" s="658">
        <v>103548000</v>
      </c>
      <c r="E10" s="657">
        <v>9</v>
      </c>
      <c r="F10" s="658">
        <v>3412000</v>
      </c>
      <c r="G10" s="657">
        <f t="shared" si="0"/>
        <v>85</v>
      </c>
      <c r="H10" s="657">
        <f t="shared" si="0"/>
        <v>106960000</v>
      </c>
      <c r="I10" s="657">
        <v>130</v>
      </c>
      <c r="J10" s="657">
        <v>19146000</v>
      </c>
      <c r="K10" s="657">
        <v>0</v>
      </c>
      <c r="L10" s="657">
        <v>0</v>
      </c>
      <c r="M10" s="657">
        <v>1</v>
      </c>
      <c r="N10" s="657">
        <v>297000</v>
      </c>
      <c r="O10" s="657">
        <v>4</v>
      </c>
      <c r="P10" s="657">
        <v>72000</v>
      </c>
      <c r="Q10" s="659"/>
    </row>
    <row r="11" spans="1:27" x14ac:dyDescent="0.3">
      <c r="A11" s="655">
        <v>3</v>
      </c>
      <c r="B11" s="656" t="s">
        <v>91</v>
      </c>
      <c r="C11" s="660">
        <v>84</v>
      </c>
      <c r="D11" s="658">
        <v>119541000</v>
      </c>
      <c r="E11" s="660">
        <v>8</v>
      </c>
      <c r="F11" s="658">
        <v>4250000</v>
      </c>
      <c r="G11" s="657">
        <f t="shared" si="0"/>
        <v>92</v>
      </c>
      <c r="H11" s="657">
        <f t="shared" si="0"/>
        <v>123791000</v>
      </c>
      <c r="I11" s="657">
        <v>94</v>
      </c>
      <c r="J11" s="657">
        <v>17306000</v>
      </c>
      <c r="K11" s="657">
        <v>1</v>
      </c>
      <c r="L11" s="657">
        <v>203000</v>
      </c>
      <c r="M11" s="657">
        <v>0</v>
      </c>
      <c r="N11" s="657">
        <v>0</v>
      </c>
      <c r="O11" s="657">
        <v>0</v>
      </c>
      <c r="P11" s="657">
        <v>0</v>
      </c>
      <c r="Q11" s="659"/>
    </row>
    <row r="12" spans="1:27" x14ac:dyDescent="0.3">
      <c r="A12" s="655">
        <v>4</v>
      </c>
      <c r="B12" s="656" t="s">
        <v>92</v>
      </c>
      <c r="C12" s="660">
        <v>87</v>
      </c>
      <c r="D12" s="658">
        <v>124872000</v>
      </c>
      <c r="E12" s="660">
        <v>8</v>
      </c>
      <c r="F12" s="658">
        <v>4000000</v>
      </c>
      <c r="G12" s="657">
        <f t="shared" ref="G12:G20" si="1">C12+E12</f>
        <v>95</v>
      </c>
      <c r="H12" s="657">
        <f>D12+F12</f>
        <v>128872000</v>
      </c>
      <c r="I12" s="657">
        <v>86</v>
      </c>
      <c r="J12" s="657">
        <v>13036000</v>
      </c>
      <c r="K12" s="657">
        <v>0</v>
      </c>
      <c r="L12" s="657">
        <v>0</v>
      </c>
      <c r="M12" s="657">
        <v>0</v>
      </c>
      <c r="N12" s="657">
        <v>0</v>
      </c>
      <c r="O12" s="657">
        <v>4</v>
      </c>
      <c r="P12" s="657">
        <v>72000</v>
      </c>
      <c r="Q12" s="659"/>
    </row>
    <row r="13" spans="1:27" x14ac:dyDescent="0.3">
      <c r="A13" s="655">
        <v>5</v>
      </c>
      <c r="B13" s="656" t="s">
        <v>17</v>
      </c>
      <c r="C13" s="660">
        <v>86</v>
      </c>
      <c r="D13" s="658">
        <v>125670500</v>
      </c>
      <c r="E13" s="660">
        <v>0</v>
      </c>
      <c r="F13" s="658">
        <v>0</v>
      </c>
      <c r="G13" s="657">
        <f t="shared" si="1"/>
        <v>86</v>
      </c>
      <c r="H13" s="657">
        <f t="shared" ref="H13:H20" si="2">D13+F13</f>
        <v>125670500</v>
      </c>
      <c r="I13" s="657">
        <v>88</v>
      </c>
      <c r="J13" s="657">
        <v>13357000</v>
      </c>
      <c r="K13" s="657">
        <v>1</v>
      </c>
      <c r="L13" s="657">
        <v>203000</v>
      </c>
      <c r="M13" s="657">
        <v>0</v>
      </c>
      <c r="N13" s="657">
        <v>0</v>
      </c>
      <c r="O13" s="657">
        <v>4</v>
      </c>
      <c r="P13" s="657">
        <v>72000</v>
      </c>
      <c r="Q13" s="659"/>
    </row>
    <row r="14" spans="1:27" x14ac:dyDescent="0.3">
      <c r="A14" s="655">
        <v>6</v>
      </c>
      <c r="B14" s="656" t="s">
        <v>93</v>
      </c>
      <c r="C14" s="660"/>
      <c r="D14" s="658"/>
      <c r="E14" s="660"/>
      <c r="F14" s="658"/>
      <c r="G14" s="657">
        <f t="shared" si="1"/>
        <v>0</v>
      </c>
      <c r="H14" s="657">
        <f t="shared" si="2"/>
        <v>0</v>
      </c>
      <c r="I14" s="657"/>
      <c r="J14" s="657"/>
      <c r="K14" s="657"/>
      <c r="L14" s="657"/>
      <c r="M14" s="657"/>
      <c r="N14" s="657"/>
      <c r="O14" s="657"/>
      <c r="P14" s="657"/>
      <c r="Q14" s="659"/>
    </row>
    <row r="15" spans="1:27" x14ac:dyDescent="0.3">
      <c r="A15" s="655">
        <v>7</v>
      </c>
      <c r="B15" s="656" t="s">
        <v>94</v>
      </c>
      <c r="C15" s="660"/>
      <c r="D15" s="658"/>
      <c r="E15" s="660"/>
      <c r="F15" s="658"/>
      <c r="G15" s="657">
        <f t="shared" si="1"/>
        <v>0</v>
      </c>
      <c r="H15" s="657">
        <f t="shared" si="2"/>
        <v>0</v>
      </c>
      <c r="I15" s="657"/>
      <c r="J15" s="657"/>
      <c r="K15" s="657"/>
      <c r="L15" s="657"/>
      <c r="M15" s="657"/>
      <c r="N15" s="657"/>
      <c r="O15" s="657"/>
      <c r="P15" s="657"/>
      <c r="Q15" s="659"/>
    </row>
    <row r="16" spans="1:27" x14ac:dyDescent="0.3">
      <c r="A16" s="655">
        <v>8</v>
      </c>
      <c r="B16" s="656" t="s">
        <v>95</v>
      </c>
      <c r="C16" s="660"/>
      <c r="D16" s="658"/>
      <c r="E16" s="660"/>
      <c r="F16" s="658"/>
      <c r="G16" s="657">
        <f t="shared" si="1"/>
        <v>0</v>
      </c>
      <c r="H16" s="657">
        <f t="shared" si="2"/>
        <v>0</v>
      </c>
      <c r="I16" s="657"/>
      <c r="J16" s="657"/>
      <c r="K16" s="657"/>
      <c r="L16" s="657"/>
      <c r="M16" s="657"/>
      <c r="N16" s="657"/>
      <c r="O16" s="657"/>
      <c r="P16" s="657"/>
      <c r="Q16" s="659"/>
    </row>
    <row r="17" spans="1:18" x14ac:dyDescent="0.3">
      <c r="A17" s="655">
        <v>9</v>
      </c>
      <c r="B17" s="656" t="s">
        <v>96</v>
      </c>
      <c r="C17" s="660"/>
      <c r="D17" s="658"/>
      <c r="E17" s="660"/>
      <c r="F17" s="658"/>
      <c r="G17" s="657">
        <f t="shared" si="1"/>
        <v>0</v>
      </c>
      <c r="H17" s="657">
        <f t="shared" si="2"/>
        <v>0</v>
      </c>
      <c r="I17" s="657"/>
      <c r="J17" s="657"/>
      <c r="K17" s="657"/>
      <c r="L17" s="657"/>
      <c r="M17" s="657"/>
      <c r="N17" s="657"/>
      <c r="O17" s="657"/>
      <c r="P17" s="657"/>
      <c r="Q17" s="659"/>
    </row>
    <row r="18" spans="1:18" x14ac:dyDescent="0.3">
      <c r="A18" s="655">
        <v>10</v>
      </c>
      <c r="B18" s="656" t="s">
        <v>97</v>
      </c>
      <c r="C18" s="660"/>
      <c r="D18" s="658"/>
      <c r="E18" s="660"/>
      <c r="F18" s="658"/>
      <c r="G18" s="657">
        <f t="shared" si="1"/>
        <v>0</v>
      </c>
      <c r="H18" s="657">
        <f t="shared" si="2"/>
        <v>0</v>
      </c>
      <c r="I18" s="657"/>
      <c r="J18" s="657"/>
      <c r="K18" s="657"/>
      <c r="L18" s="657"/>
      <c r="M18" s="657"/>
      <c r="N18" s="657"/>
      <c r="O18" s="657"/>
      <c r="P18" s="657"/>
      <c r="Q18" s="659"/>
    </row>
    <row r="19" spans="1:18" x14ac:dyDescent="0.3">
      <c r="A19" s="655">
        <v>11</v>
      </c>
      <c r="B19" s="656" t="s">
        <v>98</v>
      </c>
      <c r="C19" s="660"/>
      <c r="D19" s="658"/>
      <c r="E19" s="660"/>
      <c r="F19" s="658"/>
      <c r="G19" s="657">
        <f t="shared" si="1"/>
        <v>0</v>
      </c>
      <c r="H19" s="657">
        <f t="shared" si="2"/>
        <v>0</v>
      </c>
      <c r="I19" s="657"/>
      <c r="J19" s="657"/>
      <c r="K19" s="657"/>
      <c r="L19" s="657"/>
      <c r="M19" s="657"/>
      <c r="N19" s="657"/>
      <c r="O19" s="657"/>
      <c r="P19" s="657"/>
      <c r="Q19" s="659"/>
    </row>
    <row r="20" spans="1:18" ht="17.25" thickBot="1" x14ac:dyDescent="0.35">
      <c r="A20" s="661">
        <v>12</v>
      </c>
      <c r="B20" s="662" t="s">
        <v>99</v>
      </c>
      <c r="C20" s="660"/>
      <c r="D20" s="658"/>
      <c r="E20" s="660"/>
      <c r="F20" s="658"/>
      <c r="G20" s="657">
        <f t="shared" si="1"/>
        <v>0</v>
      </c>
      <c r="H20" s="657">
        <f t="shared" si="2"/>
        <v>0</v>
      </c>
      <c r="I20" s="657"/>
      <c r="J20" s="657"/>
      <c r="K20" s="657"/>
      <c r="L20" s="657"/>
      <c r="M20" s="657"/>
      <c r="N20" s="657"/>
      <c r="O20" s="657"/>
      <c r="P20" s="657"/>
      <c r="Q20" s="659"/>
    </row>
    <row r="21" spans="1:18" ht="17.25" thickBot="1" x14ac:dyDescent="0.35">
      <c r="A21" s="753" t="s">
        <v>125</v>
      </c>
      <c r="B21" s="754"/>
      <c r="C21" s="663">
        <f>SUM(C9:C20)</f>
        <v>433</v>
      </c>
      <c r="D21" s="663">
        <f t="shared" ref="D21:P21" si="3">SUM(D9:D20)</f>
        <v>607022500</v>
      </c>
      <c r="E21" s="663">
        <f>SUM(E9:E20)</f>
        <v>29</v>
      </c>
      <c r="F21" s="663">
        <f t="shared" si="3"/>
        <v>12362000</v>
      </c>
      <c r="G21" s="663">
        <f>SUM(G9:G20)</f>
        <v>462</v>
      </c>
      <c r="H21" s="663">
        <f>SUM(H9:H20)</f>
        <v>619384500</v>
      </c>
      <c r="I21" s="663">
        <f t="shared" si="3"/>
        <v>486</v>
      </c>
      <c r="J21" s="663">
        <f t="shared" si="3"/>
        <v>78626000</v>
      </c>
      <c r="K21" s="663">
        <f t="shared" si="3"/>
        <v>2</v>
      </c>
      <c r="L21" s="663">
        <f t="shared" si="3"/>
        <v>406000</v>
      </c>
      <c r="M21" s="663">
        <f t="shared" si="3"/>
        <v>1</v>
      </c>
      <c r="N21" s="663">
        <f t="shared" si="3"/>
        <v>297000</v>
      </c>
      <c r="O21" s="663">
        <f t="shared" si="3"/>
        <v>19</v>
      </c>
      <c r="P21" s="663">
        <f t="shared" si="3"/>
        <v>342000</v>
      </c>
      <c r="Q21" s="664"/>
    </row>
    <row r="22" spans="1:18" x14ac:dyDescent="0.3">
      <c r="C22" s="665"/>
      <c r="D22" s="665"/>
      <c r="E22" s="665"/>
      <c r="F22" s="665"/>
      <c r="G22" s="665"/>
      <c r="H22" s="665"/>
      <c r="I22" s="665"/>
      <c r="J22" s="665"/>
      <c r="K22" s="665"/>
      <c r="L22" s="665"/>
      <c r="M22" s="666"/>
      <c r="N22" s="666"/>
      <c r="O22" s="666"/>
      <c r="P22" s="666"/>
      <c r="Q22" s="666"/>
    </row>
    <row r="23" spans="1:18" x14ac:dyDescent="0.3">
      <c r="C23" s="665"/>
      <c r="D23" s="665"/>
      <c r="E23" s="665"/>
      <c r="F23" s="665"/>
      <c r="G23" s="665"/>
      <c r="H23" s="665"/>
      <c r="I23" s="665"/>
      <c r="J23" s="665"/>
      <c r="K23" s="665"/>
      <c r="L23" s="665"/>
      <c r="M23" s="667"/>
      <c r="N23" s="667"/>
      <c r="O23" s="667"/>
      <c r="P23" s="667"/>
      <c r="Q23" s="667"/>
    </row>
    <row r="24" spans="1:18" x14ac:dyDescent="0.3">
      <c r="B24" s="668"/>
      <c r="C24" s="668"/>
      <c r="D24" s="668"/>
      <c r="E24" s="669"/>
      <c r="F24" s="669"/>
      <c r="G24" s="669"/>
      <c r="H24" s="669"/>
      <c r="L24" s="748" t="s">
        <v>520</v>
      </c>
      <c r="M24" s="748"/>
      <c r="N24" s="748"/>
      <c r="O24" s="748"/>
      <c r="P24" s="748"/>
      <c r="Q24" s="748"/>
    </row>
    <row r="25" spans="1:18" x14ac:dyDescent="0.3">
      <c r="A25" s="748" t="s">
        <v>122</v>
      </c>
      <c r="B25" s="748"/>
      <c r="C25" s="748"/>
      <c r="D25" s="748"/>
      <c r="E25" s="748"/>
      <c r="F25" s="669"/>
      <c r="G25" s="669"/>
      <c r="H25" s="669"/>
      <c r="I25" s="670"/>
      <c r="L25" s="748" t="s">
        <v>121</v>
      </c>
      <c r="M25" s="748"/>
      <c r="N25" s="748"/>
      <c r="O25" s="748"/>
      <c r="P25" s="748"/>
      <c r="Q25" s="748"/>
      <c r="R25" s="164"/>
    </row>
    <row r="26" spans="1:18" x14ac:dyDescent="0.3">
      <c r="A26" s="749" t="s">
        <v>464</v>
      </c>
      <c r="B26" s="749"/>
      <c r="C26" s="749"/>
      <c r="D26" s="749"/>
      <c r="E26" s="749"/>
      <c r="F26" s="669"/>
      <c r="G26" s="669"/>
      <c r="H26" s="669"/>
      <c r="I26" s="670"/>
      <c r="J26" s="636" t="s">
        <v>126</v>
      </c>
      <c r="L26" s="749" t="s">
        <v>123</v>
      </c>
      <c r="M26" s="749"/>
      <c r="N26" s="749"/>
      <c r="O26" s="749"/>
      <c r="P26" s="749"/>
      <c r="Q26" s="749"/>
      <c r="R26" s="164"/>
    </row>
    <row r="27" spans="1:18" x14ac:dyDescent="0.3">
      <c r="A27" s="636"/>
      <c r="F27" s="669"/>
      <c r="G27" s="669"/>
      <c r="H27" s="669"/>
    </row>
    <row r="28" spans="1:18" x14ac:dyDescent="0.3">
      <c r="A28" s="636"/>
    </row>
    <row r="29" spans="1:18" x14ac:dyDescent="0.3">
      <c r="A29" s="636"/>
      <c r="F29" s="669"/>
      <c r="G29" s="669"/>
      <c r="H29" s="669"/>
      <c r="Q29" s="670"/>
    </row>
    <row r="30" spans="1:18" x14ac:dyDescent="0.3">
      <c r="A30" s="636"/>
      <c r="F30" s="669"/>
      <c r="G30" s="669"/>
      <c r="H30" s="669"/>
      <c r="I30" s="670"/>
      <c r="Q30" s="670"/>
    </row>
    <row r="31" spans="1:18" x14ac:dyDescent="0.3">
      <c r="A31" s="749" t="s">
        <v>465</v>
      </c>
      <c r="B31" s="749"/>
      <c r="C31" s="749"/>
      <c r="D31" s="749"/>
      <c r="E31" s="749"/>
      <c r="F31" s="669"/>
      <c r="G31" s="669"/>
      <c r="H31" s="669"/>
      <c r="L31" s="749" t="s">
        <v>466</v>
      </c>
      <c r="M31" s="749"/>
      <c r="N31" s="749"/>
      <c r="O31" s="749"/>
      <c r="P31" s="749"/>
      <c r="Q31" s="749"/>
    </row>
    <row r="32" spans="1:18" x14ac:dyDescent="0.3">
      <c r="A32" s="749" t="s">
        <v>514</v>
      </c>
      <c r="B32" s="749"/>
      <c r="C32" s="749"/>
      <c r="D32" s="749"/>
      <c r="E32" s="749"/>
      <c r="L32" s="749" t="s">
        <v>467</v>
      </c>
      <c r="M32" s="749"/>
      <c r="N32" s="749"/>
      <c r="O32" s="749"/>
      <c r="P32" s="749"/>
      <c r="Q32" s="749"/>
    </row>
    <row r="34" spans="1:2" x14ac:dyDescent="0.3">
      <c r="A34" s="671" t="s">
        <v>253</v>
      </c>
    </row>
    <row r="35" spans="1:2" x14ac:dyDescent="0.3">
      <c r="B35" s="636" t="s">
        <v>254</v>
      </c>
    </row>
    <row r="36" spans="1:2" x14ac:dyDescent="0.3">
      <c r="B36" s="636" t="s">
        <v>266</v>
      </c>
    </row>
  </sheetData>
  <mergeCells count="21">
    <mergeCell ref="C6:H6"/>
    <mergeCell ref="A6:A8"/>
    <mergeCell ref="A31:E31"/>
    <mergeCell ref="A32:E32"/>
    <mergeCell ref="O6:P7"/>
    <mergeCell ref="L24:Q24"/>
    <mergeCell ref="L32:Q32"/>
    <mergeCell ref="L31:Q31"/>
    <mergeCell ref="L26:Q26"/>
    <mergeCell ref="C7:D7"/>
    <mergeCell ref="G7:H7"/>
    <mergeCell ref="B6:B8"/>
    <mergeCell ref="L25:Q25"/>
    <mergeCell ref="A25:E25"/>
    <mergeCell ref="A26:E26"/>
    <mergeCell ref="Q6:Q8"/>
    <mergeCell ref="A21:B21"/>
    <mergeCell ref="E7:F7"/>
    <mergeCell ref="I6:J7"/>
    <mergeCell ref="K6:L7"/>
    <mergeCell ref="M6:N7"/>
  </mergeCells>
  <pageMargins left="1.1200000000000001" right="0.35433070866141736" top="0.47244094488188981" bottom="0.74803149606299213" header="0.31496062992125984" footer="0.31496062992125984"/>
  <pageSetup paperSize="5" scale="90" orientation="landscape" horizontalDpi="180" verticalDpi="180" r:id="rId1"/>
  <colBreaks count="1" manualBreakCount="1">
    <brk id="1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O35"/>
  <sheetViews>
    <sheetView view="pageBreakPreview" zoomScale="90" zoomScaleSheetLayoutView="90" workbookViewId="0">
      <selection activeCell="E25" sqref="E25"/>
    </sheetView>
  </sheetViews>
  <sheetFormatPr defaultRowHeight="16.5" x14ac:dyDescent="0.3"/>
  <cols>
    <col min="1" max="1" width="6.42578125" style="152" customWidth="1"/>
    <col min="2" max="2" width="23.7109375" style="115" customWidth="1"/>
    <col min="3" max="3" width="5.7109375" style="115" customWidth="1"/>
    <col min="4" max="4" width="18.85546875" style="115" customWidth="1"/>
    <col min="5" max="5" width="85.140625" style="115" customWidth="1"/>
    <col min="6" max="16384" width="9.140625" style="115"/>
  </cols>
  <sheetData>
    <row r="1" spans="1:15" ht="17.25" thickBot="1" x14ac:dyDescent="0.35"/>
    <row r="2" spans="1:15" ht="15" customHeight="1" x14ac:dyDescent="0.3">
      <c r="A2" s="165"/>
      <c r="B2" s="166"/>
      <c r="C2" s="166"/>
      <c r="D2" s="166"/>
      <c r="E2" s="167"/>
      <c r="F2" s="118"/>
      <c r="G2" s="153"/>
      <c r="H2" s="153"/>
      <c r="I2" s="153"/>
      <c r="J2" s="153"/>
      <c r="K2" s="153"/>
      <c r="L2" s="153"/>
      <c r="M2" s="153"/>
      <c r="N2" s="153"/>
      <c r="O2" s="153"/>
    </row>
    <row r="3" spans="1:15" ht="15" customHeight="1" x14ac:dyDescent="0.3">
      <c r="A3" s="168"/>
      <c r="B3" s="169"/>
      <c r="C3" s="169"/>
      <c r="D3" s="169"/>
      <c r="E3" s="170"/>
      <c r="F3" s="118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15" customHeight="1" thickBot="1" x14ac:dyDescent="0.35">
      <c r="A4" s="154"/>
      <c r="B4" s="155"/>
      <c r="C4" s="155"/>
      <c r="D4" s="155"/>
      <c r="E4" s="171"/>
      <c r="F4" s="118"/>
      <c r="G4" s="153"/>
      <c r="H4" s="153"/>
      <c r="I4" s="153"/>
      <c r="J4" s="153"/>
      <c r="K4" s="153"/>
      <c r="L4" s="153"/>
      <c r="M4" s="153"/>
      <c r="N4" s="153"/>
      <c r="O4" s="153"/>
    </row>
    <row r="5" spans="1:15" ht="5.0999999999999996" customHeight="1" thickBot="1" x14ac:dyDescent="0.35"/>
    <row r="6" spans="1:15" ht="15.75" customHeight="1" x14ac:dyDescent="0.3">
      <c r="A6" s="760" t="s">
        <v>1</v>
      </c>
      <c r="B6" s="745" t="s">
        <v>127</v>
      </c>
      <c r="C6" s="768" t="s">
        <v>131</v>
      </c>
      <c r="D6" s="769"/>
      <c r="E6" s="750" t="s">
        <v>134</v>
      </c>
    </row>
    <row r="7" spans="1:15" ht="17.25" thickBot="1" x14ac:dyDescent="0.35">
      <c r="A7" s="762"/>
      <c r="B7" s="747"/>
      <c r="C7" s="156" t="s">
        <v>5</v>
      </c>
      <c r="D7" s="156" t="s">
        <v>124</v>
      </c>
      <c r="E7" s="752"/>
    </row>
    <row r="8" spans="1:15" ht="17.25" thickTop="1" x14ac:dyDescent="0.3">
      <c r="A8" s="131">
        <v>1</v>
      </c>
      <c r="B8" s="132" t="s">
        <v>89</v>
      </c>
      <c r="C8" s="579">
        <v>0</v>
      </c>
      <c r="D8" s="584">
        <v>0</v>
      </c>
      <c r="E8" s="588" t="s">
        <v>472</v>
      </c>
    </row>
    <row r="9" spans="1:15" x14ac:dyDescent="0.3">
      <c r="A9" s="133">
        <v>2</v>
      </c>
      <c r="B9" s="134" t="s">
        <v>90</v>
      </c>
      <c r="C9" s="580">
        <v>0</v>
      </c>
      <c r="D9" s="585">
        <v>7590500</v>
      </c>
      <c r="E9" s="589" t="s">
        <v>485</v>
      </c>
    </row>
    <row r="10" spans="1:15" x14ac:dyDescent="0.3">
      <c r="A10" s="133">
        <v>3</v>
      </c>
      <c r="B10" s="134" t="s">
        <v>91</v>
      </c>
      <c r="C10" s="581">
        <v>18</v>
      </c>
      <c r="D10" s="585">
        <v>933600</v>
      </c>
      <c r="E10" s="589" t="s">
        <v>503</v>
      </c>
    </row>
    <row r="11" spans="1:15" x14ac:dyDescent="0.3">
      <c r="A11" s="133">
        <v>4</v>
      </c>
      <c r="B11" s="134" t="s">
        <v>92</v>
      </c>
      <c r="C11" s="581">
        <v>0</v>
      </c>
      <c r="D11" s="586">
        <v>0</v>
      </c>
      <c r="E11" s="589" t="s">
        <v>515</v>
      </c>
    </row>
    <row r="12" spans="1:15" x14ac:dyDescent="0.3">
      <c r="A12" s="133">
        <v>5</v>
      </c>
      <c r="B12" s="134" t="s">
        <v>17</v>
      </c>
      <c r="C12" s="581">
        <v>0</v>
      </c>
      <c r="D12" s="586">
        <v>0</v>
      </c>
      <c r="E12" s="589" t="s">
        <v>521</v>
      </c>
    </row>
    <row r="13" spans="1:15" x14ac:dyDescent="0.3">
      <c r="A13" s="133">
        <v>6</v>
      </c>
      <c r="B13" s="134" t="s">
        <v>93</v>
      </c>
      <c r="C13" s="580"/>
      <c r="D13" s="585"/>
      <c r="E13" s="589"/>
    </row>
    <row r="14" spans="1:15" x14ac:dyDescent="0.3">
      <c r="A14" s="133">
        <v>7</v>
      </c>
      <c r="B14" s="134" t="s">
        <v>94</v>
      </c>
      <c r="C14" s="61"/>
      <c r="D14" s="61"/>
      <c r="E14" s="589"/>
    </row>
    <row r="15" spans="1:15" x14ac:dyDescent="0.3">
      <c r="A15" s="133">
        <v>8</v>
      </c>
      <c r="B15" s="134" t="s">
        <v>95</v>
      </c>
      <c r="C15" s="61"/>
      <c r="D15" s="61"/>
      <c r="E15" s="589"/>
    </row>
    <row r="16" spans="1:15" x14ac:dyDescent="0.3">
      <c r="A16" s="133">
        <v>9</v>
      </c>
      <c r="B16" s="134" t="s">
        <v>96</v>
      </c>
      <c r="C16" s="61"/>
      <c r="D16" s="61"/>
      <c r="E16" s="589"/>
    </row>
    <row r="17" spans="1:6" x14ac:dyDescent="0.3">
      <c r="A17" s="133">
        <v>10</v>
      </c>
      <c r="B17" s="134" t="s">
        <v>97</v>
      </c>
      <c r="C17" s="61"/>
      <c r="D17" s="61"/>
      <c r="E17" s="589"/>
    </row>
    <row r="18" spans="1:6" x14ac:dyDescent="0.3">
      <c r="A18" s="133">
        <v>11</v>
      </c>
      <c r="B18" s="134" t="s">
        <v>98</v>
      </c>
      <c r="C18" s="61"/>
      <c r="D18" s="61"/>
      <c r="E18" s="589"/>
    </row>
    <row r="19" spans="1:6" ht="17.25" thickBot="1" x14ac:dyDescent="0.35">
      <c r="A19" s="159">
        <v>12</v>
      </c>
      <c r="B19" s="160" t="s">
        <v>99</v>
      </c>
      <c r="C19" s="582"/>
      <c r="D19" s="582"/>
      <c r="E19" s="590"/>
    </row>
    <row r="20" spans="1:6" ht="17.25" thickBot="1" x14ac:dyDescent="0.35">
      <c r="A20" s="766" t="s">
        <v>125</v>
      </c>
      <c r="B20" s="767"/>
      <c r="C20" s="583">
        <f>SUM(C8:C19)</f>
        <v>18</v>
      </c>
      <c r="D20" s="583">
        <f>SUM(D8:D19)</f>
        <v>8524100</v>
      </c>
      <c r="E20" s="587"/>
    </row>
    <row r="21" spans="1:6" x14ac:dyDescent="0.3">
      <c r="C21" s="145"/>
      <c r="D21" s="145"/>
      <c r="E21" s="161"/>
    </row>
    <row r="22" spans="1:6" x14ac:dyDescent="0.3">
      <c r="B22" s="162"/>
      <c r="C22" s="162"/>
      <c r="D22" s="162"/>
      <c r="E22" s="152"/>
      <c r="F22" s="172"/>
    </row>
    <row r="23" spans="1:6" x14ac:dyDescent="0.3">
      <c r="B23" s="162"/>
      <c r="C23" s="162"/>
      <c r="D23" s="162"/>
      <c r="E23" s="152"/>
      <c r="F23" s="172"/>
    </row>
    <row r="24" spans="1:6" x14ac:dyDescent="0.3">
      <c r="B24" s="162"/>
      <c r="C24" s="162"/>
      <c r="D24" s="162"/>
      <c r="E24" s="173"/>
      <c r="F24" s="164"/>
    </row>
    <row r="25" spans="1:6" x14ac:dyDescent="0.3">
      <c r="B25" s="162"/>
      <c r="C25" s="162"/>
      <c r="D25" s="162"/>
      <c r="E25" s="152"/>
    </row>
    <row r="26" spans="1:6" x14ac:dyDescent="0.3">
      <c r="B26" s="152"/>
      <c r="E26" s="152"/>
    </row>
    <row r="27" spans="1:6" x14ac:dyDescent="0.3">
      <c r="B27" s="162"/>
      <c r="C27" s="162"/>
      <c r="D27" s="162"/>
      <c r="E27" s="152"/>
    </row>
    <row r="28" spans="1:6" x14ac:dyDescent="0.3">
      <c r="B28" s="162"/>
      <c r="C28" s="162"/>
      <c r="D28" s="162"/>
      <c r="E28" s="152"/>
    </row>
    <row r="29" spans="1:6" x14ac:dyDescent="0.3">
      <c r="B29" s="162"/>
      <c r="C29" s="162"/>
      <c r="D29" s="162"/>
      <c r="E29" s="173"/>
      <c r="F29" s="164"/>
    </row>
    <row r="30" spans="1:6" x14ac:dyDescent="0.3">
      <c r="E30" s="173"/>
      <c r="F30" s="164"/>
    </row>
    <row r="34" spans="1:2" x14ac:dyDescent="0.3">
      <c r="A34" s="315" t="s">
        <v>253</v>
      </c>
    </row>
    <row r="35" spans="1:2" x14ac:dyDescent="0.3">
      <c r="B35" s="115" t="s">
        <v>255</v>
      </c>
    </row>
  </sheetData>
  <mergeCells count="5">
    <mergeCell ref="A20:B20"/>
    <mergeCell ref="A6:A7"/>
    <mergeCell ref="B6:B7"/>
    <mergeCell ref="E6:E7"/>
    <mergeCell ref="C6:D6"/>
  </mergeCells>
  <pageMargins left="1.42" right="0.43307086614173229" top="0.74803149606299213" bottom="0.74803149606299213" header="0.31496062992125984" footer="0.31496062992125984"/>
  <pageSetup paperSize="5" orientation="landscape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FFFF"/>
  </sheetPr>
  <dimension ref="A1:R42"/>
  <sheetViews>
    <sheetView view="pageBreakPreview" zoomScaleSheetLayoutView="100" workbookViewId="0">
      <selection activeCell="H11" sqref="H11"/>
    </sheetView>
  </sheetViews>
  <sheetFormatPr defaultRowHeight="12.75" x14ac:dyDescent="0.2"/>
  <cols>
    <col min="1" max="1" width="5.7109375" style="138" customWidth="1"/>
    <col min="2" max="2" width="48.28515625" style="137" bestFit="1" customWidth="1"/>
    <col min="3" max="3" width="10.7109375" style="137" customWidth="1"/>
    <col min="4" max="15" width="8.7109375" style="137" customWidth="1"/>
    <col min="16" max="16" width="10.7109375" style="137" customWidth="1"/>
    <col min="17" max="16384" width="9.140625" style="137"/>
  </cols>
  <sheetData>
    <row r="1" spans="1:17" ht="13.5" thickBot="1" x14ac:dyDescent="0.25"/>
    <row r="2" spans="1:17" ht="15" customHeight="1" x14ac:dyDescent="0.2">
      <c r="A2" s="232"/>
      <c r="B2" s="210"/>
      <c r="C2" s="210"/>
      <c r="D2" s="210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1:17" ht="15" customHeight="1" x14ac:dyDescent="0.2">
      <c r="A3" s="233"/>
      <c r="B3" s="175"/>
      <c r="C3" s="175"/>
      <c r="D3" s="175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213"/>
    </row>
    <row r="4" spans="1:17" ht="15" customHeight="1" thickBot="1" x14ac:dyDescent="0.25">
      <c r="A4" s="234"/>
      <c r="B4" s="214"/>
      <c r="C4" s="214"/>
      <c r="D4" s="214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</row>
    <row r="5" spans="1:17" ht="5.0999999999999996" customHeight="1" thickBot="1" x14ac:dyDescent="0.25"/>
    <row r="6" spans="1:17" s="217" customFormat="1" ht="16.5" thickBot="1" x14ac:dyDescent="0.3">
      <c r="A6" s="224" t="s">
        <v>1</v>
      </c>
      <c r="B6" s="224" t="s">
        <v>50</v>
      </c>
      <c r="C6" s="559" t="s">
        <v>147</v>
      </c>
      <c r="D6" s="224" t="s">
        <v>40</v>
      </c>
      <c r="E6" s="224" t="s">
        <v>41</v>
      </c>
      <c r="F6" s="224" t="s">
        <v>42</v>
      </c>
      <c r="G6" s="224" t="s">
        <v>43</v>
      </c>
      <c r="H6" s="224" t="s">
        <v>17</v>
      </c>
      <c r="I6" s="224" t="s">
        <v>44</v>
      </c>
      <c r="J6" s="224" t="s">
        <v>45</v>
      </c>
      <c r="K6" s="224" t="s">
        <v>46</v>
      </c>
      <c r="L6" s="224" t="s">
        <v>47</v>
      </c>
      <c r="M6" s="225" t="s">
        <v>48</v>
      </c>
      <c r="N6" s="224" t="s">
        <v>156</v>
      </c>
      <c r="O6" s="224" t="s">
        <v>49</v>
      </c>
      <c r="P6" s="558" t="s">
        <v>2</v>
      </c>
    </row>
    <row r="7" spans="1:17" ht="20.100000000000001" customHeight="1" x14ac:dyDescent="0.3">
      <c r="A7" s="235" t="s">
        <v>62</v>
      </c>
      <c r="B7" s="221" t="s">
        <v>20</v>
      </c>
      <c r="C7" s="5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95"/>
      <c r="P7" s="219"/>
    </row>
    <row r="8" spans="1:17" ht="16.5" customHeight="1" x14ac:dyDescent="0.3">
      <c r="A8" s="235"/>
      <c r="B8" s="221" t="s">
        <v>259</v>
      </c>
      <c r="C8" s="55"/>
      <c r="D8" s="62">
        <v>127</v>
      </c>
      <c r="E8" s="62">
        <v>124</v>
      </c>
      <c r="F8" s="62">
        <v>124</v>
      </c>
      <c r="G8" s="62">
        <v>127</v>
      </c>
      <c r="H8" s="62">
        <v>124</v>
      </c>
      <c r="I8" s="62"/>
      <c r="J8" s="62"/>
      <c r="K8" s="62"/>
      <c r="L8" s="62"/>
      <c r="M8" s="62"/>
      <c r="N8" s="62"/>
      <c r="O8" s="62"/>
      <c r="P8" s="591">
        <f>SUM(D8:O8)</f>
        <v>626</v>
      </c>
    </row>
    <row r="9" spans="1:17" ht="16.5" x14ac:dyDescent="0.3">
      <c r="A9" s="236"/>
      <c r="B9" s="218" t="s">
        <v>148</v>
      </c>
      <c r="C9" s="592"/>
      <c r="D9" s="581">
        <v>100</v>
      </c>
      <c r="E9" s="581">
        <v>80</v>
      </c>
      <c r="F9" s="581">
        <v>86</v>
      </c>
      <c r="G9" s="581">
        <v>87</v>
      </c>
      <c r="H9" s="581">
        <v>88</v>
      </c>
      <c r="I9" s="581"/>
      <c r="J9" s="581"/>
      <c r="K9" s="581"/>
      <c r="L9" s="581"/>
      <c r="M9" s="581"/>
      <c r="N9" s="581"/>
      <c r="O9" s="581"/>
      <c r="P9" s="591">
        <f>SUM(D9:O9)</f>
        <v>441</v>
      </c>
      <c r="Q9" s="144"/>
    </row>
    <row r="10" spans="1:17" ht="16.5" x14ac:dyDescent="0.3">
      <c r="A10" s="236"/>
      <c r="B10" s="319" t="s">
        <v>474</v>
      </c>
      <c r="C10" s="593">
        <v>0</v>
      </c>
      <c r="D10" s="594">
        <f t="shared" ref="D10:O10" si="0">C13+D9</f>
        <v>100</v>
      </c>
      <c r="E10" s="594">
        <f t="shared" si="0"/>
        <v>100</v>
      </c>
      <c r="F10" s="594">
        <f t="shared" si="0"/>
        <v>106</v>
      </c>
      <c r="G10" s="594">
        <f t="shared" si="0"/>
        <v>111</v>
      </c>
      <c r="H10" s="594">
        <f t="shared" si="0"/>
        <v>107</v>
      </c>
      <c r="I10" s="594">
        <f t="shared" si="0"/>
        <v>40</v>
      </c>
      <c r="J10" s="594">
        <f t="shared" si="0"/>
        <v>40</v>
      </c>
      <c r="K10" s="594">
        <f t="shared" si="0"/>
        <v>40</v>
      </c>
      <c r="L10" s="594">
        <f t="shared" si="0"/>
        <v>40</v>
      </c>
      <c r="M10" s="594">
        <f t="shared" si="0"/>
        <v>40</v>
      </c>
      <c r="N10" s="594">
        <f t="shared" si="0"/>
        <v>40</v>
      </c>
      <c r="O10" s="594">
        <f t="shared" si="0"/>
        <v>40</v>
      </c>
      <c r="P10" s="595">
        <v>0</v>
      </c>
    </row>
    <row r="11" spans="1:17" ht="16.5" x14ac:dyDescent="0.3">
      <c r="A11" s="133"/>
      <c r="B11" s="218" t="s">
        <v>150</v>
      </c>
      <c r="C11" s="596"/>
      <c r="D11" s="580">
        <v>79</v>
      </c>
      <c r="E11" s="580">
        <v>80</v>
      </c>
      <c r="F11" s="580">
        <v>82</v>
      </c>
      <c r="G11" s="580">
        <v>92</v>
      </c>
      <c r="H11" s="580">
        <v>66</v>
      </c>
      <c r="I11" s="580"/>
      <c r="J11" s="580"/>
      <c r="K11" s="580"/>
      <c r="L11" s="580"/>
      <c r="M11" s="580"/>
      <c r="N11" s="580"/>
      <c r="O11" s="580"/>
      <c r="P11" s="591">
        <f>SUM(D11:O11)</f>
        <v>399</v>
      </c>
      <c r="Q11" s="144"/>
    </row>
    <row r="12" spans="1:17" ht="20.100000000000001" customHeight="1" x14ac:dyDescent="0.3">
      <c r="A12" s="133"/>
      <c r="B12" s="218" t="s">
        <v>151</v>
      </c>
      <c r="C12" s="596"/>
      <c r="D12" s="580">
        <v>1</v>
      </c>
      <c r="E12" s="580">
        <v>0</v>
      </c>
      <c r="F12" s="580">
        <v>0</v>
      </c>
      <c r="G12" s="580"/>
      <c r="H12" s="580">
        <v>1</v>
      </c>
      <c r="I12" s="580"/>
      <c r="J12" s="580"/>
      <c r="K12" s="580"/>
      <c r="L12" s="580"/>
      <c r="M12" s="580"/>
      <c r="N12" s="580"/>
      <c r="O12" s="580"/>
      <c r="P12" s="591">
        <f>SUM(D12:O12)</f>
        <v>2</v>
      </c>
      <c r="Q12" s="144"/>
    </row>
    <row r="13" spans="1:17" ht="20.100000000000001" customHeight="1" thickBot="1" x14ac:dyDescent="0.35">
      <c r="A13" s="135"/>
      <c r="B13" s="321" t="s">
        <v>473</v>
      </c>
      <c r="C13" s="597">
        <v>0</v>
      </c>
      <c r="D13" s="598">
        <f>D10-(D11+D12)</f>
        <v>20</v>
      </c>
      <c r="E13" s="598">
        <f t="shared" ref="E13:O13" si="1">E10-(E11+E12)</f>
        <v>20</v>
      </c>
      <c r="F13" s="598">
        <f t="shared" si="1"/>
        <v>24</v>
      </c>
      <c r="G13" s="598">
        <f t="shared" si="1"/>
        <v>19</v>
      </c>
      <c r="H13" s="598">
        <f t="shared" si="1"/>
        <v>40</v>
      </c>
      <c r="I13" s="598">
        <f t="shared" si="1"/>
        <v>40</v>
      </c>
      <c r="J13" s="598">
        <f t="shared" si="1"/>
        <v>40</v>
      </c>
      <c r="K13" s="598">
        <f t="shared" si="1"/>
        <v>40</v>
      </c>
      <c r="L13" s="598">
        <f t="shared" si="1"/>
        <v>40</v>
      </c>
      <c r="M13" s="598">
        <f t="shared" si="1"/>
        <v>40</v>
      </c>
      <c r="N13" s="598">
        <f t="shared" si="1"/>
        <v>40</v>
      </c>
      <c r="O13" s="598">
        <f t="shared" si="1"/>
        <v>40</v>
      </c>
      <c r="P13" s="599">
        <f>(C13+P9)-(P11+P12)</f>
        <v>40</v>
      </c>
      <c r="Q13" s="144"/>
    </row>
    <row r="14" spans="1:17" ht="20.100000000000001" customHeight="1" x14ac:dyDescent="0.3">
      <c r="A14" s="235" t="s">
        <v>3</v>
      </c>
      <c r="B14" s="221" t="s">
        <v>21</v>
      </c>
      <c r="C14" s="600"/>
      <c r="D14" s="581"/>
      <c r="E14" s="581"/>
      <c r="F14" s="581"/>
      <c r="G14" s="581"/>
      <c r="H14" s="581"/>
      <c r="I14" s="581"/>
      <c r="J14" s="581"/>
      <c r="K14" s="581"/>
      <c r="L14" s="581"/>
      <c r="M14" s="581"/>
      <c r="N14" s="581"/>
      <c r="O14" s="581"/>
      <c r="P14" s="591"/>
    </row>
    <row r="15" spans="1:17" ht="20.100000000000001" customHeight="1" x14ac:dyDescent="0.3">
      <c r="A15" s="133"/>
      <c r="B15" s="218" t="s">
        <v>148</v>
      </c>
      <c r="C15" s="592"/>
      <c r="D15" s="581">
        <v>1070</v>
      </c>
      <c r="E15" s="581">
        <v>1396</v>
      </c>
      <c r="F15" s="581">
        <v>1160</v>
      </c>
      <c r="G15" s="581">
        <v>1255</v>
      </c>
      <c r="H15" s="581">
        <v>1086</v>
      </c>
      <c r="I15" s="581"/>
      <c r="J15" s="581"/>
      <c r="K15" s="581"/>
      <c r="L15" s="581"/>
      <c r="M15" s="581"/>
      <c r="N15" s="581"/>
      <c r="O15" s="581"/>
      <c r="P15" s="591">
        <f>SUM(D15:O15)</f>
        <v>5967</v>
      </c>
    </row>
    <row r="16" spans="1:17" ht="20.100000000000001" customHeight="1" x14ac:dyDescent="0.3">
      <c r="A16" s="133"/>
      <c r="B16" s="319" t="s">
        <v>475</v>
      </c>
      <c r="C16" s="593"/>
      <c r="D16" s="594">
        <f t="shared" ref="D16:O16" si="2">C19+D15</f>
        <v>1070</v>
      </c>
      <c r="E16" s="594">
        <f t="shared" si="2"/>
        <v>1396</v>
      </c>
      <c r="F16" s="594">
        <f t="shared" si="2"/>
        <v>1164</v>
      </c>
      <c r="G16" s="594">
        <f t="shared" si="2"/>
        <v>1256</v>
      </c>
      <c r="H16" s="594">
        <f t="shared" si="2"/>
        <v>1086</v>
      </c>
      <c r="I16" s="594">
        <f t="shared" si="2"/>
        <v>0</v>
      </c>
      <c r="J16" s="594">
        <f t="shared" si="2"/>
        <v>0</v>
      </c>
      <c r="K16" s="594">
        <f t="shared" si="2"/>
        <v>0</v>
      </c>
      <c r="L16" s="594">
        <f t="shared" si="2"/>
        <v>0</v>
      </c>
      <c r="M16" s="594">
        <f t="shared" si="2"/>
        <v>0</v>
      </c>
      <c r="N16" s="594">
        <f t="shared" si="2"/>
        <v>0</v>
      </c>
      <c r="O16" s="594">
        <f t="shared" si="2"/>
        <v>0</v>
      </c>
      <c r="P16" s="595">
        <v>0</v>
      </c>
    </row>
    <row r="17" spans="1:18" ht="20.100000000000001" customHeight="1" x14ac:dyDescent="0.3">
      <c r="A17" s="133"/>
      <c r="B17" s="218" t="s">
        <v>150</v>
      </c>
      <c r="C17" s="596"/>
      <c r="D17" s="580">
        <v>102</v>
      </c>
      <c r="E17" s="580">
        <v>147</v>
      </c>
      <c r="F17" s="580">
        <v>121</v>
      </c>
      <c r="G17" s="580">
        <v>108</v>
      </c>
      <c r="H17" s="580">
        <v>95</v>
      </c>
      <c r="I17" s="580"/>
      <c r="J17" s="580"/>
      <c r="K17" s="580"/>
      <c r="L17" s="580"/>
      <c r="M17" s="580"/>
      <c r="N17" s="580"/>
      <c r="O17" s="580"/>
      <c r="P17" s="591">
        <f>SUM(D17:O17)</f>
        <v>573</v>
      </c>
    </row>
    <row r="18" spans="1:18" ht="20.100000000000001" customHeight="1" x14ac:dyDescent="0.3">
      <c r="A18" s="133"/>
      <c r="B18" s="218" t="s">
        <v>151</v>
      </c>
      <c r="C18" s="596"/>
      <c r="D18" s="580">
        <v>968</v>
      </c>
      <c r="E18" s="580">
        <v>1245</v>
      </c>
      <c r="F18" s="580">
        <v>1042</v>
      </c>
      <c r="G18" s="580">
        <v>1148</v>
      </c>
      <c r="H18" s="580">
        <v>991</v>
      </c>
      <c r="I18" s="580"/>
      <c r="J18" s="580"/>
      <c r="K18" s="580"/>
      <c r="L18" s="580"/>
      <c r="M18" s="580"/>
      <c r="N18" s="580"/>
      <c r="O18" s="580"/>
      <c r="P18" s="591">
        <f>SUM(D18:O18)</f>
        <v>5394</v>
      </c>
    </row>
    <row r="19" spans="1:18" ht="20.100000000000001" customHeight="1" thickBot="1" x14ac:dyDescent="0.35">
      <c r="A19" s="135"/>
      <c r="B19" s="321" t="s">
        <v>476</v>
      </c>
      <c r="C19" s="597"/>
      <c r="D19" s="598">
        <f>D16-(D17+D18)</f>
        <v>0</v>
      </c>
      <c r="E19" s="598">
        <f>E16-(E17+E18)</f>
        <v>4</v>
      </c>
      <c r="F19" s="598">
        <f t="shared" ref="F19:O19" si="3">F16-(F17+F18)</f>
        <v>1</v>
      </c>
      <c r="G19" s="598">
        <f t="shared" si="3"/>
        <v>0</v>
      </c>
      <c r="H19" s="598">
        <f t="shared" si="3"/>
        <v>0</v>
      </c>
      <c r="I19" s="598">
        <f t="shared" si="3"/>
        <v>0</v>
      </c>
      <c r="J19" s="598">
        <f t="shared" si="3"/>
        <v>0</v>
      </c>
      <c r="K19" s="598">
        <f t="shared" si="3"/>
        <v>0</v>
      </c>
      <c r="L19" s="598">
        <f t="shared" si="3"/>
        <v>0</v>
      </c>
      <c r="M19" s="598">
        <f t="shared" si="3"/>
        <v>0</v>
      </c>
      <c r="N19" s="598">
        <f t="shared" si="3"/>
        <v>0</v>
      </c>
      <c r="O19" s="598">
        <f t="shared" si="3"/>
        <v>0</v>
      </c>
      <c r="P19" s="599">
        <f>(C19+P15)-(P17+P18)</f>
        <v>0</v>
      </c>
    </row>
    <row r="20" spans="1:18" ht="20.100000000000001" customHeight="1" x14ac:dyDescent="0.3">
      <c r="A20" s="235" t="s">
        <v>6</v>
      </c>
      <c r="B20" s="221" t="s">
        <v>23</v>
      </c>
      <c r="C20" s="600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91"/>
      <c r="R20" s="220"/>
    </row>
    <row r="21" spans="1:18" ht="20.100000000000001" customHeight="1" x14ac:dyDescent="0.3">
      <c r="A21" s="235"/>
      <c r="B21" s="221" t="s">
        <v>260</v>
      </c>
      <c r="C21" s="600"/>
      <c r="D21" s="581">
        <v>68</v>
      </c>
      <c r="E21" s="581">
        <v>81</v>
      </c>
      <c r="F21" s="581">
        <v>68</v>
      </c>
      <c r="G21" s="581">
        <v>68</v>
      </c>
      <c r="H21" s="581">
        <v>68</v>
      </c>
      <c r="I21" s="581"/>
      <c r="J21" s="581"/>
      <c r="K21" s="581"/>
      <c r="L21" s="581"/>
      <c r="M21" s="581"/>
      <c r="N21" s="581"/>
      <c r="O21" s="581"/>
      <c r="P21" s="591">
        <f>SUM(D21:O21)</f>
        <v>353</v>
      </c>
      <c r="R21" s="220"/>
    </row>
    <row r="22" spans="1:18" ht="20.100000000000001" customHeight="1" x14ac:dyDescent="0.3">
      <c r="A22" s="133"/>
      <c r="B22" s="218" t="s">
        <v>148</v>
      </c>
      <c r="C22" s="592"/>
      <c r="D22" s="581">
        <v>19</v>
      </c>
      <c r="E22" s="581">
        <v>10</v>
      </c>
      <c r="F22" s="581">
        <v>4</v>
      </c>
      <c r="G22" s="581">
        <v>12</v>
      </c>
      <c r="H22" s="581">
        <v>12</v>
      </c>
      <c r="I22" s="581"/>
      <c r="J22" s="581"/>
      <c r="K22" s="581"/>
      <c r="L22" s="581"/>
      <c r="M22" s="581"/>
      <c r="N22" s="581"/>
      <c r="O22" s="581"/>
      <c r="P22" s="591">
        <f>SUM(D22:O22)</f>
        <v>57</v>
      </c>
    </row>
    <row r="23" spans="1:18" ht="20.100000000000001" customHeight="1" x14ac:dyDescent="0.3">
      <c r="A23" s="133"/>
      <c r="B23" s="319" t="s">
        <v>475</v>
      </c>
      <c r="C23" s="593"/>
      <c r="D23" s="594">
        <f t="shared" ref="D23:O23" si="4">C26+D22</f>
        <v>19</v>
      </c>
      <c r="E23" s="594">
        <f t="shared" si="4"/>
        <v>10</v>
      </c>
      <c r="F23" s="594">
        <f t="shared" si="4"/>
        <v>4</v>
      </c>
      <c r="G23" s="594">
        <f t="shared" si="4"/>
        <v>12</v>
      </c>
      <c r="H23" s="594">
        <f t="shared" si="4"/>
        <v>12</v>
      </c>
      <c r="I23" s="594">
        <f t="shared" si="4"/>
        <v>0</v>
      </c>
      <c r="J23" s="594">
        <f t="shared" si="4"/>
        <v>0</v>
      </c>
      <c r="K23" s="594">
        <f t="shared" si="4"/>
        <v>0</v>
      </c>
      <c r="L23" s="594">
        <f t="shared" si="4"/>
        <v>0</v>
      </c>
      <c r="M23" s="594">
        <f t="shared" si="4"/>
        <v>0</v>
      </c>
      <c r="N23" s="594">
        <f t="shared" si="4"/>
        <v>0</v>
      </c>
      <c r="O23" s="594">
        <f t="shared" si="4"/>
        <v>0</v>
      </c>
      <c r="P23" s="595">
        <v>0</v>
      </c>
    </row>
    <row r="24" spans="1:18" ht="20.100000000000001" customHeight="1" x14ac:dyDescent="0.3">
      <c r="A24" s="133"/>
      <c r="B24" s="218" t="s">
        <v>150</v>
      </c>
      <c r="C24" s="596"/>
      <c r="D24" s="580">
        <v>19</v>
      </c>
      <c r="E24" s="580">
        <v>10</v>
      </c>
      <c r="F24" s="580">
        <v>4</v>
      </c>
      <c r="G24" s="580">
        <v>12</v>
      </c>
      <c r="H24" s="580">
        <v>12</v>
      </c>
      <c r="I24" s="580"/>
      <c r="J24" s="580"/>
      <c r="K24" s="580"/>
      <c r="L24" s="580"/>
      <c r="M24" s="580"/>
      <c r="N24" s="580"/>
      <c r="O24" s="580"/>
      <c r="P24" s="591">
        <f>SUM(D24:O24)</f>
        <v>57</v>
      </c>
    </row>
    <row r="25" spans="1:18" ht="20.100000000000001" customHeight="1" x14ac:dyDescent="0.3">
      <c r="A25" s="133"/>
      <c r="B25" s="218" t="s">
        <v>151</v>
      </c>
      <c r="C25" s="596"/>
      <c r="D25" s="580">
        <v>0</v>
      </c>
      <c r="E25" s="580">
        <v>0</v>
      </c>
      <c r="F25" s="580">
        <v>0</v>
      </c>
      <c r="G25" s="580"/>
      <c r="H25" s="580"/>
      <c r="I25" s="580"/>
      <c r="J25" s="580"/>
      <c r="K25" s="580"/>
      <c r="L25" s="580"/>
      <c r="M25" s="580"/>
      <c r="N25" s="580"/>
      <c r="O25" s="580"/>
      <c r="P25" s="591">
        <f>SUM(D25:O25)</f>
        <v>0</v>
      </c>
    </row>
    <row r="26" spans="1:18" ht="20.100000000000001" customHeight="1" thickBot="1" x14ac:dyDescent="0.35">
      <c r="A26" s="135"/>
      <c r="B26" s="321" t="s">
        <v>476</v>
      </c>
      <c r="C26" s="597">
        <v>0</v>
      </c>
      <c r="D26" s="598">
        <f>D23-(D24+D25)</f>
        <v>0</v>
      </c>
      <c r="E26" s="598">
        <f>E23-(E24+E25)</f>
        <v>0</v>
      </c>
      <c r="F26" s="598">
        <f t="shared" ref="F26:O26" si="5">F23-(F24+F25)</f>
        <v>0</v>
      </c>
      <c r="G26" s="598">
        <f t="shared" si="5"/>
        <v>0</v>
      </c>
      <c r="H26" s="598">
        <f t="shared" si="5"/>
        <v>0</v>
      </c>
      <c r="I26" s="598">
        <f t="shared" si="5"/>
        <v>0</v>
      </c>
      <c r="J26" s="598">
        <f t="shared" si="5"/>
        <v>0</v>
      </c>
      <c r="K26" s="598">
        <f t="shared" si="5"/>
        <v>0</v>
      </c>
      <c r="L26" s="598">
        <f t="shared" si="5"/>
        <v>0</v>
      </c>
      <c r="M26" s="598">
        <f t="shared" si="5"/>
        <v>0</v>
      </c>
      <c r="N26" s="598">
        <f t="shared" si="5"/>
        <v>0</v>
      </c>
      <c r="O26" s="598">
        <f t="shared" si="5"/>
        <v>0</v>
      </c>
      <c r="P26" s="599">
        <f>(C26+P22)-(P24+P25)</f>
        <v>0</v>
      </c>
    </row>
    <row r="27" spans="1:18" ht="20.100000000000001" customHeight="1" x14ac:dyDescent="0.3">
      <c r="A27" s="235" t="s">
        <v>7</v>
      </c>
      <c r="B27" s="221" t="s">
        <v>22</v>
      </c>
      <c r="C27" s="600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1"/>
      <c r="P27" s="591"/>
    </row>
    <row r="28" spans="1:18" ht="20.100000000000001" customHeight="1" x14ac:dyDescent="0.3">
      <c r="A28" s="133"/>
      <c r="B28" s="218" t="s">
        <v>148</v>
      </c>
      <c r="C28" s="592"/>
      <c r="D28" s="581">
        <v>2</v>
      </c>
      <c r="E28" s="581">
        <v>3</v>
      </c>
      <c r="F28" s="581">
        <v>1</v>
      </c>
      <c r="G28" s="581">
        <v>11</v>
      </c>
      <c r="H28" s="581">
        <v>2</v>
      </c>
      <c r="I28" s="581"/>
      <c r="J28" s="581"/>
      <c r="K28" s="581"/>
      <c r="L28" s="581"/>
      <c r="M28" s="581"/>
      <c r="N28" s="581"/>
      <c r="O28" s="581"/>
      <c r="P28" s="591">
        <f>SUM(D28:O28)</f>
        <v>19</v>
      </c>
    </row>
    <row r="29" spans="1:18" ht="20.100000000000001" customHeight="1" x14ac:dyDescent="0.3">
      <c r="A29" s="133"/>
      <c r="B29" s="319" t="s">
        <v>475</v>
      </c>
      <c r="C29" s="593"/>
      <c r="D29" s="594">
        <f t="shared" ref="D29:O29" si="6">C32+D28</f>
        <v>2</v>
      </c>
      <c r="E29" s="594">
        <f t="shared" si="6"/>
        <v>3</v>
      </c>
      <c r="F29" s="594">
        <f t="shared" si="6"/>
        <v>1</v>
      </c>
      <c r="G29" s="594">
        <f t="shared" si="6"/>
        <v>11</v>
      </c>
      <c r="H29" s="594">
        <f t="shared" si="6"/>
        <v>2</v>
      </c>
      <c r="I29" s="594">
        <f t="shared" si="6"/>
        <v>0</v>
      </c>
      <c r="J29" s="594">
        <f t="shared" si="6"/>
        <v>0</v>
      </c>
      <c r="K29" s="594">
        <f t="shared" si="6"/>
        <v>0</v>
      </c>
      <c r="L29" s="594">
        <f t="shared" si="6"/>
        <v>0</v>
      </c>
      <c r="M29" s="594">
        <f t="shared" si="6"/>
        <v>0</v>
      </c>
      <c r="N29" s="594">
        <f t="shared" si="6"/>
        <v>0</v>
      </c>
      <c r="O29" s="594">
        <f t="shared" si="6"/>
        <v>0</v>
      </c>
      <c r="P29" s="595">
        <v>0</v>
      </c>
    </row>
    <row r="30" spans="1:18" ht="20.100000000000001" customHeight="1" x14ac:dyDescent="0.3">
      <c r="A30" s="133"/>
      <c r="B30" s="218" t="s">
        <v>150</v>
      </c>
      <c r="C30" s="596"/>
      <c r="D30" s="580">
        <v>2</v>
      </c>
      <c r="E30" s="580">
        <v>3</v>
      </c>
      <c r="F30" s="580">
        <v>1</v>
      </c>
      <c r="G30" s="580">
        <v>10</v>
      </c>
      <c r="H30" s="580">
        <v>2</v>
      </c>
      <c r="I30" s="580"/>
      <c r="J30" s="580"/>
      <c r="K30" s="580"/>
      <c r="L30" s="580"/>
      <c r="M30" s="580"/>
      <c r="N30" s="580"/>
      <c r="O30" s="580"/>
      <c r="P30" s="591">
        <f>SUM(D30:O30)</f>
        <v>18</v>
      </c>
    </row>
    <row r="31" spans="1:18" ht="20.100000000000001" customHeight="1" x14ac:dyDescent="0.3">
      <c r="A31" s="133"/>
      <c r="B31" s="218" t="s">
        <v>151</v>
      </c>
      <c r="C31" s="596"/>
      <c r="D31" s="580">
        <v>0</v>
      </c>
      <c r="E31" s="580">
        <v>0</v>
      </c>
      <c r="F31" s="580">
        <v>0</v>
      </c>
      <c r="G31" s="580">
        <v>1</v>
      </c>
      <c r="H31" s="580"/>
      <c r="I31" s="580"/>
      <c r="J31" s="580"/>
      <c r="K31" s="580"/>
      <c r="L31" s="580"/>
      <c r="M31" s="580"/>
      <c r="N31" s="580"/>
      <c r="O31" s="580"/>
      <c r="P31" s="591">
        <f>SUM(D31:O31)</f>
        <v>1</v>
      </c>
    </row>
    <row r="32" spans="1:18" ht="20.100000000000001" customHeight="1" thickBot="1" x14ac:dyDescent="0.35">
      <c r="A32" s="135"/>
      <c r="B32" s="321" t="s">
        <v>476</v>
      </c>
      <c r="C32" s="601">
        <v>0</v>
      </c>
      <c r="D32" s="598">
        <f>D29-(D30+D31)</f>
        <v>0</v>
      </c>
      <c r="E32" s="598">
        <f>E29-(E30+E31)</f>
        <v>0</v>
      </c>
      <c r="F32" s="598">
        <f t="shared" ref="F32:O32" si="7">F29-(F30+F31)</f>
        <v>0</v>
      </c>
      <c r="G32" s="598">
        <f t="shared" si="7"/>
        <v>0</v>
      </c>
      <c r="H32" s="598">
        <f t="shared" si="7"/>
        <v>0</v>
      </c>
      <c r="I32" s="598">
        <f t="shared" si="7"/>
        <v>0</v>
      </c>
      <c r="J32" s="598">
        <f t="shared" si="7"/>
        <v>0</v>
      </c>
      <c r="K32" s="598">
        <f t="shared" si="7"/>
        <v>0</v>
      </c>
      <c r="L32" s="598">
        <f t="shared" si="7"/>
        <v>0</v>
      </c>
      <c r="M32" s="598">
        <f t="shared" si="7"/>
        <v>0</v>
      </c>
      <c r="N32" s="598">
        <f t="shared" si="7"/>
        <v>0</v>
      </c>
      <c r="O32" s="598">
        <f t="shared" si="7"/>
        <v>0</v>
      </c>
      <c r="P32" s="599">
        <f>(C32+P28)-(P30+P31)</f>
        <v>0</v>
      </c>
    </row>
    <row r="33" spans="1:16" x14ac:dyDescent="0.2">
      <c r="A33" s="622" t="s">
        <v>486</v>
      </c>
    </row>
    <row r="35" spans="1:16" ht="16.5" x14ac:dyDescent="0.3">
      <c r="A35" s="152"/>
      <c r="B35" s="162"/>
      <c r="C35" s="162"/>
      <c r="D35" s="162"/>
      <c r="E35" s="123"/>
      <c r="F35" s="123"/>
      <c r="L35" s="770" t="s">
        <v>520</v>
      </c>
      <c r="M35" s="770"/>
      <c r="N35" s="770"/>
      <c r="O35" s="770"/>
      <c r="P35" s="770"/>
    </row>
    <row r="36" spans="1:16" ht="16.5" x14ac:dyDescent="0.3">
      <c r="A36" s="772" t="s">
        <v>122</v>
      </c>
      <c r="B36" s="772"/>
      <c r="C36" s="772"/>
      <c r="D36" s="172"/>
      <c r="E36" s="172"/>
      <c r="F36" s="123"/>
      <c r="L36" s="772" t="s">
        <v>121</v>
      </c>
      <c r="M36" s="772"/>
      <c r="N36" s="772"/>
      <c r="O36" s="772"/>
      <c r="P36" s="772"/>
    </row>
    <row r="37" spans="1:16" ht="16.5" x14ac:dyDescent="0.3">
      <c r="A37" s="771" t="s">
        <v>464</v>
      </c>
      <c r="B37" s="771"/>
      <c r="C37" s="771"/>
      <c r="D37" s="164"/>
      <c r="E37" s="164"/>
      <c r="F37" s="123"/>
      <c r="L37" s="771" t="s">
        <v>123</v>
      </c>
      <c r="M37" s="771"/>
      <c r="N37" s="771"/>
      <c r="O37" s="771"/>
      <c r="P37" s="771"/>
    </row>
    <row r="38" spans="1:16" ht="16.5" x14ac:dyDescent="0.3">
      <c r="A38" s="152"/>
      <c r="B38" s="115"/>
      <c r="C38" s="115"/>
      <c r="D38" s="115"/>
      <c r="E38" s="115"/>
      <c r="F38" s="123"/>
      <c r="M38" s="115"/>
      <c r="N38" s="123"/>
      <c r="O38" s="115"/>
    </row>
    <row r="39" spans="1:16" ht="16.5" x14ac:dyDescent="0.3">
      <c r="A39" s="152"/>
      <c r="B39" s="115"/>
      <c r="C39" s="115"/>
      <c r="D39" s="115"/>
      <c r="E39" s="115"/>
      <c r="F39" s="123"/>
      <c r="M39" s="115"/>
      <c r="N39" s="123"/>
      <c r="O39" s="115"/>
    </row>
    <row r="40" spans="1:16" ht="16.5" x14ac:dyDescent="0.3">
      <c r="A40" s="152"/>
      <c r="B40" s="115"/>
      <c r="C40" s="115"/>
      <c r="D40" s="115"/>
      <c r="E40" s="115"/>
      <c r="F40" s="123"/>
      <c r="M40" s="115"/>
      <c r="N40" s="123"/>
      <c r="O40" s="164"/>
    </row>
    <row r="41" spans="1:16" ht="16.5" x14ac:dyDescent="0.3">
      <c r="A41" s="771" t="s">
        <v>465</v>
      </c>
      <c r="B41" s="771"/>
      <c r="C41" s="771"/>
      <c r="D41" s="164"/>
      <c r="E41" s="164"/>
      <c r="F41" s="123"/>
      <c r="L41" s="771" t="s">
        <v>466</v>
      </c>
      <c r="M41" s="771"/>
      <c r="N41" s="771"/>
      <c r="O41" s="771"/>
      <c r="P41" s="771"/>
    </row>
    <row r="42" spans="1:16" ht="16.5" x14ac:dyDescent="0.3">
      <c r="A42" s="771" t="s">
        <v>514</v>
      </c>
      <c r="B42" s="771"/>
      <c r="C42" s="771"/>
      <c r="D42" s="164"/>
      <c r="E42" s="164"/>
      <c r="F42" s="115"/>
      <c r="L42" s="771" t="s">
        <v>467</v>
      </c>
      <c r="M42" s="771"/>
      <c r="N42" s="771"/>
      <c r="O42" s="771"/>
      <c r="P42" s="771"/>
    </row>
  </sheetData>
  <mergeCells count="9">
    <mergeCell ref="L35:P35"/>
    <mergeCell ref="A42:C42"/>
    <mergeCell ref="A36:C36"/>
    <mergeCell ref="A37:C37"/>
    <mergeCell ref="A41:C41"/>
    <mergeCell ref="L42:P42"/>
    <mergeCell ref="L41:P41"/>
    <mergeCell ref="L37:P37"/>
    <mergeCell ref="L36:P36"/>
  </mergeCells>
  <pageMargins left="0.94" right="0.31496062992125984" top="0.43307086614173229" bottom="0.36" header="0.31496062992125984" footer="0.15748031496062992"/>
  <pageSetup paperSize="5" scale="75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FFFF"/>
  </sheetPr>
  <dimension ref="A1:R43"/>
  <sheetViews>
    <sheetView view="pageBreakPreview" topLeftCell="A7" zoomScale="90" zoomScaleSheetLayoutView="90" workbookViewId="0">
      <selection activeCell="H31" sqref="H31"/>
    </sheetView>
  </sheetViews>
  <sheetFormatPr defaultRowHeight="12.75" x14ac:dyDescent="0.2"/>
  <cols>
    <col min="1" max="1" width="5.7109375" style="138" customWidth="1"/>
    <col min="2" max="2" width="48.28515625" style="137" bestFit="1" customWidth="1"/>
    <col min="3" max="3" width="10.7109375" style="137" customWidth="1"/>
    <col min="4" max="4" width="8" style="137" customWidth="1"/>
    <col min="5" max="5" width="8.7109375" style="137" customWidth="1"/>
    <col min="6" max="6" width="9" style="137" customWidth="1"/>
    <col min="7" max="7" width="8.85546875" style="137" customWidth="1"/>
    <col min="8" max="8" width="9.140625" style="137" customWidth="1"/>
    <col min="9" max="9" width="8.7109375" style="137" customWidth="1"/>
    <col min="10" max="10" width="9.140625" style="137" customWidth="1"/>
    <col min="11" max="11" width="9.28515625" style="137" customWidth="1"/>
    <col min="12" max="12" width="9.5703125" style="137" customWidth="1"/>
    <col min="13" max="13" width="9.140625" style="137" customWidth="1"/>
    <col min="14" max="15" width="9.28515625" style="137" customWidth="1"/>
    <col min="16" max="16" width="10.7109375" style="137" customWidth="1"/>
    <col min="17" max="16384" width="9.140625" style="137"/>
  </cols>
  <sheetData>
    <row r="1" spans="1:17" ht="13.5" thickBot="1" x14ac:dyDescent="0.25"/>
    <row r="2" spans="1:17" ht="15" customHeight="1" x14ac:dyDescent="0.2">
      <c r="A2" s="232"/>
      <c r="B2" s="210"/>
      <c r="C2" s="210"/>
      <c r="D2" s="210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</row>
    <row r="3" spans="1:17" ht="15" customHeight="1" x14ac:dyDescent="0.2">
      <c r="A3" s="233"/>
      <c r="B3" s="175"/>
      <c r="C3" s="175"/>
      <c r="D3" s="175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213"/>
    </row>
    <row r="4" spans="1:17" ht="15" customHeight="1" thickBot="1" x14ac:dyDescent="0.25">
      <c r="A4" s="234"/>
      <c r="B4" s="214"/>
      <c r="C4" s="214"/>
      <c r="D4" s="214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</row>
    <row r="5" spans="1:17" ht="5.25" customHeight="1" thickBot="1" x14ac:dyDescent="0.25"/>
    <row r="6" spans="1:17" s="217" customFormat="1" ht="24.75" customHeight="1" thickBot="1" x14ac:dyDescent="0.3">
      <c r="A6" s="224" t="s">
        <v>1</v>
      </c>
      <c r="B6" s="224" t="s">
        <v>50</v>
      </c>
      <c r="C6" s="559" t="s">
        <v>147</v>
      </c>
      <c r="D6" s="224" t="s">
        <v>40</v>
      </c>
      <c r="E6" s="224" t="s">
        <v>41</v>
      </c>
      <c r="F6" s="224" t="s">
        <v>42</v>
      </c>
      <c r="G6" s="224" t="s">
        <v>43</v>
      </c>
      <c r="H6" s="224" t="s">
        <v>17</v>
      </c>
      <c r="I6" s="224" t="s">
        <v>44</v>
      </c>
      <c r="J6" s="224" t="s">
        <v>45</v>
      </c>
      <c r="K6" s="224" t="s">
        <v>46</v>
      </c>
      <c r="L6" s="224" t="s">
        <v>47</v>
      </c>
      <c r="M6" s="225" t="s">
        <v>48</v>
      </c>
      <c r="N6" s="224" t="s">
        <v>156</v>
      </c>
      <c r="O6" s="224" t="s">
        <v>49</v>
      </c>
      <c r="P6" s="558" t="s">
        <v>2</v>
      </c>
    </row>
    <row r="7" spans="1:17" ht="16.5" x14ac:dyDescent="0.3">
      <c r="A7" s="235" t="s">
        <v>8</v>
      </c>
      <c r="B7" s="221" t="s">
        <v>25</v>
      </c>
      <c r="C7" s="229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227"/>
    </row>
    <row r="8" spans="1:17" ht="16.5" x14ac:dyDescent="0.3">
      <c r="A8" s="235"/>
      <c r="B8" s="221" t="s">
        <v>261</v>
      </c>
      <c r="C8" s="229"/>
      <c r="D8" s="158">
        <v>81</v>
      </c>
      <c r="E8" s="158">
        <v>81</v>
      </c>
      <c r="F8" s="158">
        <v>79</v>
      </c>
      <c r="G8" s="158">
        <v>81</v>
      </c>
      <c r="H8" s="158">
        <v>79</v>
      </c>
      <c r="I8" s="158"/>
      <c r="J8" s="158"/>
      <c r="K8" s="158"/>
      <c r="L8" s="158"/>
      <c r="M8" s="158"/>
      <c r="N8" s="158"/>
      <c r="O8" s="158"/>
      <c r="P8" s="227">
        <f>SUM(D8:O8)</f>
        <v>401</v>
      </c>
    </row>
    <row r="9" spans="1:17" ht="16.5" x14ac:dyDescent="0.3">
      <c r="A9" s="236"/>
      <c r="B9" s="218" t="s">
        <v>148</v>
      </c>
      <c r="C9" s="226"/>
      <c r="D9" s="158">
        <v>86</v>
      </c>
      <c r="E9" s="158">
        <v>133</v>
      </c>
      <c r="F9" s="158">
        <v>93</v>
      </c>
      <c r="G9" s="158">
        <v>90</v>
      </c>
      <c r="H9" s="158">
        <v>87</v>
      </c>
      <c r="I9" s="158"/>
      <c r="J9" s="158"/>
      <c r="K9" s="158"/>
      <c r="L9" s="158"/>
      <c r="M9" s="158"/>
      <c r="N9" s="158"/>
      <c r="O9" s="158"/>
      <c r="P9" s="227">
        <f>SUM(D9:O9)</f>
        <v>489</v>
      </c>
      <c r="Q9" s="144"/>
    </row>
    <row r="10" spans="1:17" ht="16.5" x14ac:dyDescent="0.3">
      <c r="A10" s="236"/>
      <c r="B10" s="319" t="s">
        <v>149</v>
      </c>
      <c r="C10" s="320"/>
      <c r="D10" s="318">
        <f t="shared" ref="D10:O10" si="0">C13+D9</f>
        <v>86</v>
      </c>
      <c r="E10" s="318">
        <f t="shared" si="0"/>
        <v>133</v>
      </c>
      <c r="F10" s="318">
        <f t="shared" si="0"/>
        <v>118</v>
      </c>
      <c r="G10" s="318">
        <f t="shared" si="0"/>
        <v>91</v>
      </c>
      <c r="H10" s="318">
        <f t="shared" si="0"/>
        <v>88</v>
      </c>
      <c r="I10" s="318">
        <f t="shared" si="0"/>
        <v>2</v>
      </c>
      <c r="J10" s="318">
        <f t="shared" si="0"/>
        <v>2</v>
      </c>
      <c r="K10" s="318">
        <f t="shared" si="0"/>
        <v>2</v>
      </c>
      <c r="L10" s="318">
        <f t="shared" si="0"/>
        <v>2</v>
      </c>
      <c r="M10" s="318">
        <f t="shared" si="0"/>
        <v>2</v>
      </c>
      <c r="N10" s="318">
        <f t="shared" si="0"/>
        <v>2</v>
      </c>
      <c r="O10" s="318">
        <f t="shared" si="0"/>
        <v>2</v>
      </c>
      <c r="P10" s="230">
        <v>0</v>
      </c>
    </row>
    <row r="11" spans="1:17" ht="16.5" x14ac:dyDescent="0.3">
      <c r="A11" s="133"/>
      <c r="B11" s="218" t="s">
        <v>150</v>
      </c>
      <c r="C11" s="228"/>
      <c r="D11" s="157">
        <v>86</v>
      </c>
      <c r="E11" s="157">
        <v>108</v>
      </c>
      <c r="F11" s="157">
        <v>115</v>
      </c>
      <c r="G11" s="157">
        <v>89</v>
      </c>
      <c r="H11" s="157">
        <v>86</v>
      </c>
      <c r="I11" s="157"/>
      <c r="J11" s="157"/>
      <c r="K11" s="157"/>
      <c r="L11" s="157"/>
      <c r="M11" s="157"/>
      <c r="N11" s="157"/>
      <c r="O11" s="157"/>
      <c r="P11" s="227">
        <f>SUM(D11:O11)</f>
        <v>484</v>
      </c>
      <c r="Q11" s="144"/>
    </row>
    <row r="12" spans="1:17" ht="16.5" x14ac:dyDescent="0.3">
      <c r="A12" s="133"/>
      <c r="B12" s="218" t="s">
        <v>151</v>
      </c>
      <c r="C12" s="228"/>
      <c r="D12" s="157">
        <v>0</v>
      </c>
      <c r="E12" s="157">
        <v>0</v>
      </c>
      <c r="F12" s="157">
        <v>2</v>
      </c>
      <c r="G12" s="157">
        <v>1</v>
      </c>
      <c r="H12" s="157"/>
      <c r="I12" s="157"/>
      <c r="J12" s="157"/>
      <c r="K12" s="157"/>
      <c r="L12" s="157"/>
      <c r="M12" s="157"/>
      <c r="N12" s="157"/>
      <c r="O12" s="157"/>
      <c r="P12" s="227">
        <f>SUM(D12:O12)</f>
        <v>3</v>
      </c>
      <c r="Q12" s="144"/>
    </row>
    <row r="13" spans="1:17" ht="17.25" thickBot="1" x14ac:dyDescent="0.35">
      <c r="A13" s="135"/>
      <c r="B13" s="321" t="s">
        <v>152</v>
      </c>
      <c r="C13" s="322">
        <v>0</v>
      </c>
      <c r="D13" s="323">
        <f>D10-(D11+D12)</f>
        <v>0</v>
      </c>
      <c r="E13" s="323">
        <f t="shared" ref="E13:O13" si="1">E10-(E11+E12)</f>
        <v>25</v>
      </c>
      <c r="F13" s="323">
        <f t="shared" si="1"/>
        <v>1</v>
      </c>
      <c r="G13" s="323">
        <f t="shared" si="1"/>
        <v>1</v>
      </c>
      <c r="H13" s="323">
        <f t="shared" si="1"/>
        <v>2</v>
      </c>
      <c r="I13" s="323">
        <f t="shared" si="1"/>
        <v>2</v>
      </c>
      <c r="J13" s="323">
        <f t="shared" si="1"/>
        <v>2</v>
      </c>
      <c r="K13" s="323">
        <f t="shared" si="1"/>
        <v>2</v>
      </c>
      <c r="L13" s="323">
        <f t="shared" si="1"/>
        <v>2</v>
      </c>
      <c r="M13" s="323">
        <f t="shared" si="1"/>
        <v>2</v>
      </c>
      <c r="N13" s="323">
        <f t="shared" si="1"/>
        <v>2</v>
      </c>
      <c r="O13" s="323">
        <f t="shared" si="1"/>
        <v>2</v>
      </c>
      <c r="P13" s="324">
        <f>(C13+P9)-(P11+P12)</f>
        <v>2</v>
      </c>
      <c r="Q13" s="144"/>
    </row>
    <row r="14" spans="1:17" ht="16.5" x14ac:dyDescent="0.3">
      <c r="A14" s="235" t="s">
        <v>9</v>
      </c>
      <c r="B14" s="221" t="s">
        <v>59</v>
      </c>
      <c r="C14" s="229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227"/>
    </row>
    <row r="15" spans="1:17" ht="16.5" x14ac:dyDescent="0.3">
      <c r="A15" s="133"/>
      <c r="B15" s="218" t="s">
        <v>148</v>
      </c>
      <c r="C15" s="226"/>
      <c r="D15" s="158">
        <v>2</v>
      </c>
      <c r="E15" s="158">
        <v>5</v>
      </c>
      <c r="F15" s="158">
        <v>0</v>
      </c>
      <c r="G15" s="158">
        <v>0</v>
      </c>
      <c r="H15" s="158">
        <v>4</v>
      </c>
      <c r="I15" s="158"/>
      <c r="J15" s="158"/>
      <c r="K15" s="158"/>
      <c r="L15" s="158"/>
      <c r="M15" s="158"/>
      <c r="N15" s="158"/>
      <c r="O15" s="158"/>
      <c r="P15" s="227">
        <f>SUM(D15:O15)</f>
        <v>11</v>
      </c>
    </row>
    <row r="16" spans="1:17" ht="16.5" x14ac:dyDescent="0.3">
      <c r="A16" s="133"/>
      <c r="B16" s="319" t="s">
        <v>149</v>
      </c>
      <c r="C16" s="320"/>
      <c r="D16" s="318">
        <f t="shared" ref="D16:O16" si="2">C19+D15</f>
        <v>2</v>
      </c>
      <c r="E16" s="318">
        <f t="shared" si="2"/>
        <v>5</v>
      </c>
      <c r="F16" s="318">
        <f t="shared" si="2"/>
        <v>1</v>
      </c>
      <c r="G16" s="318">
        <f t="shared" si="2"/>
        <v>0</v>
      </c>
      <c r="H16" s="318">
        <f t="shared" si="2"/>
        <v>4</v>
      </c>
      <c r="I16" s="318">
        <f t="shared" si="2"/>
        <v>0</v>
      </c>
      <c r="J16" s="318">
        <f t="shared" si="2"/>
        <v>0</v>
      </c>
      <c r="K16" s="318">
        <f t="shared" si="2"/>
        <v>0</v>
      </c>
      <c r="L16" s="318">
        <f t="shared" si="2"/>
        <v>0</v>
      </c>
      <c r="M16" s="318">
        <f t="shared" si="2"/>
        <v>0</v>
      </c>
      <c r="N16" s="318">
        <f t="shared" si="2"/>
        <v>0</v>
      </c>
      <c r="O16" s="318">
        <f t="shared" si="2"/>
        <v>0</v>
      </c>
      <c r="P16" s="230">
        <v>0</v>
      </c>
    </row>
    <row r="17" spans="1:18" ht="16.5" x14ac:dyDescent="0.3">
      <c r="A17" s="133"/>
      <c r="B17" s="218" t="s">
        <v>150</v>
      </c>
      <c r="C17" s="228"/>
      <c r="D17" s="157">
        <v>2</v>
      </c>
      <c r="E17" s="157">
        <v>4</v>
      </c>
      <c r="F17" s="157">
        <v>1</v>
      </c>
      <c r="G17" s="157">
        <v>0</v>
      </c>
      <c r="H17" s="157">
        <v>4</v>
      </c>
      <c r="I17" s="157"/>
      <c r="J17" s="157"/>
      <c r="K17" s="157"/>
      <c r="L17" s="157"/>
      <c r="M17" s="157"/>
      <c r="N17" s="157"/>
      <c r="O17" s="157"/>
      <c r="P17" s="227">
        <f>SUM(D17:O17)</f>
        <v>11</v>
      </c>
    </row>
    <row r="18" spans="1:18" ht="20.100000000000001" customHeight="1" x14ac:dyDescent="0.3">
      <c r="A18" s="133"/>
      <c r="B18" s="218" t="s">
        <v>151</v>
      </c>
      <c r="C18" s="228"/>
      <c r="D18" s="157">
        <v>0</v>
      </c>
      <c r="E18" s="157">
        <v>0</v>
      </c>
      <c r="F18" s="157">
        <v>0</v>
      </c>
      <c r="G18" s="157">
        <v>0</v>
      </c>
      <c r="H18" s="157"/>
      <c r="I18" s="157"/>
      <c r="J18" s="157"/>
      <c r="K18" s="157"/>
      <c r="L18" s="157"/>
      <c r="M18" s="157"/>
      <c r="N18" s="157"/>
      <c r="O18" s="157"/>
      <c r="P18" s="227">
        <f>SUM(D18:O18)</f>
        <v>0</v>
      </c>
    </row>
    <row r="19" spans="1:18" ht="20.100000000000001" customHeight="1" thickBot="1" x14ac:dyDescent="0.35">
      <c r="A19" s="135"/>
      <c r="B19" s="321" t="s">
        <v>152</v>
      </c>
      <c r="C19" s="322">
        <v>0</v>
      </c>
      <c r="D19" s="323">
        <f>D16-(D17+D18)</f>
        <v>0</v>
      </c>
      <c r="E19" s="323">
        <f t="shared" ref="E19:O19" si="3">E16-(E17+E18)</f>
        <v>1</v>
      </c>
      <c r="F19" s="323">
        <f t="shared" si="3"/>
        <v>0</v>
      </c>
      <c r="G19" s="323">
        <f t="shared" si="3"/>
        <v>0</v>
      </c>
      <c r="H19" s="323">
        <f t="shared" si="3"/>
        <v>0</v>
      </c>
      <c r="I19" s="323">
        <f t="shared" si="3"/>
        <v>0</v>
      </c>
      <c r="J19" s="323">
        <f t="shared" si="3"/>
        <v>0</v>
      </c>
      <c r="K19" s="323">
        <f t="shared" si="3"/>
        <v>0</v>
      </c>
      <c r="L19" s="323">
        <f t="shared" si="3"/>
        <v>0</v>
      </c>
      <c r="M19" s="323">
        <f t="shared" si="3"/>
        <v>0</v>
      </c>
      <c r="N19" s="323">
        <f t="shared" si="3"/>
        <v>0</v>
      </c>
      <c r="O19" s="323">
        <f t="shared" si="3"/>
        <v>0</v>
      </c>
      <c r="P19" s="324">
        <f>(C19+P15)-(P17+P18)</f>
        <v>0</v>
      </c>
    </row>
    <row r="20" spans="1:18" ht="20.100000000000001" customHeight="1" x14ac:dyDescent="0.3">
      <c r="A20" s="235" t="s">
        <v>10</v>
      </c>
      <c r="B20" s="221" t="s">
        <v>153</v>
      </c>
      <c r="C20" s="229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227"/>
      <c r="R20" s="220"/>
    </row>
    <row r="21" spans="1:18" ht="20.100000000000001" customHeight="1" x14ac:dyDescent="0.3">
      <c r="A21" s="235"/>
      <c r="B21" s="221" t="s">
        <v>477</v>
      </c>
      <c r="C21" s="229"/>
      <c r="D21" s="158">
        <v>0</v>
      </c>
      <c r="E21" s="158">
        <v>0</v>
      </c>
      <c r="F21" s="158">
        <v>0</v>
      </c>
      <c r="G21" s="158">
        <v>0</v>
      </c>
      <c r="H21" s="158"/>
      <c r="I21" s="158"/>
      <c r="J21" s="158"/>
      <c r="K21" s="158"/>
      <c r="L21" s="158"/>
      <c r="M21" s="158"/>
      <c r="N21" s="158"/>
      <c r="O21" s="158"/>
      <c r="P21" s="227">
        <f>SUM(D21:O21)</f>
        <v>0</v>
      </c>
      <c r="R21" s="220"/>
    </row>
    <row r="22" spans="1:18" ht="20.100000000000001" customHeight="1" x14ac:dyDescent="0.3">
      <c r="A22" s="133"/>
      <c r="B22" s="218" t="s">
        <v>148</v>
      </c>
      <c r="C22" s="226"/>
      <c r="D22" s="158">
        <v>4</v>
      </c>
      <c r="E22" s="158">
        <v>2</v>
      </c>
      <c r="F22" s="158">
        <v>11</v>
      </c>
      <c r="G22" s="158">
        <v>13</v>
      </c>
      <c r="H22" s="158">
        <v>10</v>
      </c>
      <c r="I22" s="158"/>
      <c r="J22" s="158"/>
      <c r="K22" s="158"/>
      <c r="L22" s="158"/>
      <c r="M22" s="158"/>
      <c r="N22" s="158"/>
      <c r="O22" s="158"/>
      <c r="P22" s="227">
        <f>SUM(D22:O22)</f>
        <v>40</v>
      </c>
    </row>
    <row r="23" spans="1:18" ht="20.100000000000001" customHeight="1" x14ac:dyDescent="0.3">
      <c r="A23" s="133"/>
      <c r="B23" s="319" t="s">
        <v>149</v>
      </c>
      <c r="C23" s="320"/>
      <c r="D23" s="318">
        <f t="shared" ref="D23:O23" si="4">C26+D22</f>
        <v>4</v>
      </c>
      <c r="E23" s="318">
        <f t="shared" si="4"/>
        <v>2</v>
      </c>
      <c r="F23" s="318">
        <f t="shared" si="4"/>
        <v>11</v>
      </c>
      <c r="G23" s="318">
        <f t="shared" si="4"/>
        <v>15</v>
      </c>
      <c r="H23" s="318">
        <f t="shared" si="4"/>
        <v>18</v>
      </c>
      <c r="I23" s="318">
        <f t="shared" si="4"/>
        <v>9</v>
      </c>
      <c r="J23" s="318">
        <f t="shared" si="4"/>
        <v>9</v>
      </c>
      <c r="K23" s="318">
        <f t="shared" si="4"/>
        <v>9</v>
      </c>
      <c r="L23" s="318">
        <f t="shared" si="4"/>
        <v>9</v>
      </c>
      <c r="M23" s="318">
        <f t="shared" si="4"/>
        <v>9</v>
      </c>
      <c r="N23" s="318">
        <f t="shared" si="4"/>
        <v>9</v>
      </c>
      <c r="O23" s="318">
        <f t="shared" si="4"/>
        <v>9</v>
      </c>
      <c r="P23" s="230">
        <v>0</v>
      </c>
    </row>
    <row r="24" spans="1:18" ht="20.100000000000001" customHeight="1" x14ac:dyDescent="0.3">
      <c r="A24" s="133"/>
      <c r="B24" s="218" t="s">
        <v>150</v>
      </c>
      <c r="C24" s="228"/>
      <c r="D24" s="157">
        <v>4</v>
      </c>
      <c r="E24" s="157">
        <v>2</v>
      </c>
      <c r="F24" s="157">
        <v>9</v>
      </c>
      <c r="G24" s="157">
        <v>5</v>
      </c>
      <c r="H24" s="157">
        <v>8</v>
      </c>
      <c r="I24" s="157"/>
      <c r="J24" s="157"/>
      <c r="K24" s="157"/>
      <c r="L24" s="157"/>
      <c r="M24" s="157"/>
      <c r="N24" s="157"/>
      <c r="O24" s="157"/>
      <c r="P24" s="227">
        <f>SUM(D24:O24)</f>
        <v>28</v>
      </c>
    </row>
    <row r="25" spans="1:18" ht="20.100000000000001" customHeight="1" x14ac:dyDescent="0.3">
      <c r="A25" s="133"/>
      <c r="B25" s="218" t="s">
        <v>151</v>
      </c>
      <c r="C25" s="228"/>
      <c r="D25" s="157"/>
      <c r="E25" s="157">
        <v>0</v>
      </c>
      <c r="F25" s="157">
        <v>0</v>
      </c>
      <c r="G25" s="157">
        <v>2</v>
      </c>
      <c r="H25" s="157">
        <v>1</v>
      </c>
      <c r="I25" s="157"/>
      <c r="J25" s="157"/>
      <c r="K25" s="157"/>
      <c r="L25" s="157"/>
      <c r="M25" s="157"/>
      <c r="N25" s="157"/>
      <c r="O25" s="157"/>
      <c r="P25" s="227">
        <f>SUM(D25:O25)</f>
        <v>3</v>
      </c>
    </row>
    <row r="26" spans="1:18" ht="20.100000000000001" customHeight="1" thickBot="1" x14ac:dyDescent="0.35">
      <c r="A26" s="135"/>
      <c r="B26" s="321" t="s">
        <v>152</v>
      </c>
      <c r="C26" s="322">
        <v>0</v>
      </c>
      <c r="D26" s="323">
        <f>D23-(D24+D25)</f>
        <v>0</v>
      </c>
      <c r="E26" s="323">
        <f t="shared" ref="E26:O26" si="5">E23-(E24+E25)</f>
        <v>0</v>
      </c>
      <c r="F26" s="323">
        <f t="shared" si="5"/>
        <v>2</v>
      </c>
      <c r="G26" s="323">
        <f t="shared" si="5"/>
        <v>8</v>
      </c>
      <c r="H26" s="323">
        <f t="shared" si="5"/>
        <v>9</v>
      </c>
      <c r="I26" s="323">
        <f t="shared" si="5"/>
        <v>9</v>
      </c>
      <c r="J26" s="323">
        <f t="shared" si="5"/>
        <v>9</v>
      </c>
      <c r="K26" s="323">
        <f t="shared" si="5"/>
        <v>9</v>
      </c>
      <c r="L26" s="323">
        <f t="shared" si="5"/>
        <v>9</v>
      </c>
      <c r="M26" s="323">
        <f t="shared" si="5"/>
        <v>9</v>
      </c>
      <c r="N26" s="323">
        <f t="shared" si="5"/>
        <v>9</v>
      </c>
      <c r="O26" s="323">
        <f t="shared" si="5"/>
        <v>9</v>
      </c>
      <c r="P26" s="324">
        <f>(C26+P22)-(P24+P25)</f>
        <v>9</v>
      </c>
    </row>
    <row r="27" spans="1:18" ht="20.100000000000001" customHeight="1" x14ac:dyDescent="0.3">
      <c r="A27" s="235" t="s">
        <v>11</v>
      </c>
      <c r="B27" s="221" t="s">
        <v>60</v>
      </c>
      <c r="C27" s="229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227"/>
    </row>
    <row r="28" spans="1:18" ht="20.100000000000001" customHeight="1" x14ac:dyDescent="0.3">
      <c r="A28" s="235"/>
      <c r="B28" s="221" t="s">
        <v>262</v>
      </c>
      <c r="C28" s="229"/>
      <c r="D28" s="158">
        <v>0</v>
      </c>
      <c r="E28" s="158">
        <v>0</v>
      </c>
      <c r="F28" s="158">
        <v>0</v>
      </c>
      <c r="G28" s="158">
        <v>0</v>
      </c>
      <c r="H28" s="158"/>
      <c r="I28" s="158"/>
      <c r="J28" s="158"/>
      <c r="K28" s="158"/>
      <c r="L28" s="158"/>
      <c r="M28" s="158"/>
      <c r="N28" s="158"/>
      <c r="O28" s="158"/>
      <c r="P28" s="227">
        <f>SUM(D28:O28)</f>
        <v>0</v>
      </c>
    </row>
    <row r="29" spans="1:18" ht="20.100000000000001" customHeight="1" x14ac:dyDescent="0.3">
      <c r="A29" s="133"/>
      <c r="B29" s="218" t="s">
        <v>148</v>
      </c>
      <c r="C29" s="226"/>
      <c r="D29" s="158">
        <v>25</v>
      </c>
      <c r="E29" s="158">
        <v>51</v>
      </c>
      <c r="F29" s="158">
        <v>29</v>
      </c>
      <c r="G29" s="158">
        <v>33</v>
      </c>
      <c r="H29" s="158">
        <v>15</v>
      </c>
      <c r="I29" s="158"/>
      <c r="J29" s="158"/>
      <c r="K29" s="158"/>
      <c r="L29" s="158"/>
      <c r="M29" s="158"/>
      <c r="N29" s="158"/>
      <c r="O29" s="158"/>
      <c r="P29" s="227">
        <f>SUM(D29:O29)</f>
        <v>153</v>
      </c>
    </row>
    <row r="30" spans="1:18" ht="20.100000000000001" customHeight="1" x14ac:dyDescent="0.3">
      <c r="A30" s="133"/>
      <c r="B30" s="319" t="s">
        <v>149</v>
      </c>
      <c r="C30" s="320"/>
      <c r="D30" s="318">
        <f t="shared" ref="D30:O30" si="6">C33+D29</f>
        <v>25</v>
      </c>
      <c r="E30" s="318">
        <f t="shared" si="6"/>
        <v>51</v>
      </c>
      <c r="F30" s="318">
        <f t="shared" si="6"/>
        <v>30</v>
      </c>
      <c r="G30" s="318">
        <f t="shared" si="6"/>
        <v>34</v>
      </c>
      <c r="H30" s="318">
        <f t="shared" si="6"/>
        <v>15</v>
      </c>
      <c r="I30" s="318">
        <f t="shared" si="6"/>
        <v>2</v>
      </c>
      <c r="J30" s="318">
        <f t="shared" si="6"/>
        <v>2</v>
      </c>
      <c r="K30" s="318">
        <f t="shared" si="6"/>
        <v>2</v>
      </c>
      <c r="L30" s="318">
        <f t="shared" si="6"/>
        <v>2</v>
      </c>
      <c r="M30" s="318">
        <f t="shared" si="6"/>
        <v>2</v>
      </c>
      <c r="N30" s="318">
        <f t="shared" si="6"/>
        <v>2</v>
      </c>
      <c r="O30" s="318">
        <f t="shared" si="6"/>
        <v>2</v>
      </c>
      <c r="P30" s="230">
        <v>0</v>
      </c>
    </row>
    <row r="31" spans="1:18" ht="20.100000000000001" customHeight="1" x14ac:dyDescent="0.3">
      <c r="A31" s="133"/>
      <c r="B31" s="218" t="s">
        <v>150</v>
      </c>
      <c r="C31" s="228"/>
      <c r="D31" s="157">
        <v>13</v>
      </c>
      <c r="E31" s="157">
        <v>47</v>
      </c>
      <c r="F31" s="157">
        <v>23</v>
      </c>
      <c r="G31" s="157">
        <v>24</v>
      </c>
      <c r="H31" s="157">
        <v>12</v>
      </c>
      <c r="I31" s="157"/>
      <c r="J31" s="157"/>
      <c r="K31" s="157"/>
      <c r="L31" s="157"/>
      <c r="M31" s="157"/>
      <c r="N31" s="157"/>
      <c r="O31" s="157"/>
      <c r="P31" s="227">
        <f>SUM(D31:O31)</f>
        <v>119</v>
      </c>
    </row>
    <row r="32" spans="1:18" ht="20.100000000000001" customHeight="1" x14ac:dyDescent="0.3">
      <c r="A32" s="133"/>
      <c r="B32" s="218" t="s">
        <v>151</v>
      </c>
      <c r="C32" s="228"/>
      <c r="D32" s="157">
        <v>12</v>
      </c>
      <c r="E32" s="157">
        <v>3</v>
      </c>
      <c r="F32" s="157">
        <v>6</v>
      </c>
      <c r="G32" s="157">
        <v>10</v>
      </c>
      <c r="H32" s="157">
        <v>1</v>
      </c>
      <c r="I32" s="157"/>
      <c r="J32" s="157"/>
      <c r="K32" s="157"/>
      <c r="L32" s="157"/>
      <c r="M32" s="157"/>
      <c r="N32" s="157"/>
      <c r="O32" s="157"/>
      <c r="P32" s="227">
        <f>SUM(D32:O32)</f>
        <v>32</v>
      </c>
    </row>
    <row r="33" spans="1:16" ht="20.100000000000001" customHeight="1" thickBot="1" x14ac:dyDescent="0.35">
      <c r="A33" s="135"/>
      <c r="B33" s="321" t="s">
        <v>152</v>
      </c>
      <c r="C33" s="322">
        <v>0</v>
      </c>
      <c r="D33" s="323">
        <f>D30-(D31+D32)</f>
        <v>0</v>
      </c>
      <c r="E33" s="323">
        <f>E30-(E31+E32)</f>
        <v>1</v>
      </c>
      <c r="F33" s="323">
        <f>F30-(F31+F32)</f>
        <v>1</v>
      </c>
      <c r="G33" s="323">
        <f t="shared" ref="G33:O33" si="7">G30-(G31+G32)</f>
        <v>0</v>
      </c>
      <c r="H33" s="323">
        <f t="shared" si="7"/>
        <v>2</v>
      </c>
      <c r="I33" s="323">
        <f t="shared" si="7"/>
        <v>2</v>
      </c>
      <c r="J33" s="323">
        <f t="shared" si="7"/>
        <v>2</v>
      </c>
      <c r="K33" s="323">
        <f t="shared" si="7"/>
        <v>2</v>
      </c>
      <c r="L33" s="323">
        <f t="shared" si="7"/>
        <v>2</v>
      </c>
      <c r="M33" s="323">
        <f t="shared" si="7"/>
        <v>2</v>
      </c>
      <c r="N33" s="323">
        <f t="shared" si="7"/>
        <v>2</v>
      </c>
      <c r="O33" s="323">
        <f t="shared" si="7"/>
        <v>2</v>
      </c>
      <c r="P33" s="324">
        <f>(C33+P29)-(P31+P32)</f>
        <v>2</v>
      </c>
    </row>
    <row r="36" spans="1:16" ht="16.5" x14ac:dyDescent="0.3">
      <c r="A36" s="152"/>
      <c r="B36" s="162"/>
      <c r="C36" s="162"/>
      <c r="D36" s="162"/>
      <c r="E36" s="123"/>
      <c r="F36" s="123"/>
      <c r="L36" s="772" t="s">
        <v>520</v>
      </c>
      <c r="M36" s="772"/>
      <c r="N36" s="772"/>
      <c r="O36" s="772"/>
      <c r="P36" s="772"/>
    </row>
    <row r="37" spans="1:16" ht="16.5" x14ac:dyDescent="0.3">
      <c r="A37" s="772" t="s">
        <v>122</v>
      </c>
      <c r="B37" s="772"/>
      <c r="C37" s="772"/>
      <c r="D37" s="172"/>
      <c r="E37" s="172"/>
      <c r="F37" s="123"/>
      <c r="L37" s="772" t="s">
        <v>121</v>
      </c>
      <c r="M37" s="772"/>
      <c r="N37" s="772"/>
      <c r="O37" s="772"/>
      <c r="P37" s="772"/>
    </row>
    <row r="38" spans="1:16" ht="16.5" x14ac:dyDescent="0.3">
      <c r="A38" s="771" t="s">
        <v>464</v>
      </c>
      <c r="B38" s="771"/>
      <c r="C38" s="771"/>
      <c r="D38" s="164"/>
      <c r="E38" s="164"/>
      <c r="F38" s="123"/>
      <c r="L38" s="771" t="s">
        <v>123</v>
      </c>
      <c r="M38" s="771"/>
      <c r="N38" s="771"/>
      <c r="O38" s="771"/>
      <c r="P38" s="771"/>
    </row>
    <row r="39" spans="1:16" ht="16.5" x14ac:dyDescent="0.3">
      <c r="A39" s="152"/>
      <c r="B39" s="115"/>
      <c r="C39" s="115"/>
      <c r="D39" s="115"/>
      <c r="E39" s="115"/>
      <c r="F39" s="123"/>
      <c r="M39" s="115"/>
      <c r="N39" s="123"/>
      <c r="O39" s="115"/>
    </row>
    <row r="40" spans="1:16" ht="16.5" x14ac:dyDescent="0.3">
      <c r="A40" s="152"/>
      <c r="B40" s="115"/>
      <c r="C40" s="115"/>
      <c r="D40" s="115"/>
      <c r="E40" s="115"/>
      <c r="F40" s="123"/>
      <c r="M40" s="115"/>
      <c r="N40" s="123"/>
      <c r="O40" s="115"/>
    </row>
    <row r="41" spans="1:16" ht="16.5" x14ac:dyDescent="0.3">
      <c r="A41" s="152"/>
      <c r="B41" s="115"/>
      <c r="C41" s="115"/>
      <c r="D41" s="115"/>
      <c r="E41" s="115"/>
      <c r="F41" s="123"/>
      <c r="M41" s="115"/>
      <c r="N41" s="123"/>
      <c r="O41" s="164"/>
    </row>
    <row r="42" spans="1:16" ht="16.5" x14ac:dyDescent="0.3">
      <c r="A42" s="771" t="s">
        <v>465</v>
      </c>
      <c r="B42" s="771"/>
      <c r="C42" s="771"/>
      <c r="D42" s="164"/>
      <c r="E42" s="164"/>
      <c r="F42" s="123"/>
      <c r="L42" s="771" t="s">
        <v>466</v>
      </c>
      <c r="M42" s="771"/>
      <c r="N42" s="771"/>
      <c r="O42" s="771"/>
      <c r="P42" s="771"/>
    </row>
    <row r="43" spans="1:16" ht="16.5" x14ac:dyDescent="0.3">
      <c r="A43" s="771" t="s">
        <v>514</v>
      </c>
      <c r="B43" s="771"/>
      <c r="C43" s="771"/>
      <c r="D43" s="164"/>
      <c r="E43" s="164"/>
      <c r="F43" s="115"/>
      <c r="L43" s="771" t="s">
        <v>469</v>
      </c>
      <c r="M43" s="771"/>
      <c r="N43" s="771"/>
      <c r="O43" s="771"/>
      <c r="P43" s="771"/>
    </row>
  </sheetData>
  <mergeCells count="9">
    <mergeCell ref="A43:C43"/>
    <mergeCell ref="L43:P43"/>
    <mergeCell ref="L36:P36"/>
    <mergeCell ref="A37:C37"/>
    <mergeCell ref="L37:P37"/>
    <mergeCell ref="A38:C38"/>
    <mergeCell ref="L38:P38"/>
    <mergeCell ref="A42:C42"/>
    <mergeCell ref="L42:P42"/>
  </mergeCells>
  <pageMargins left="1.53" right="0.27559055118110237" top="0.47244094488188981" bottom="0.43307086614173229" header="0.31496062992125984" footer="0.31496062992125984"/>
  <pageSetup paperSize="5" scale="73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17</vt:i4>
      </vt:variant>
    </vt:vector>
  </HeadingPairs>
  <TitlesOfParts>
    <vt:vector size="44" baseType="lpstr">
      <vt:lpstr>cover</vt:lpstr>
      <vt:lpstr>daftar isi</vt:lpstr>
      <vt:lpstr>keu-1</vt:lpstr>
      <vt:lpstr>keu-2</vt:lpstr>
      <vt:lpstr>pendapatan air</vt:lpstr>
      <vt:lpstr>pendapatan non air</vt:lpstr>
      <vt:lpstr>pendapatan lain2</vt:lpstr>
      <vt:lpstr>Teknik 1</vt:lpstr>
      <vt:lpstr>Teknik 2</vt:lpstr>
      <vt:lpstr>Teknik 3</vt:lpstr>
      <vt:lpstr>pelanggan</vt:lpstr>
      <vt:lpstr>SR &amp; Karyawan</vt:lpstr>
      <vt:lpstr>meter b'masalah</vt:lpstr>
      <vt:lpstr>Pelayanan 1</vt:lpstr>
      <vt:lpstr>Pelayanan 2</vt:lpstr>
      <vt:lpstr>LAMPIRAN</vt:lpstr>
      <vt:lpstr>Gol. Tarif</vt:lpstr>
      <vt:lpstr>pakai meter baru</vt:lpstr>
      <vt:lpstr>ganti meter</vt:lpstr>
      <vt:lpstr>penerimaan</vt:lpstr>
      <vt:lpstr>Rumus</vt:lpstr>
      <vt:lpstr>Target SR</vt:lpstr>
      <vt:lpstr>Target Pendapatan</vt:lpstr>
      <vt:lpstr>Target Piutang</vt:lpstr>
      <vt:lpstr>Target Air Terjual</vt:lpstr>
      <vt:lpstr>Wilayah</vt:lpstr>
      <vt:lpstr>lampiran KM</vt:lpstr>
      <vt:lpstr>cover!Print_Area</vt:lpstr>
      <vt:lpstr>'daftar isi'!Print_Area</vt:lpstr>
      <vt:lpstr>'ganti meter'!Print_Area</vt:lpstr>
      <vt:lpstr>'keu-1'!Print_Area</vt:lpstr>
      <vt:lpstr>'keu-2'!Print_Area</vt:lpstr>
      <vt:lpstr>LAMPIRAN!Print_Area</vt:lpstr>
      <vt:lpstr>'pakai meter baru'!Print_Area</vt:lpstr>
      <vt:lpstr>pelanggan!Print_Area</vt:lpstr>
      <vt:lpstr>'pendapatan air'!Print_Area</vt:lpstr>
      <vt:lpstr>'pendapatan lain2'!Print_Area</vt:lpstr>
      <vt:lpstr>'pendapatan non air'!Print_Area</vt:lpstr>
      <vt:lpstr>penerimaan!Print_Area</vt:lpstr>
      <vt:lpstr>'Target Air Terjual'!Print_Area</vt:lpstr>
      <vt:lpstr>'Target Pendapatan'!Print_Area</vt:lpstr>
      <vt:lpstr>'Target Piutang'!Print_Area</vt:lpstr>
      <vt:lpstr>'Target SR'!Print_Area</vt:lpstr>
      <vt:lpstr>'Teknik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skylab</cp:lastModifiedBy>
  <cp:lastPrinted>2015-05-18T08:28:32Z</cp:lastPrinted>
  <dcterms:created xsi:type="dcterms:W3CDTF">2010-01-06T02:52:54Z</dcterms:created>
  <dcterms:modified xsi:type="dcterms:W3CDTF">2015-06-09T18:23:20Z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d96db5ea-c311-4ae6-9d6c-c82522393717</vt:lpwstr>
  </property>
</Properties>
</file>