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vflibrary-base\value-framework\tests\"/>
    </mc:Choice>
  </mc:AlternateContent>
  <xr:revisionPtr revIDLastSave="0" documentId="13_ncr:1_{A2455E1E-228E-49D3-9E72-9D838BBFA455}" xr6:coauthVersionLast="38" xr6:coauthVersionMax="38" xr10:uidLastSave="{00000000-0000-0000-0000-000000000000}"/>
  <bookViews>
    <workbookView xWindow="0" yWindow="0" windowWidth="24000" windowHeight="10590" tabRatio="872" firstSheet="11" activeTab="19" xr2:uid="{00000000-000D-0000-FFFF-FFFF00000000}"/>
  </bookViews>
  <sheets>
    <sheet name="Controller" sheetId="10" r:id="rId1"/>
    <sheet name="Investments" sheetId="4" r:id="rId2"/>
    <sheet name="Investments-Map" sheetId="15" state="hidden" r:id="rId3"/>
    <sheet name="Alternatives" sheetId="1" r:id="rId4"/>
    <sheet name="Alternatives-Map" sheetId="16" state="hidden" r:id="rId5"/>
    <sheet name="Draft Forecasts…flated, yearly)" sheetId="3" r:id="rId6"/>
    <sheet name="Draft Forecas…ated, yearly)-Map" sheetId="17" state="hidden" r:id="rId7"/>
    <sheet name="Draft Forecast Submission" sheetId="2" r:id="rId8"/>
    <sheet name="Draft Forecast Submission-Map" sheetId="18" state="hidden" r:id="rId9"/>
    <sheet name="Portfolios" sheetId="6" r:id="rId10"/>
    <sheet name="Portfolios-Map" sheetId="19" state="hidden" r:id="rId11"/>
    <sheet name="Portfolio Investments" sheetId="5" r:id="rId12"/>
    <sheet name="Portfolio Investments-Map" sheetId="20" state="hidden" r:id="rId13"/>
    <sheet name="Value Model Selections" sheetId="9" r:id="rId14"/>
    <sheet name="Value Model Selections-Map" sheetId="21" state="hidden" r:id="rId15"/>
    <sheet name="QuestionnaireAnswers-B-Risk" sheetId="7" r:id="rId16"/>
    <sheet name="QuestionnaireAnswers-B-Other" sheetId="32" r:id="rId17"/>
    <sheet name="QuestionnaireAnswers-B-Map" sheetId="22" state="hidden" r:id="rId18"/>
    <sheet name="QuestionnaireAnswers-O-Risk" sheetId="34" r:id="rId19"/>
    <sheet name="QuestionnaireAnswers-O-Other" sheetId="8" r:id="rId20"/>
    <sheet name="QuestionnaireAnswers-O-Map" sheetId="35" state="hidden" r:id="rId21"/>
    <sheet name="Calculations-Risk" sheetId="36" r:id="rId22"/>
    <sheet name="BenefitRiskValidation" sheetId="26" r:id="rId23"/>
    <sheet name="ValidationInput" sheetId="24" r:id="rId24"/>
    <sheet name="AssetModelValidation" sheetId="31" r:id="rId25"/>
    <sheet name="Risk" sheetId="29" state="hidden" r:id="rId26"/>
    <sheet name="Consequences" sheetId="13" r:id="rId27"/>
    <sheet name="Probabilities" sheetId="14" r:id="rId28"/>
    <sheet name="CustomerConstants" sheetId="25" r:id="rId29"/>
    <sheet name="ConfigFieldLists" sheetId="28" r:id="rId30"/>
  </sheets>
  <externalReferences>
    <externalReference r:id="rId31"/>
  </externalReferences>
  <definedNames>
    <definedName name="_xlnm._FilterDatabase" localSheetId="24" hidden="1">AssetModelValidation!$B$1:$J$17</definedName>
    <definedName name="_xlnm._FilterDatabase" localSheetId="22" hidden="1">BenefitRiskValidation!$A$10:$I$31</definedName>
    <definedName name="_xlnm._FilterDatabase" localSheetId="23" hidden="1">ValidationInput!$B$1:$K$104</definedName>
    <definedName name="BaselineAnswers">'QuestionnaireAnswers-B-Risk'!$A:$L</definedName>
    <definedName name="ConfigFieldLists">ConfigFieldLists!$A:$D</definedName>
    <definedName name="Consequence">Consequences!$A$1:$D$10</definedName>
    <definedName name="CustConstants">CustomerConstants!$A:$B</definedName>
    <definedName name="OutcomeAnswers">'QuestionnaireAnswers-O-Other'!$A:$AS</definedName>
    <definedName name="Probability">Probabilities!$A$1:$D$11</definedName>
    <definedName name="Risk">Risk!$A:$E</definedName>
    <definedName name="ValidationInput" localSheetId="24">AssetModelValidation!$B:$J</definedName>
    <definedName name="ValidationInput">ValidationInput!$B:$K</definedName>
  </definedNames>
  <calcPr calcId="162913"/>
</workbook>
</file>

<file path=xl/calcChain.xml><?xml version="1.0" encoding="utf-8"?>
<calcChain xmlns="http://schemas.openxmlformats.org/spreadsheetml/2006/main">
  <c r="J18" i="24" l="1"/>
  <c r="H18" i="24"/>
  <c r="H47" i="24"/>
  <c r="E55" i="24"/>
  <c r="I47" i="24" s="1"/>
  <c r="E53" i="24"/>
  <c r="F64" i="24"/>
  <c r="F61" i="24"/>
  <c r="K11" i="24" l="1"/>
  <c r="K26" i="24"/>
  <c r="K21" i="24"/>
  <c r="K18" i="24"/>
  <c r="I18" i="24"/>
  <c r="I11" i="24"/>
  <c r="K8" i="24"/>
  <c r="K3" i="24"/>
  <c r="E5" i="36" l="1"/>
  <c r="F5" i="36" s="1"/>
  <c r="E4" i="36"/>
  <c r="F4" i="36" s="1"/>
  <c r="K3" i="8"/>
  <c r="G5" i="36" l="1"/>
  <c r="H5" i="36" s="1"/>
  <c r="G4" i="36"/>
  <c r="H4" i="36" s="1"/>
  <c r="F7" i="36"/>
  <c r="H7" i="36" l="1"/>
  <c r="I7" i="36" s="1"/>
  <c r="G40" i="31"/>
  <c r="F40" i="31"/>
  <c r="E40" i="31"/>
  <c r="G38" i="31"/>
  <c r="F38" i="31"/>
  <c r="E38" i="31"/>
  <c r="D38" i="31"/>
  <c r="J16" i="31"/>
  <c r="I16" i="31"/>
  <c r="H16" i="31"/>
  <c r="G16" i="31"/>
  <c r="J11" i="31"/>
  <c r="I11" i="31"/>
  <c r="H11" i="31"/>
  <c r="G11" i="31"/>
  <c r="J8" i="31"/>
  <c r="I8" i="31"/>
  <c r="J3" i="31"/>
  <c r="I3" i="31"/>
  <c r="F3" i="31"/>
  <c r="F11" i="31" l="1"/>
  <c r="F16" i="31"/>
  <c r="F8" i="31"/>
  <c r="J26" i="24" l="1"/>
  <c r="H26" i="24"/>
  <c r="G26" i="24" s="1"/>
  <c r="J21" i="24"/>
  <c r="H21" i="24"/>
  <c r="G21" i="24" s="1"/>
  <c r="G18" i="24" l="1"/>
  <c r="H11" i="24"/>
  <c r="J11" i="24"/>
  <c r="J8" i="24"/>
  <c r="G8" i="24" s="1"/>
  <c r="J3" i="24"/>
  <c r="G3" i="24" s="1"/>
  <c r="G11" i="24" l="1"/>
  <c r="F128" i="24"/>
  <c r="F129" i="24"/>
  <c r="K126" i="24" s="1"/>
  <c r="F127" i="24"/>
  <c r="E125" i="24"/>
  <c r="I123" i="24" s="1"/>
  <c r="E124" i="24"/>
  <c r="H123" i="24" s="1"/>
  <c r="E122" i="24"/>
  <c r="I120" i="24" s="1"/>
  <c r="E121" i="24"/>
  <c r="H120" i="24" s="1"/>
  <c r="E119" i="24"/>
  <c r="I117" i="24" s="1"/>
  <c r="E118" i="24"/>
  <c r="H117" i="24" s="1"/>
  <c r="E116" i="24"/>
  <c r="I114" i="24" s="1"/>
  <c r="E115" i="24"/>
  <c r="H114" i="24" s="1"/>
  <c r="E113" i="24"/>
  <c r="I111" i="24" s="1"/>
  <c r="E112" i="24"/>
  <c r="H111" i="24" s="1"/>
  <c r="E110" i="24"/>
  <c r="I108" i="24" s="1"/>
  <c r="E109" i="24"/>
  <c r="H108" i="24" s="1"/>
  <c r="E107" i="24"/>
  <c r="I105" i="24" s="1"/>
  <c r="E106" i="24"/>
  <c r="H105" i="24" s="1"/>
  <c r="E83" i="24"/>
  <c r="I81" i="24" s="1"/>
  <c r="E82" i="24"/>
  <c r="H81" i="24" s="1"/>
  <c r="F76" i="24"/>
  <c r="G76" i="24" s="1"/>
  <c r="F79" i="24"/>
  <c r="F77" i="24"/>
  <c r="F80" i="24"/>
  <c r="K71" i="24" s="1"/>
  <c r="F78" i="24"/>
  <c r="F74" i="24"/>
  <c r="F75" i="24"/>
  <c r="F73" i="24"/>
  <c r="G73" i="24" s="1"/>
  <c r="F72" i="24"/>
  <c r="E70" i="24"/>
  <c r="I68" i="24" s="1"/>
  <c r="E69" i="24"/>
  <c r="H68" i="24" s="1"/>
  <c r="J126" i="24" l="1"/>
  <c r="G126" i="24" s="1"/>
  <c r="F31" i="26" s="1"/>
  <c r="I31" i="26" s="1"/>
  <c r="G123" i="24"/>
  <c r="F30" i="26" s="1"/>
  <c r="G30" i="26" s="1"/>
  <c r="G120" i="24"/>
  <c r="F29" i="26" s="1"/>
  <c r="H29" i="26" s="1"/>
  <c r="G117" i="24"/>
  <c r="F28" i="26" s="1"/>
  <c r="G28" i="26" s="1"/>
  <c r="G114" i="24"/>
  <c r="F27" i="26" s="1"/>
  <c r="I27" i="26" s="1"/>
  <c r="G111" i="24"/>
  <c r="F26" i="26" s="1"/>
  <c r="I26" i="26" s="1"/>
  <c r="G108" i="24"/>
  <c r="F25" i="26" s="1"/>
  <c r="I25" i="26" s="1"/>
  <c r="G105" i="24"/>
  <c r="F24" i="26" s="1"/>
  <c r="G24" i="26" s="1"/>
  <c r="G81" i="24"/>
  <c r="J71" i="24"/>
  <c r="G71" i="24" s="1"/>
  <c r="F19" i="26" s="1"/>
  <c r="G19" i="26" s="1"/>
  <c r="G68" i="24"/>
  <c r="F18" i="26" s="1"/>
  <c r="H18" i="26" s="1"/>
  <c r="F67" i="24"/>
  <c r="K58" i="24" s="1"/>
  <c r="F65" i="24"/>
  <c r="F62" i="24"/>
  <c r="F59" i="24"/>
  <c r="E49" i="24"/>
  <c r="E46" i="24"/>
  <c r="I44" i="24" s="1"/>
  <c r="E45" i="24"/>
  <c r="H44" i="24" s="1"/>
  <c r="F43" i="24"/>
  <c r="G43" i="24" s="1"/>
  <c r="F42" i="24"/>
  <c r="G42" i="24" s="1"/>
  <c r="F41" i="24"/>
  <c r="G41" i="24" s="1"/>
  <c r="F40" i="24"/>
  <c r="G40" i="24" s="1"/>
  <c r="F39" i="24"/>
  <c r="G39" i="24" s="1"/>
  <c r="F38" i="24"/>
  <c r="G38" i="24" s="1"/>
  <c r="F37" i="24"/>
  <c r="G37" i="24" s="1"/>
  <c r="F36" i="24"/>
  <c r="G36" i="24" s="1"/>
  <c r="F35" i="24"/>
  <c r="G35" i="24" s="1"/>
  <c r="E32" i="24"/>
  <c r="I30" i="24" s="1"/>
  <c r="E31" i="24"/>
  <c r="H30" i="24" s="1"/>
  <c r="K12" i="8"/>
  <c r="K25" i="8"/>
  <c r="K6" i="8"/>
  <c r="G49" i="24" l="1"/>
  <c r="G47" i="24"/>
  <c r="I29" i="26"/>
  <c r="I18" i="26"/>
  <c r="G26" i="26"/>
  <c r="G18" i="26"/>
  <c r="G29" i="26"/>
  <c r="H30" i="26"/>
  <c r="G25" i="26"/>
  <c r="I30" i="26"/>
  <c r="H26" i="26"/>
  <c r="I24" i="26"/>
  <c r="H25" i="26"/>
  <c r="G27" i="26"/>
  <c r="I28" i="26"/>
  <c r="H28" i="26"/>
  <c r="H27" i="26"/>
  <c r="H24" i="26"/>
  <c r="H31" i="26"/>
  <c r="G31" i="26"/>
  <c r="I19" i="26"/>
  <c r="H19" i="26"/>
  <c r="J58" i="24"/>
  <c r="G58" i="24" s="1"/>
  <c r="F17" i="26" s="1"/>
  <c r="F16" i="26"/>
  <c r="G34" i="24"/>
  <c r="G44" i="24"/>
  <c r="F15" i="26" s="1"/>
  <c r="G30" i="24"/>
  <c r="I10" i="26"/>
  <c r="H10" i="26"/>
  <c r="G10" i="26"/>
  <c r="I15" i="26" l="1"/>
  <c r="H15" i="26"/>
  <c r="G15" i="26"/>
  <c r="G17" i="26"/>
  <c r="I17" i="26"/>
  <c r="H17" i="26"/>
  <c r="I16" i="26"/>
  <c r="G16" i="26"/>
  <c r="H16" i="26"/>
  <c r="F102" i="24"/>
  <c r="F103" i="24"/>
  <c r="F104" i="24"/>
  <c r="K100" i="24" s="1"/>
  <c r="F101" i="24"/>
  <c r="J100" i="24" l="1"/>
  <c r="F99" i="24"/>
  <c r="K92" i="24" s="1"/>
  <c r="F97" i="24"/>
  <c r="F95" i="24"/>
  <c r="F93" i="24"/>
  <c r="F86" i="24"/>
  <c r="F94" i="24"/>
  <c r="F98" i="24"/>
  <c r="F96" i="24"/>
  <c r="F85" i="24"/>
  <c r="E90" i="24"/>
  <c r="E91" i="24" s="1"/>
  <c r="I88" i="24" s="1"/>
  <c r="E89" i="24"/>
  <c r="H88" i="24" s="1"/>
  <c r="G100" i="24" l="1"/>
  <c r="F23" i="26" s="1"/>
  <c r="F14" i="26"/>
  <c r="I14" i="26" s="1"/>
  <c r="J84" i="24"/>
  <c r="J92" i="24"/>
  <c r="G92" i="24" s="1"/>
  <c r="F87" i="24"/>
  <c r="K84" i="24" s="1"/>
  <c r="F12" i="26" l="1"/>
  <c r="G12" i="26" s="1"/>
  <c r="H14" i="26"/>
  <c r="F13" i="26"/>
  <c r="G13" i="26" s="1"/>
  <c r="F22" i="26"/>
  <c r="G14" i="26"/>
  <c r="H23" i="26"/>
  <c r="I23" i="26"/>
  <c r="G23" i="26"/>
  <c r="G84" i="24"/>
  <c r="K18" i="8"/>
  <c r="K16" i="8"/>
  <c r="H12" i="26" l="1"/>
  <c r="I12" i="26"/>
  <c r="I13" i="26"/>
  <c r="H13" i="26"/>
  <c r="I22" i="26"/>
  <c r="G22" i="26"/>
  <c r="H22" i="26"/>
  <c r="F11" i="26"/>
  <c r="H11" i="26" s="1"/>
  <c r="F20" i="26"/>
  <c r="I11" i="26" l="1"/>
  <c r="G11" i="26"/>
  <c r="H20" i="26"/>
  <c r="G20" i="26"/>
  <c r="I20" i="26"/>
  <c r="G88" i="24" l="1"/>
  <c r="F21" i="26" s="1"/>
  <c r="I21" i="26" s="1"/>
  <c r="G21" i="26" l="1"/>
  <c r="H21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Joy</author>
  </authors>
  <commentList>
    <comment ref="A8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Outcome Only</t>
        </r>
      </text>
    </comment>
    <comment ref="A9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Outcome Only</t>
        </r>
      </text>
    </comment>
    <comment ref="A11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Outcome Only</t>
        </r>
      </text>
    </comment>
    <comment ref="A13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Outcome Only</t>
        </r>
      </text>
    </comment>
    <comment ref="A14" authorId="0" shapeId="0" xr:uid="{00000000-0006-0000-1000-000005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Outcome Only</t>
        </r>
      </text>
    </comment>
    <comment ref="A15" authorId="0" shapeId="0" xr:uid="{00000000-0006-0000-1000-000006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Outcome Only</t>
        </r>
      </text>
    </comment>
    <comment ref="A16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Outcome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Klippenstein</author>
  </authors>
  <commentList>
    <comment ref="L1" authorId="0" shapeId="0" xr:uid="{00000000-0006-0000-1200-000001000000}">
      <text>
        <r>
          <rPr>
            <sz val="9"/>
            <color indexed="81"/>
            <rFont val="Tahoma"/>
            <family val="2"/>
          </rPr>
          <t xml:space="preserve">Columns are taken from Value Model Questionnaire Prompts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Chu</author>
  </authors>
  <commentList>
    <comment ref="H4" authorId="0" shapeId="0" xr:uid="{60A9ECA4-92B7-459A-8484-B2EB4A0414AB}">
      <text>
        <r>
          <rPr>
            <b/>
            <sz val="9"/>
            <color indexed="81"/>
            <rFont val="Tahoma"/>
            <family val="2"/>
          </rPr>
          <t>Timothy Chu:</t>
        </r>
        <r>
          <rPr>
            <sz val="9"/>
            <color indexed="81"/>
            <rFont val="Tahoma"/>
            <family val="2"/>
          </rPr>
          <t xml:space="preserve">
Flagging as needed to be fixed, as it refers to an external workbook on Mjoy's machine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Joy</author>
  </authors>
  <commentList>
    <comment ref="F6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Might be different for CAPEX or OPEX.
</t>
        </r>
      </text>
    </comment>
    <comment ref="F14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Might be different for CAPEX or OPEX.
</t>
        </r>
      </text>
    </comment>
    <comment ref="F24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Might be different for CAPEX or OPEX.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Joy</author>
  </authors>
  <commentList>
    <comment ref="E6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Might be different for CAPEX or OPEX.
</t>
        </r>
      </text>
    </comment>
    <comment ref="E14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Might be different for CAPEX or OPEX.
</t>
        </r>
      </text>
    </comment>
  </commentList>
</comments>
</file>

<file path=xl/sharedStrings.xml><?xml version="1.0" encoding="utf-8"?>
<sst xmlns="http://schemas.openxmlformats.org/spreadsheetml/2006/main" count="2134" uniqueCount="607">
  <si>
    <t>Investment Code</t>
  </si>
  <si>
    <t>Name</t>
  </si>
  <si>
    <t>Description</t>
  </si>
  <si>
    <t>Start Date</t>
  </si>
  <si>
    <t>Earliest Start Date</t>
  </si>
  <si>
    <t>Latest Start Date</t>
  </si>
  <si>
    <t>Alternative Type</t>
  </si>
  <si>
    <t>Is Recommended Flag</t>
  </si>
  <si>
    <t>Optimization Can Choose</t>
  </si>
  <si>
    <t>Optimization Can Shift Start Date</t>
  </si>
  <si>
    <t>Shift Other Data With Start Date</t>
  </si>
  <si>
    <t>Remove Spend Before Changed Start Date</t>
  </si>
  <si>
    <t>Start Outage Offset</t>
  </si>
  <si>
    <t>Asset Outage Name</t>
  </si>
  <si>
    <t>Asset Outage Occurrence Name</t>
  </si>
  <si>
    <t>Comment Type</t>
  </si>
  <si>
    <t>Comment Text</t>
  </si>
  <si>
    <t>Alternative Name</t>
  </si>
  <si>
    <t>Group Name</t>
  </si>
  <si>
    <t>Account Code</t>
  </si>
  <si>
    <t>Activity Code</t>
  </si>
  <si>
    <t>Organization Code</t>
  </si>
  <si>
    <t>Resource Code</t>
  </si>
  <si>
    <t>Supplier Code</t>
  </si>
  <si>
    <t>Work Breakdown Code</t>
  </si>
  <si>
    <t>Work Breakdown Item Code</t>
  </si>
  <si>
    <t>Operating Unit Code</t>
  </si>
  <si>
    <t>Resource In Units</t>
  </si>
  <si>
    <t>Code</t>
  </si>
  <si>
    <t>Investment Type</t>
  </si>
  <si>
    <t>Stage</t>
  </si>
  <si>
    <t>Funder</t>
  </si>
  <si>
    <t>Investment Owner</t>
  </si>
  <si>
    <t>Facility Code</t>
  </si>
  <si>
    <t>Parent Code</t>
  </si>
  <si>
    <t>Is Locked</t>
  </si>
  <si>
    <t>Last Month of Actuals</t>
  </si>
  <si>
    <t>Must Do</t>
  </si>
  <si>
    <t>Alternative Dependency Type</t>
  </si>
  <si>
    <t>Portfolio Name</t>
  </si>
  <si>
    <t>Is Planning</t>
  </si>
  <si>
    <t>Is Public</t>
  </si>
  <si>
    <t>Can Have Investments</t>
  </si>
  <si>
    <t>Owner</t>
  </si>
  <si>
    <t>Parent Portfolio</t>
  </si>
  <si>
    <t>Value Model Name</t>
  </si>
  <si>
    <t>Questionnaire Code</t>
  </si>
  <si>
    <t>Asset Unique ID</t>
  </si>
  <si>
    <t>Reference Fiscal Year</t>
  </si>
  <si>
    <t>End Date</t>
  </si>
  <si>
    <t>Delete Entities</t>
  </si>
  <si>
    <t>Value Model Code</t>
  </si>
  <si>
    <t>Delete Entity</t>
  </si>
  <si>
    <t>IGNORE</t>
  </si>
  <si>
    <t>TEST-BASE-FIN-VMG</t>
  </si>
  <si>
    <t>Project</t>
  </si>
  <si>
    <t>Initial</t>
  </si>
  <si>
    <t>cltadmin</t>
  </si>
  <si>
    <t>TEST-BASE-SS-VMG</t>
  </si>
  <si>
    <t>Importer Name</t>
  </si>
  <si>
    <t>Data Work Sheet Name</t>
  </si>
  <si>
    <t>Data Field Mapping Work Sheet Name</t>
  </si>
  <si>
    <t>Investments</t>
  </si>
  <si>
    <t>Investments-Map</t>
  </si>
  <si>
    <t>Portfolios</t>
  </si>
  <si>
    <t>Portfolios-Map</t>
  </si>
  <si>
    <t>Alternatives</t>
  </si>
  <si>
    <t>Alternatives-Map</t>
  </si>
  <si>
    <t>Portfolio Investments</t>
  </si>
  <si>
    <t>Portfolio Investments-Map</t>
  </si>
  <si>
    <t>Value Model Selections</t>
  </si>
  <si>
    <t>Value Model Selections-Map</t>
  </si>
  <si>
    <t>Questionnaire Answers - Baseline</t>
  </si>
  <si>
    <t>Questionnaire Answers - Outcome</t>
  </si>
  <si>
    <t>BASE_VF_Validation</t>
  </si>
  <si>
    <t>CAP</t>
  </si>
  <si>
    <t>Draft Forecast Submission</t>
  </si>
  <si>
    <t>Draft Forecast Submission-Map</t>
  </si>
  <si>
    <t>Dollar Consequence Amount</t>
  </si>
  <si>
    <t>Manual Risk Consequence</t>
  </si>
  <si>
    <t>Manual Risk Probability</t>
  </si>
  <si>
    <t>Rationale</t>
  </si>
  <si>
    <t>Safety Risk</t>
  </si>
  <si>
    <t>Manual Risk-Safety Risk-B</t>
  </si>
  <si>
    <t>test</t>
  </si>
  <si>
    <t>Minor</t>
  </si>
  <si>
    <t>Once in 100 years</t>
  </si>
  <si>
    <t>Cyber Security Risk</t>
  </si>
  <si>
    <t>Manual Risk-Cyber Security Risk-B</t>
  </si>
  <si>
    <t>Significant</t>
  </si>
  <si>
    <t>Once in 10,000 years</t>
  </si>
  <si>
    <t>Environmental Impact Risk</t>
  </si>
  <si>
    <t>Moderate</t>
  </si>
  <si>
    <t>Once in 1,000 years</t>
  </si>
  <si>
    <t>Government &amp; Community Relations Risk</t>
  </si>
  <si>
    <t>Manual Risk-Government &amp; Community Relations Risk-B</t>
  </si>
  <si>
    <t>Public Safety Risk</t>
  </si>
  <si>
    <t>Manual Risk-Public Safety Risk-B</t>
  </si>
  <si>
    <t>Simple Financial Risk</t>
  </si>
  <si>
    <t>Manual Risk-Simple Financial Risk-B</t>
  </si>
  <si>
    <t>Once in 333 years</t>
  </si>
  <si>
    <t>Employee &amp; Contractor Safety Risk</t>
  </si>
  <si>
    <t>Manual Risk-Employee &amp; Contractor Safety Risk-B</t>
  </si>
  <si>
    <t>Low</t>
  </si>
  <si>
    <t>Financial Risk</t>
  </si>
  <si>
    <t>Manual Risk-Financial Risk-B</t>
  </si>
  <si>
    <t>4000</t>
  </si>
  <si>
    <t>Once in 3,333 years</t>
  </si>
  <si>
    <t>Public Property Risk</t>
  </si>
  <si>
    <t>Manual Risk-Public Property Risk-B</t>
  </si>
  <si>
    <t>Security Risk</t>
  </si>
  <si>
    <t>Manual Risk-Security Risk-B</t>
  </si>
  <si>
    <t>Cost Savings</t>
  </si>
  <si>
    <t xml:space="preserve">Additional Costs </t>
  </si>
  <si>
    <t>Brand Value Benefit</t>
  </si>
  <si>
    <t>Business Continuity Risk</t>
  </si>
  <si>
    <t>Compliance Risk</t>
  </si>
  <si>
    <t xml:space="preserve">Cost Avoidance </t>
  </si>
  <si>
    <t>Customer Service Benefit</t>
  </si>
  <si>
    <t>Employee Wellness Benefit</t>
  </si>
  <si>
    <t>Environmental Benefit</t>
  </si>
  <si>
    <t>Investment Cost</t>
  </si>
  <si>
    <t>Productive Workplace Benefit</t>
  </si>
  <si>
    <t>Project Execution Risk</t>
  </si>
  <si>
    <t>Renewable Capacity</t>
  </si>
  <si>
    <t>Resource</t>
  </si>
  <si>
    <t>Account Type</t>
  </si>
  <si>
    <t>Agent Time Saved</t>
  </si>
  <si>
    <t>Are Initial Effort and Schedule Realistic</t>
  </si>
  <si>
    <t>Benefit Probability</t>
  </si>
  <si>
    <t>Benefit Probability NTV</t>
  </si>
  <si>
    <t>Budget Impact or Productivity Gain</t>
  </si>
  <si>
    <t>CO2 Reduction</t>
  </si>
  <si>
    <t>Energy Savings</t>
  </si>
  <si>
    <t>How Well Defined will Project Scope be</t>
  </si>
  <si>
    <t>Level of Wellness Improvement</t>
  </si>
  <si>
    <t>Lining up Right Implementation Partners</t>
  </si>
  <si>
    <t>Low Effort Resolutions</t>
  </si>
  <si>
    <t>Number of Candidates Attracted</t>
  </si>
  <si>
    <t>Number of Employees Affected</t>
  </si>
  <si>
    <t>Number of Employees At Risk Of Leaving</t>
  </si>
  <si>
    <t>Proven Implementation Methodology</t>
  </si>
  <si>
    <t>Renewable Capacity Added</t>
  </si>
  <si>
    <t>Self Service Resolutions</t>
  </si>
  <si>
    <t>SF6 Reduction</t>
  </si>
  <si>
    <t>Skills to Manage the Project</t>
  </si>
  <si>
    <t>Team's Right Internal Skillset</t>
  </si>
  <si>
    <t>Type of Contract</t>
  </si>
  <si>
    <t>Vendor Industry Experience</t>
  </si>
  <si>
    <t>Vendor Technical Experience</t>
  </si>
  <si>
    <t>Wellness Improvement Percentage Employees</t>
  </si>
  <si>
    <t>Workplace Impact On Attractiveness</t>
  </si>
  <si>
    <t>Workplace Impact On Productivity</t>
  </si>
  <si>
    <t>Cost Savings-O</t>
  </si>
  <si>
    <t>A) Capital</t>
  </si>
  <si>
    <t>75</t>
  </si>
  <si>
    <t>A) Budget Impact</t>
  </si>
  <si>
    <t>5000</t>
  </si>
  <si>
    <t>30</t>
  </si>
  <si>
    <t>Project Execution Risk-O</t>
  </si>
  <si>
    <t>B) Ballpark estimates have been developed, no or limited review</t>
  </si>
  <si>
    <t>C) Outcomes known but path to achieve them is fuzzy</t>
  </si>
  <si>
    <t>D) Available vendors and system integrators familiar with expected solution</t>
  </si>
  <si>
    <t>C) Was successfully used on at least one project in the past</t>
  </si>
  <si>
    <t>C) Internal/Contract PM, positive experience with projects of this type and scope</t>
  </si>
  <si>
    <t>D) All required skills identified and available to the project</t>
  </si>
  <si>
    <t>C) Moderate level of contract complexity or limited experience with type of contract</t>
  </si>
  <si>
    <t>D) Familiar with some aspects</t>
  </si>
  <si>
    <t>Environmental Benefit-O</t>
  </si>
  <si>
    <t>100</t>
  </si>
  <si>
    <t>200</t>
  </si>
  <si>
    <t>500</t>
  </si>
  <si>
    <t>Customer Service Benefit-O</t>
  </si>
  <si>
    <t>Renewable Capacity-O</t>
  </si>
  <si>
    <t>300</t>
  </si>
  <si>
    <t>B) Significant</t>
  </si>
  <si>
    <t>C) Moderate</t>
  </si>
  <si>
    <t>B) Mitigate injuries or improve employee comfort</t>
  </si>
  <si>
    <t>Automated Risk Mitigation-Cyber Security Risk-O</t>
  </si>
  <si>
    <t>Automated Risk Mitigation-Employee &amp; Contractor Safety Risk-O</t>
  </si>
  <si>
    <t>Automated Risk Mitigation-Financial Risk-O</t>
  </si>
  <si>
    <t>Automated Risk Mitigation-Government &amp; Community Relations Risk-O</t>
  </si>
  <si>
    <t>Total Cost-O</t>
  </si>
  <si>
    <t>Automated Risk Mitigation-Public Property Risk-O</t>
  </si>
  <si>
    <t>Automated Risk Mitigation-Public Safety Risk-O</t>
  </si>
  <si>
    <t>Resources-O</t>
  </si>
  <si>
    <t>Automated Risk Mitigation-Safety Risk-O</t>
  </si>
  <si>
    <t>Automated Risk Mitigation-Security Risk-O</t>
  </si>
  <si>
    <t>Automated Risk Mitigation-Simple Financial Risk-O</t>
  </si>
  <si>
    <t>Alt 1</t>
  </si>
  <si>
    <t>Manual Risk-Compliance Risk-B</t>
  </si>
  <si>
    <t>Testing Compliance Risk</t>
  </si>
  <si>
    <t>Maximum Value</t>
  </si>
  <si>
    <t>Average Value</t>
  </si>
  <si>
    <t>None</t>
  </si>
  <si>
    <t>1</t>
  </si>
  <si>
    <t>Consequence 0</t>
  </si>
  <si>
    <t>Very Minor</t>
  </si>
  <si>
    <t>50</t>
  </si>
  <si>
    <t>Consequence 30</t>
  </si>
  <si>
    <t>150</t>
  </si>
  <si>
    <t>Consequence 100</t>
  </si>
  <si>
    <t>Consequence 300</t>
  </si>
  <si>
    <t>1500</t>
  </si>
  <si>
    <t>Consequence 1,000</t>
  </si>
  <si>
    <t>Consequence 3,000</t>
  </si>
  <si>
    <t>Major</t>
  </si>
  <si>
    <t>15000</t>
  </si>
  <si>
    <t>Consequence 10,000</t>
  </si>
  <si>
    <t>Catastrophic</t>
  </si>
  <si>
    <t>50000</t>
  </si>
  <si>
    <t>Consequence 30,000</t>
  </si>
  <si>
    <t>Extreme</t>
  </si>
  <si>
    <t>400000</t>
  </si>
  <si>
    <t>Consequence 100,000</t>
  </si>
  <si>
    <t>Maximum Probability Value</t>
  </si>
  <si>
    <t>Average Probability Value</t>
  </si>
  <si>
    <t>0.0001</t>
  </si>
  <si>
    <t>Event unlikely to occur in next 10,000 years</t>
  </si>
  <si>
    <t>0.0002</t>
  </si>
  <si>
    <t>Approximately 0.01% chance of event occurring this year (e.g. 1 in 10,000 year event)</t>
  </si>
  <si>
    <t>0.0007</t>
  </si>
  <si>
    <t>Approximately 0.03% chance of event occurring this year (e.g. 1 in 3,333 year event)</t>
  </si>
  <si>
    <t>0.002</t>
  </si>
  <si>
    <t>Approximately 0.1% chance of event occurring this year (e.g. 1 in 1,000 year event)</t>
  </si>
  <si>
    <t>0.007</t>
  </si>
  <si>
    <t>Approximately 0.3% chance of event occurring this year (e.g. 1 in 333 year event)</t>
  </si>
  <si>
    <t>0.02</t>
  </si>
  <si>
    <t>Approximately 1% chance of event occurring this year (e.g. 1 in 100 year event)</t>
  </si>
  <si>
    <t>Once in 33 years</t>
  </si>
  <si>
    <t>0.07</t>
  </si>
  <si>
    <t>Approximately 3% chance of event occurring this year (e.g. 1 in 33 year event)</t>
  </si>
  <si>
    <t>Once in 10 years</t>
  </si>
  <si>
    <t>0.2</t>
  </si>
  <si>
    <t>Approximately 10% chance of event occurring this year (e.g. 1 in 10 year event)</t>
  </si>
  <si>
    <t>Once in 3 years</t>
  </si>
  <si>
    <t>0.95</t>
  </si>
  <si>
    <t>Approximately 30% chance of event occurring this year (e.g. 1 in 3 year event)</t>
  </si>
  <si>
    <t>Almost Certain</t>
  </si>
  <si>
    <t>Imminent (&gt;95% chance of occurring this year)</t>
  </si>
  <si>
    <t>Automated Risk Mitigation-Compliance Risk-O</t>
  </si>
  <si>
    <t>Percentage of Customers Impacted</t>
  </si>
  <si>
    <t>Data Field</t>
  </si>
  <si>
    <t>Data Mapping</t>
  </si>
  <si>
    <t>ExpenditureCode</t>
  </si>
  <si>
    <t>AlternativeName</t>
  </si>
  <si>
    <t>SpendingGroupName</t>
  </si>
  <si>
    <t>AccountCode</t>
  </si>
  <si>
    <t>ActivityCode</t>
  </si>
  <si>
    <t>ResourceInUnitsColumn</t>
  </si>
  <si>
    <t>FirstYearColumn</t>
  </si>
  <si>
    <t>ValueModelCode</t>
  </si>
  <si>
    <t>AssetCode</t>
  </si>
  <si>
    <t>DeleteOperation</t>
  </si>
  <si>
    <t>FirstPromptCodeColumn</t>
  </si>
  <si>
    <t>PWP</t>
  </si>
  <si>
    <t>Capital</t>
  </si>
  <si>
    <t>Draft Forecasts (inflated, yearly)</t>
  </si>
  <si>
    <t>Draft Forecasts…flated, yearly)</t>
  </si>
  <si>
    <t>Draft Forecas…ated, yearly)-Map</t>
  </si>
  <si>
    <t>Public Perception Benefit-O</t>
  </si>
  <si>
    <t>Value Measure</t>
  </si>
  <si>
    <t>Baseline</t>
  </si>
  <si>
    <t>Outcome</t>
  </si>
  <si>
    <t>Annual Value</t>
  </si>
  <si>
    <t>Parameter Name</t>
  </si>
  <si>
    <t>Configured Value</t>
  </si>
  <si>
    <t>Public Perception Value for All Customers</t>
  </si>
  <si>
    <t>Savings per Low Effort Resolutions</t>
  </si>
  <si>
    <t>Agent Time Cost per Hour</t>
  </si>
  <si>
    <t>Savings per Low Effort Resolution</t>
  </si>
  <si>
    <t>Savings per Self Service Resolution</t>
  </si>
  <si>
    <t>Outcome Consequence</t>
  </si>
  <si>
    <t>Outcome Likelihood</t>
  </si>
  <si>
    <t>Baseline Consequence</t>
  </si>
  <si>
    <t>Baseline Likelihood</t>
  </si>
  <si>
    <t>Employee Wellness Factor</t>
  </si>
  <si>
    <t>A) Build awareness</t>
  </si>
  <si>
    <t>C) Eliminate injuries</t>
  </si>
  <si>
    <t>FY2021</t>
  </si>
  <si>
    <t>FY2022</t>
  </si>
  <si>
    <t>FY2023</t>
  </si>
  <si>
    <t>1,200,000.00</t>
  </si>
  <si>
    <t>0.00</t>
  </si>
  <si>
    <t>210.86</t>
  </si>
  <si>
    <t>17,643,630.61</t>
  </si>
  <si>
    <t>Expected Annual Value</t>
  </si>
  <si>
    <t>Instructions:</t>
  </si>
  <si>
    <t>4. Copy Value Measure, FY2021, FY2022, and FY2023 columns from the report and paste under column A through D in this sheet.</t>
  </si>
  <si>
    <t>1. Run Value Measure Validation report for Ad-hoc Portfolio = "BASE_VF_Validation".</t>
  </si>
  <si>
    <t>2. Select Start Fiscal Year = "2021" and Number of Years = "3".</t>
  </si>
  <si>
    <t xml:space="preserve">5. Values in Column E through H should be automatically updated. </t>
  </si>
  <si>
    <t>7. To investigate discrepancies, go to "VerificationInput" tab to verify Consequence and Likelihood against C55 UI Inspect Value Measure Breakdown.</t>
  </si>
  <si>
    <t>Testing Safety Risk</t>
  </si>
  <si>
    <t>Testing Cyber Security Risk</t>
  </si>
  <si>
    <t>Testing Government &amp; Community Relations Risk</t>
  </si>
  <si>
    <t>Testing Public Safety Risk</t>
  </si>
  <si>
    <t>Testing Simple Financial Risk</t>
  </si>
  <si>
    <t>Testing Employee &amp; Contractor Safety Risk</t>
  </si>
  <si>
    <t>Testing Financial Risk</t>
  </si>
  <si>
    <t>Testing Public Property Risk</t>
  </si>
  <si>
    <t>Testing Security Risk</t>
  </si>
  <si>
    <t>Cost Avoidance</t>
  </si>
  <si>
    <t>Cost Avoidance-B</t>
  </si>
  <si>
    <t>Testing Cost Avoidance</t>
  </si>
  <si>
    <t>Business Continuity Risk-B</t>
  </si>
  <si>
    <t>Testing Business Continuity Risk</t>
  </si>
  <si>
    <t>Business Continuity Employees Affected</t>
  </si>
  <si>
    <t>Business Continuity Impact Level</t>
  </si>
  <si>
    <t>Additional Costs</t>
  </si>
  <si>
    <t>Additional Costs-O</t>
  </si>
  <si>
    <t>Additional Hours</t>
  </si>
  <si>
    <t>Automated Cost Avoidance-O</t>
  </si>
  <si>
    <t>Automated Risk Mitigation-Business Continuity Risk-O</t>
  </si>
  <si>
    <t>C) 75% productive (25% decrease in productivity)</t>
  </si>
  <si>
    <t>B) OMA</t>
  </si>
  <si>
    <t>Value Model</t>
  </si>
  <si>
    <t>Financial Benefits</t>
  </si>
  <si>
    <t>FY2018</t>
  </si>
  <si>
    <t>Configurable Field Code</t>
  </si>
  <si>
    <t>List Item Code</t>
  </si>
  <si>
    <t>List Item Name</t>
  </si>
  <si>
    <t>List Item Numeric Value</t>
  </si>
  <si>
    <t>A) Too early to establish effort and schedule estimates</t>
  </si>
  <si>
    <t xml:space="preserve">C) Detailed estimates completed with no or limited review </t>
  </si>
  <si>
    <t>D) Detailed estimates with quality assurance completed (done in comparison to similar projects)</t>
  </si>
  <si>
    <t>A) Substantially unable to perform their function</t>
  </si>
  <si>
    <t>B) 50% productive (50% decrease in productivity)</t>
  </si>
  <si>
    <t>D) 90% productive (10% decrease in productivity)</t>
  </si>
  <si>
    <t>E) Minor impact to productivity</t>
  </si>
  <si>
    <t>A) Scope not yet defined</t>
  </si>
  <si>
    <t>B) Expecting that scope will be defined as part of the project</t>
  </si>
  <si>
    <t>D) Fully defined scope not yet reviewed</t>
  </si>
  <si>
    <t>E) Fully defined scope reviewed with key business and stakeholders</t>
  </si>
  <si>
    <t>A) Not yet</t>
  </si>
  <si>
    <t>B) Not required</t>
  </si>
  <si>
    <t>C) Available vendors and system integrators (SI) not conversant with expected solution</t>
  </si>
  <si>
    <t>E) Available vendors and system integrators have done this many times</t>
  </si>
  <si>
    <t>A) Not clear or too early to determine</t>
  </si>
  <si>
    <t>B) Expecting vendor/system integrator to provide this and no experience internally with methodology</t>
  </si>
  <si>
    <t>D) Commercially proven methodology</t>
  </si>
  <si>
    <t>A) Expecting vendor or SI to manage the project</t>
  </si>
  <si>
    <t>B) Internal/Contract PM, no experience with projects of this type and scope</t>
  </si>
  <si>
    <t>D) Internal/Contract PM + vendor or SI roles clearly defined or not required</t>
  </si>
  <si>
    <t>A) Skills inventory yet to be defined</t>
  </si>
  <si>
    <t>B) Identified the skillset but yet to inventory</t>
  </si>
  <si>
    <t>C) Partial match of team's skills to skills inventory</t>
  </si>
  <si>
    <t>A) Too early to understand contracting approach</t>
  </si>
  <si>
    <t>B) Complex contract/procurement, limited history of success, complex processes, difficulty w/change</t>
  </si>
  <si>
    <t>D) Simple contracting, limited roadblocks for success and prior track record</t>
  </si>
  <si>
    <t>A) No vendor required</t>
  </si>
  <si>
    <t>B) No vendor personnel assigned</t>
  </si>
  <si>
    <t>C) Not familiar</t>
  </si>
  <si>
    <t xml:space="preserve">D) Familiar with some aspects </t>
  </si>
  <si>
    <t>E) Expertise and track record of success</t>
  </si>
  <si>
    <t>B) No personnel assigned</t>
  </si>
  <si>
    <t>A) Very Significant</t>
  </si>
  <si>
    <t>D) Minor</t>
  </si>
  <si>
    <t>B) Productivity Gain</t>
  </si>
  <si>
    <t>Business Continuity Impact per Employee</t>
  </si>
  <si>
    <t>ValuePerKgSF6</t>
  </si>
  <si>
    <t>ValuePerMWPowerSavings</t>
  </si>
  <si>
    <t>ValuePerTonneCO2</t>
  </si>
  <si>
    <t>Value Per Candidate Attracted</t>
  </si>
  <si>
    <t>Employee Cost Per Year</t>
  </si>
  <si>
    <t>Employee Cost To Replace</t>
  </si>
  <si>
    <t>Employee Cost to Replace</t>
  </si>
  <si>
    <t>TEST-BASE-STC-VMG</t>
  </si>
  <si>
    <t>RenewableEnergyValuePerMW</t>
  </si>
  <si>
    <t>Employee Engagement, Attraction and Retention</t>
  </si>
  <si>
    <t>104,400.00</t>
  </si>
  <si>
    <t>(1,700.00)</t>
  </si>
  <si>
    <t>625.29</t>
  </si>
  <si>
    <t>151,868.98</t>
  </si>
  <si>
    <t>1.00</t>
  </si>
  <si>
    <t>57,907.04</t>
  </si>
  <si>
    <t>720,000.00</t>
  </si>
  <si>
    <t>1.20</t>
  </si>
  <si>
    <t>9.01</t>
  </si>
  <si>
    <t>10.05</t>
  </si>
  <si>
    <t>0.30</t>
  </si>
  <si>
    <t>0.10</t>
  </si>
  <si>
    <t>0.90</t>
  </si>
  <si>
    <t>3.01</t>
  </si>
  <si>
    <t>3.00</t>
  </si>
  <si>
    <t xml:space="preserve">3. In the Value Measure Validation report, filter on Row Type="Value Summary" and Measure Category not equal to "Cost" on "Validation" sheet. </t>
  </si>
  <si>
    <t>6. Red fonts in column G through I show discrepancies, e.g. 100 means the annual value produced is off by a factor of 100 compared to expected value</t>
  </si>
  <si>
    <t>Manual Risk Probability (Lookup)</t>
  </si>
  <si>
    <t>Type of Account?</t>
  </si>
  <si>
    <t>Additional Costs ($)</t>
  </si>
  <si>
    <t>OMA</t>
  </si>
  <si>
    <t>Cost per Labour Hour (OPEX or CAPEX)</t>
  </si>
  <si>
    <t>O&amp;M Budget Savings</t>
  </si>
  <si>
    <t>(if OMA account - should be 0 for CAPEX)</t>
  </si>
  <si>
    <t>Simple Asset Model</t>
  </si>
  <si>
    <t>Condition</t>
  </si>
  <si>
    <t>Asset In Service Date</t>
  </si>
  <si>
    <t>Baseline Condition</t>
  </si>
  <si>
    <t>Baseline Condition Date</t>
  </si>
  <si>
    <t>Outcome Condition</t>
  </si>
  <si>
    <t>Outcome Condition Date</t>
  </si>
  <si>
    <t>null</t>
  </si>
  <si>
    <t>?</t>
  </si>
  <si>
    <t>10 (default)</t>
  </si>
  <si>
    <t>decay from 10</t>
  </si>
  <si>
    <t>decay from 5</t>
  </si>
  <si>
    <t>decay from 8</t>
  </si>
  <si>
    <t>Consequence (VMAT)</t>
  </si>
  <si>
    <t>Consequence (dropdown)</t>
  </si>
  <si>
    <t>Exposure Factor</t>
  </si>
  <si>
    <t>Result</t>
  </si>
  <si>
    <t>OK</t>
  </si>
  <si>
    <t>calculated from ISD</t>
  </si>
  <si>
    <t>Bad</t>
  </si>
  <si>
    <t>Effective Exposure factor</t>
  </si>
  <si>
    <t>Effective Consequence (enumerated)</t>
  </si>
  <si>
    <t>Likelihood</t>
  </si>
  <si>
    <t>Effective Consequence (value units)</t>
  </si>
  <si>
    <t>Total Risk (value units)</t>
  </si>
  <si>
    <t>Baseline Likelihood (FY24)</t>
  </si>
  <si>
    <t>TEST-BASE-AdditionalCosts</t>
  </si>
  <si>
    <t xml:space="preserve">TEST-BASE-CostAvoidance </t>
  </si>
  <si>
    <t>TEST-BASE-CostSavings</t>
  </si>
  <si>
    <t>TEST-BASE-FinancialRisk</t>
  </si>
  <si>
    <t>TEST-BASE-InvestmentCost</t>
  </si>
  <si>
    <t>TEST-BASE-ProjectExecutionRisk</t>
  </si>
  <si>
    <t>TEST-BASE-Resource</t>
  </si>
  <si>
    <t>TEST-BASE-SimpleFinancialRisk</t>
  </si>
  <si>
    <t>TEST-BASE-CyberSecurityRisk</t>
  </si>
  <si>
    <t>TEST-BASE-Employee&amp;ContractorSafetyRisk</t>
  </si>
  <si>
    <t>TEST-BASE-Government&amp;CommunityRelationsRisk</t>
  </si>
  <si>
    <t>TEST-BASE-PublicPropertyRisk</t>
  </si>
  <si>
    <t>TEST-BASE-PublicSafetyRisk</t>
  </si>
  <si>
    <t>TEST-BASE-SafetyRisk</t>
  </si>
  <si>
    <t>TEST-BASE-SecurityRisk</t>
  </si>
  <si>
    <t>TEST-BASE-RenewableCapacity</t>
  </si>
  <si>
    <t>TEST-BASE-BrandValueBenefit</t>
  </si>
  <si>
    <t>TEST-BASE-ComplianceRisk</t>
  </si>
  <si>
    <t>TEST-BASE-CustomerServiceBenefit</t>
  </si>
  <si>
    <t>TEST-BASE-EmployeeWellnessBenefit</t>
  </si>
  <si>
    <t>TEST-BASE-BusinessContinuityRisk</t>
  </si>
  <si>
    <t>TEST-BASE-EnvironmentalBenefit</t>
  </si>
  <si>
    <t>TEST-BASE-ProductiveWorkplaceBenefit</t>
  </si>
  <si>
    <t>QuestionnaireAnswers-B-Map</t>
  </si>
  <si>
    <t>Questionnaire Name</t>
  </si>
  <si>
    <t>QuestionnaireAnswers-O-Risk</t>
  </si>
  <si>
    <t>QuestionnaireAnswers-B-Risk</t>
  </si>
  <si>
    <t>TEST-BASE-EnvironmentalRisk</t>
  </si>
  <si>
    <t>Environmental Risk</t>
  </si>
  <si>
    <t>Testing Environmental Risk</t>
  </si>
  <si>
    <t>EnvironmentalRisk</t>
  </si>
  <si>
    <t>Manual Risk-EnvironmentalRisk-B</t>
  </si>
  <si>
    <t>Outcome 1</t>
  </si>
  <si>
    <t>Baseline - Outcome 1</t>
  </si>
  <si>
    <t>Outcome 2</t>
  </si>
  <si>
    <t>Baseline - Outcome 2</t>
  </si>
  <si>
    <t>Investment</t>
  </si>
  <si>
    <t>Answer</t>
  </si>
  <si>
    <t>Value</t>
  </si>
  <si>
    <t>Value in dollars</t>
  </si>
  <si>
    <t>All risk use the same values for the questions so the calculations are identical</t>
  </si>
  <si>
    <t>QuestionnaireAnswers-B-Other</t>
  </si>
  <si>
    <t>QuestionnaireAnswers-O-Other</t>
  </si>
  <si>
    <t>QuestionnaireAnswers-O-Map</t>
  </si>
  <si>
    <t>MeasureSetInstanceName</t>
  </si>
  <si>
    <t>QuestionnaireCode</t>
  </si>
  <si>
    <t>ReferenceFiscalYear</t>
  </si>
  <si>
    <t>StartDate</t>
  </si>
  <si>
    <t>EndDate</t>
  </si>
  <si>
    <t>DeleteEntities</t>
  </si>
  <si>
    <t>Manual Risk-EnvironmentalRisk-O</t>
  </si>
  <si>
    <t>Manual Risk-Simple Financial Risk-O</t>
  </si>
  <si>
    <t>Manual Risk-Compliance Risk-O</t>
  </si>
  <si>
    <t>Automated Risk Mitigation-EnvironmentalRisk-O</t>
  </si>
  <si>
    <t>Manual Risk-Cyber Security Risk-O</t>
  </si>
  <si>
    <t>Manual Risk-Employee &amp; Contractor Safety Risk-O</t>
  </si>
  <si>
    <t>Manual Risk-Government &amp; Community Relations Risk-O</t>
  </si>
  <si>
    <t>Manual Risk-Public Property Risk-O</t>
  </si>
  <si>
    <t>Manual Risk-Public Safety Risk-O</t>
  </si>
  <si>
    <t>Manual Risk-Safety Risk-O</t>
  </si>
  <si>
    <t>Manual Risk-Security Risk-O</t>
  </si>
  <si>
    <t>TEST</t>
  </si>
  <si>
    <t>Source</t>
  </si>
  <si>
    <t>Questionnaire</t>
  </si>
  <si>
    <t>System</t>
  </si>
  <si>
    <t>GHG Value</t>
  </si>
  <si>
    <t>Calculated</t>
  </si>
  <si>
    <t>Constant</t>
  </si>
  <si>
    <t>Employee Productivity Value</t>
  </si>
  <si>
    <t>Hours Per Year</t>
  </si>
  <si>
    <t>Questionnaire (Dropdown)</t>
  </si>
  <si>
    <t>Lookup</t>
  </si>
  <si>
    <t>Time To Recover</t>
  </si>
  <si>
    <t>Business Continuity Impact Level (Lookup)</t>
  </si>
  <si>
    <t>Cost Avoidance Factor</t>
  </si>
  <si>
    <t>OMA Scaling Factor</t>
  </si>
  <si>
    <t>AutoTest_Investment_with_no_forecast</t>
  </si>
  <si>
    <t>PWP000001</t>
  </si>
  <si>
    <t>AutoTest_Investment_SafetyRisk</t>
  </si>
  <si>
    <t>PWP000006</t>
  </si>
  <si>
    <t>AutoTest_Investment_ComplianceRisk</t>
  </si>
  <si>
    <t>PWP000002</t>
  </si>
  <si>
    <t>AutoTest_Investment_to_add_all_models</t>
  </si>
  <si>
    <t>PWP000011</t>
  </si>
  <si>
    <t>AutoTest_Investment_to_add_asset</t>
  </si>
  <si>
    <t>PWP000010</t>
  </si>
  <si>
    <t>AutoTest_Investment_to_clone</t>
  </si>
  <si>
    <t>PWP000012</t>
  </si>
  <si>
    <t>Program</t>
  </si>
  <si>
    <t>Simple Financial Risk TEST</t>
  </si>
  <si>
    <t>Catastrophic TEST</t>
  </si>
  <si>
    <t>AdditionalCosts</t>
  </si>
  <si>
    <t>CostAvoidance</t>
  </si>
  <si>
    <t>CostSavings</t>
  </si>
  <si>
    <t>FinancialRisk</t>
  </si>
  <si>
    <t>InvestmentCost</t>
  </si>
  <si>
    <t>ProjectExecutionRisk</t>
  </si>
  <si>
    <t>SimpleFinancialRisk</t>
  </si>
  <si>
    <t>CyberSecurityRisk</t>
  </si>
  <si>
    <t>EmployeeAndContractorSafetyRisk</t>
  </si>
  <si>
    <t>GovernmentAndCommunityRelationsRisk</t>
  </si>
  <si>
    <t>PublicPropertyRisk</t>
  </si>
  <si>
    <t>PublicSafetyRisk</t>
  </si>
  <si>
    <t>SafetyRisk</t>
  </si>
  <si>
    <t>SecurityRisk</t>
  </si>
  <si>
    <t>RenewableCapacity</t>
  </si>
  <si>
    <t>BrandValueBenefit</t>
  </si>
  <si>
    <t>ComplianceRisk</t>
  </si>
  <si>
    <t>CustomerServiceBenefit</t>
  </si>
  <si>
    <t>BusinessContinuityRisk</t>
  </si>
  <si>
    <t>EnvironmentalBenefit</t>
  </si>
  <si>
    <t>DollarConsequenceAmount</t>
  </si>
  <si>
    <t>ManualRiskConsequence</t>
  </si>
  <si>
    <t>ManualRiskProbability</t>
  </si>
  <si>
    <t>Costsincurredifthisinvestmentisnotundertaken</t>
  </si>
  <si>
    <t>Hoursincurredifthisinvestmentisnotundertaken</t>
  </si>
  <si>
    <t>AccountType</t>
  </si>
  <si>
    <t>BusinessContinuityEmployeesAffected</t>
  </si>
  <si>
    <t>BusinessContinuityImpactLevel</t>
  </si>
  <si>
    <t>AdditionalHours</t>
  </si>
  <si>
    <t>AgentTimeSaved</t>
  </si>
  <si>
    <t>AreInitialEffortandScheduleRealistic</t>
  </si>
  <si>
    <t>BenefitProbability</t>
  </si>
  <si>
    <t>BenefitProbabilityNTV</t>
  </si>
  <si>
    <t>BudgetImpactorProductivityGain</t>
  </si>
  <si>
    <t>CO2Reduction</t>
  </si>
  <si>
    <t>CostsSaved</t>
  </si>
  <si>
    <t>EnergySavings</t>
  </si>
  <si>
    <t>HoursSaved</t>
  </si>
  <si>
    <t>HowWellDefinedwillProjectScopebe</t>
  </si>
  <si>
    <t>LevelofWellnessImprovement</t>
  </si>
  <si>
    <t>LiningupRightImplementationPartners</t>
  </si>
  <si>
    <t>LowEffortResolutions</t>
  </si>
  <si>
    <t>MethodologyandTrackRecord</t>
  </si>
  <si>
    <t>NumberofCandidatesAttracted</t>
  </si>
  <si>
    <t>NumberofEmployeesAffected</t>
  </si>
  <si>
    <t>NumberofEmployeesAtRiskOfLeaving</t>
  </si>
  <si>
    <t>PercentageofCustomersImpacted</t>
  </si>
  <si>
    <t>PMsPreviousExperience</t>
  </si>
  <si>
    <t>ProvenImplementationMethodology</t>
  </si>
  <si>
    <t>RenewableCapacityAdded</t>
  </si>
  <si>
    <t>SelfServiceResolutions</t>
  </si>
  <si>
    <t>SF6Reduction</t>
  </si>
  <si>
    <t>SkillstoManagetheProject</t>
  </si>
  <si>
    <t>TypeofContract</t>
  </si>
  <si>
    <t>VendorIndustryExperience</t>
  </si>
  <si>
    <t>VendorTechnicalExperience</t>
  </si>
  <si>
    <t>WellnessImprovementPercentageEmployees</t>
  </si>
  <si>
    <t>WorkplaceImpactOnAttractiveness</t>
  </si>
  <si>
    <t>WorkplaceImpactOnProductivity</t>
  </si>
  <si>
    <t>Oncein1000years</t>
  </si>
  <si>
    <t>Oncein333years</t>
  </si>
  <si>
    <t>Oncein100years</t>
  </si>
  <si>
    <t>Oncein10years</t>
  </si>
  <si>
    <t>Oncein10000years</t>
  </si>
  <si>
    <t>Oncein3333years</t>
  </si>
  <si>
    <t>TeamsRightInternalSkillset</t>
  </si>
  <si>
    <t>TEST-BASE-FinancialBenefitsAndCosts</t>
  </si>
  <si>
    <t>TEST-BASE-EmployeeEngagement</t>
  </si>
  <si>
    <t>FinancialBenefitsAndCosts</t>
  </si>
  <si>
    <t>Financial Benefits &amp; Costs</t>
  </si>
  <si>
    <t>EmployeeEngagementAttractionAndRetention</t>
  </si>
  <si>
    <t>Employee Engagement, Attraction &amp; Retention</t>
  </si>
  <si>
    <t>TEST-BASE-EmployeeProductivity</t>
  </si>
  <si>
    <t>EmployeeProductivity</t>
  </si>
  <si>
    <t>Employee Productivity</t>
  </si>
  <si>
    <t>Employee Productivity-O</t>
  </si>
  <si>
    <t>Financial Benefits &amp; Costs-O</t>
  </si>
  <si>
    <t>Employee Engagement, Attraction &amp; Retention-O</t>
  </si>
  <si>
    <t>FinancialBenefitType</t>
  </si>
  <si>
    <t>AnnualCapital</t>
  </si>
  <si>
    <t>AnnualOM</t>
  </si>
  <si>
    <t>AnnualCapitalAdd</t>
  </si>
  <si>
    <t>AnnualOMAdd</t>
  </si>
  <si>
    <t>Cost Savings/Cost Increase</t>
  </si>
  <si>
    <t>A) Very Significant (10% impact on attractiveness)</t>
  </si>
  <si>
    <t>A) Very Significant (10% impact on productivity)</t>
  </si>
  <si>
    <t>Test</t>
  </si>
  <si>
    <t>NoOfficeEmployees</t>
  </si>
  <si>
    <t>OfficeHoursSaved</t>
  </si>
  <si>
    <t>OfficeHoursAdditional</t>
  </si>
  <si>
    <t>NoFieldEmployees</t>
  </si>
  <si>
    <t>FieldHoursSaved</t>
  </si>
  <si>
    <t>FieldHoursAdditional</t>
  </si>
  <si>
    <t>NoManagerEmployees</t>
  </si>
  <si>
    <t>ManagerHoursSaved</t>
  </si>
  <si>
    <t>ManagerHoursAdditional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</si>
</sst>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0_-;\-* #,##0.00000_-;_-* &quot;-&quot;??_-;_-@_-"/>
    <numFmt numFmtId="167" formatCode="0.0000000%"/>
    <numFmt numFmtId="168" formatCode="_-* #,##0.000000000_-;\-* #,##0.000000000_-;_-* &quot;-&quot;??_-;_-@_-"/>
    <numFmt numFmtId="169" formatCode="0.000%"/>
    <numFmt numFmtId="170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E2E2E"/>
      <name val="Verdana"/>
      <family val="2"/>
    </font>
    <font>
      <sz val="9"/>
      <color theme="1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rgb="FF006298"/>
        <bgColor indexed="64"/>
      </patternFill>
    </fill>
    <fill>
      <patternFill patternType="solid">
        <fgColor rgb="FFA5A5A5"/>
      </patternFill>
    </fill>
    <fill>
      <patternFill patternType="solid">
        <fgColor theme="6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6298"/>
      </left>
      <right/>
      <top style="medium">
        <color rgb="FF006298"/>
      </top>
      <bottom/>
      <diagonal/>
    </border>
    <border>
      <left/>
      <right style="medium">
        <color rgb="FF006298"/>
      </right>
      <top style="medium">
        <color rgb="FF006298"/>
      </top>
      <bottom/>
      <diagonal/>
    </border>
    <border>
      <left style="medium">
        <color rgb="FF006298"/>
      </left>
      <right/>
      <top style="medium">
        <color rgb="FF006298"/>
      </top>
      <bottom style="medium">
        <color rgb="FF006298"/>
      </bottom>
      <diagonal/>
    </border>
    <border>
      <left/>
      <right style="medium">
        <color rgb="FF006298"/>
      </right>
      <top style="medium">
        <color rgb="FF006298"/>
      </top>
      <bottom style="medium">
        <color rgb="FF00629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rgb="FF006298"/>
      </left>
      <right/>
      <top/>
      <bottom style="medium">
        <color rgb="FF006298"/>
      </bottom>
      <diagonal/>
    </border>
    <border>
      <left/>
      <right style="medium">
        <color rgb="FF006298"/>
      </right>
      <top/>
      <bottom style="medium">
        <color rgb="FF00629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0" fontId="6" fillId="4" borderId="1" applyNumberFormat="0" applyAlignment="0" applyProtection="0"/>
    <xf numFmtId="0" fontId="1" fillId="6" borderId="6" applyNumberFormat="0" applyAlignment="0" applyProtection="0"/>
    <xf numFmtId="0" fontId="9" fillId="8" borderId="1" applyNumberFormat="0" applyAlignment="0" applyProtection="0"/>
    <xf numFmtId="0" fontId="10" fillId="9" borderId="0" applyNumberFormat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1" fillId="2" borderId="0" xfId="0" applyFont="1" applyFill="1" applyBorder="1"/>
    <xf numFmtId="0" fontId="1" fillId="2" borderId="0" xfId="0" applyFont="1" applyFill="1"/>
    <xf numFmtId="0" fontId="1" fillId="3" borderId="0" xfId="0" applyFont="1" applyFill="1"/>
    <xf numFmtId="0" fontId="0" fillId="0" borderId="0" xfId="0" applyBorder="1"/>
    <xf numFmtId="0" fontId="0" fillId="0" borderId="0" xfId="0" applyFill="1"/>
    <xf numFmtId="17" fontId="0" fillId="0" borderId="0" xfId="0" applyNumberFormat="1"/>
    <xf numFmtId="0" fontId="3" fillId="0" borderId="0" xfId="0" applyFont="1" applyFill="1"/>
    <xf numFmtId="43" fontId="0" fillId="0" borderId="0" xfId="1" applyFont="1"/>
    <xf numFmtId="14" fontId="0" fillId="0" borderId="0" xfId="0" applyNumberFormat="1"/>
    <xf numFmtId="15" fontId="0" fillId="0" borderId="0" xfId="0" applyNumberFormat="1"/>
    <xf numFmtId="14" fontId="1" fillId="2" borderId="0" xfId="0" applyNumberFormat="1" applyFont="1" applyFill="1"/>
    <xf numFmtId="0" fontId="2" fillId="0" borderId="0" xfId="0" applyFont="1" applyFill="1"/>
    <xf numFmtId="14" fontId="5" fillId="0" borderId="0" xfId="0" applyNumberFormat="1" applyFont="1" applyFill="1"/>
    <xf numFmtId="0" fontId="5" fillId="0" borderId="0" xfId="0" applyFont="1" applyFill="1"/>
    <xf numFmtId="0" fontId="0" fillId="0" borderId="0" xfId="0" applyFont="1"/>
    <xf numFmtId="15" fontId="0" fillId="0" borderId="0" xfId="0" applyNumberFormat="1" applyFont="1"/>
    <xf numFmtId="0" fontId="7" fillId="5" borderId="2" xfId="0" applyFont="1" applyFill="1" applyBorder="1" applyAlignment="1">
      <alignment wrapText="1"/>
    </xf>
    <xf numFmtId="0" fontId="7" fillId="5" borderId="3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6" fontId="8" fillId="0" borderId="5" xfId="0" applyNumberFormat="1" applyFont="1" applyBorder="1" applyAlignment="1">
      <alignment wrapText="1"/>
    </xf>
    <xf numFmtId="0" fontId="0" fillId="0" borderId="0" xfId="0" applyNumberFormat="1"/>
    <xf numFmtId="0" fontId="1" fillId="2" borderId="0" xfId="0" applyFont="1" applyFill="1" applyAlignment="1">
      <alignment horizontal="center" vertical="top"/>
    </xf>
    <xf numFmtId="0" fontId="1" fillId="2" borderId="0" xfId="1" applyNumberFormat="1" applyFont="1" applyFill="1" applyAlignment="1">
      <alignment horizontal="center" vertical="top"/>
    </xf>
    <xf numFmtId="164" fontId="2" fillId="7" borderId="0" xfId="1" applyNumberFormat="1" applyFont="1" applyFill="1"/>
    <xf numFmtId="43" fontId="2" fillId="7" borderId="0" xfId="1" applyNumberFormat="1" applyFont="1" applyFill="1"/>
    <xf numFmtId="0" fontId="1" fillId="10" borderId="7" xfId="0" applyNumberFormat="1" applyFont="1" applyFill="1" applyBorder="1" applyAlignment="1">
      <alignment vertical="top"/>
    </xf>
    <xf numFmtId="0" fontId="0" fillId="11" borderId="7" xfId="0" applyNumberFormat="1" applyFont="1" applyFill="1" applyBorder="1" applyAlignment="1"/>
    <xf numFmtId="0" fontId="0" fillId="0" borderId="7" xfId="0" applyNumberFormat="1" applyFont="1" applyBorder="1" applyAlignment="1"/>
    <xf numFmtId="43" fontId="2" fillId="7" borderId="0" xfId="1" applyFont="1" applyFill="1"/>
    <xf numFmtId="164" fontId="4" fillId="12" borderId="0" xfId="1" applyNumberFormat="1" applyFont="1" applyFill="1"/>
    <xf numFmtId="10" fontId="4" fillId="12" borderId="0" xfId="1" applyNumberFormat="1" applyFont="1" applyFill="1"/>
    <xf numFmtId="0" fontId="0" fillId="12" borderId="0" xfId="0" applyFont="1" applyFill="1"/>
    <xf numFmtId="10" fontId="0" fillId="12" borderId="0" xfId="0" applyNumberFormat="1" applyFont="1" applyFill="1"/>
    <xf numFmtId="164" fontId="0" fillId="12" borderId="0" xfId="1" applyNumberFormat="1" applyFont="1" applyFill="1"/>
    <xf numFmtId="0" fontId="9" fillId="8" borderId="1" xfId="4"/>
    <xf numFmtId="0" fontId="1" fillId="13" borderId="0" xfId="5" applyFont="1" applyFill="1"/>
    <xf numFmtId="0" fontId="0" fillId="13" borderId="0" xfId="0" applyFill="1"/>
    <xf numFmtId="0" fontId="0" fillId="0" borderId="0" xfId="0" applyAlignment="1">
      <alignment horizontal="left" indent="1"/>
    </xf>
    <xf numFmtId="0" fontId="0" fillId="0" borderId="0" xfId="0" applyNumberFormat="1" applyFill="1" applyAlignment="1" applyProtection="1"/>
    <xf numFmtId="164" fontId="5" fillId="0" borderId="0" xfId="1" applyNumberFormat="1" applyFont="1" applyFill="1"/>
    <xf numFmtId="0" fontId="6" fillId="4" borderId="8" xfId="2" applyBorder="1" applyAlignment="1">
      <alignment horizontal="center" vertical="top"/>
    </xf>
    <xf numFmtId="0" fontId="1" fillId="6" borderId="9" xfId="3" applyBorder="1" applyAlignment="1">
      <alignment horizontal="right" vertical="top"/>
    </xf>
    <xf numFmtId="0" fontId="1" fillId="0" borderId="0" xfId="0" applyFont="1" applyFill="1" applyBorder="1" applyAlignment="1">
      <alignment horizontal="center" vertical="top"/>
    </xf>
    <xf numFmtId="0" fontId="6" fillId="0" borderId="0" xfId="2" applyFill="1" applyBorder="1" applyAlignment="1">
      <alignment horizontal="center" vertical="top"/>
    </xf>
    <xf numFmtId="0" fontId="1" fillId="0" borderId="0" xfId="3" applyFill="1" applyBorder="1" applyAlignment="1">
      <alignment horizontal="right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165" fontId="4" fillId="12" borderId="0" xfId="1" applyNumberFormat="1" applyFont="1" applyFill="1"/>
    <xf numFmtId="166" fontId="4" fillId="12" borderId="0" xfId="1" applyNumberFormat="1" applyFont="1" applyFill="1"/>
    <xf numFmtId="0" fontId="11" fillId="14" borderId="0" xfId="0" applyFont="1" applyFill="1" applyAlignment="1">
      <alignment wrapText="1"/>
    </xf>
    <xf numFmtId="0" fontId="8" fillId="0" borderId="10" xfId="0" applyFont="1" applyBorder="1" applyAlignment="1">
      <alignment wrapText="1"/>
    </xf>
    <xf numFmtId="6" fontId="8" fillId="0" borderId="1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0" fillId="11" borderId="7" xfId="0" applyFont="1" applyFill="1" applyBorder="1"/>
    <xf numFmtId="0" fontId="0" fillId="0" borderId="7" xfId="0" applyFont="1" applyBorder="1"/>
    <xf numFmtId="2" fontId="0" fillId="0" borderId="0" xfId="0" applyNumberFormat="1"/>
    <xf numFmtId="0" fontId="1" fillId="6" borderId="9" xfId="3" applyBorder="1"/>
    <xf numFmtId="2" fontId="0" fillId="0" borderId="12" xfId="0" applyNumberFormat="1" applyBorder="1"/>
    <xf numFmtId="43" fontId="0" fillId="0" borderId="0" xfId="0" applyNumberFormat="1"/>
    <xf numFmtId="164" fontId="0" fillId="0" borderId="0" xfId="1" applyNumberFormat="1" applyFont="1" applyFill="1"/>
    <xf numFmtId="9" fontId="0" fillId="0" borderId="0" xfId="7" applyFont="1" applyFill="1"/>
    <xf numFmtId="167" fontId="4" fillId="12" borderId="0" xfId="1" applyNumberFormat="1" applyFont="1" applyFill="1"/>
    <xf numFmtId="168" fontId="4" fillId="12" borderId="0" xfId="1" applyNumberFormat="1" applyFont="1" applyFill="1"/>
    <xf numFmtId="44" fontId="0" fillId="0" borderId="0" xfId="6" applyFont="1"/>
    <xf numFmtId="0" fontId="3" fillId="0" borderId="0" xfId="0" applyFont="1" applyFill="1" applyBorder="1" applyAlignment="1">
      <alignment horizontal="left" vertical="top"/>
    </xf>
    <xf numFmtId="44" fontId="4" fillId="12" borderId="0" xfId="6" applyFont="1" applyFill="1"/>
    <xf numFmtId="169" fontId="0" fillId="0" borderId="0" xfId="7" applyNumberFormat="1" applyFont="1" applyFill="1" applyBorder="1"/>
    <xf numFmtId="44" fontId="0" fillId="0" borderId="0" xfId="6" applyFont="1" applyFill="1"/>
    <xf numFmtId="0" fontId="0" fillId="0" borderId="0" xfId="6" applyNumberFormat="1" applyFont="1" applyFill="1"/>
    <xf numFmtId="0" fontId="0" fillId="15" borderId="0" xfId="0" applyFill="1"/>
    <xf numFmtId="0" fontId="0" fillId="16" borderId="0" xfId="0" applyFill="1"/>
    <xf numFmtId="170" fontId="0" fillId="0" borderId="0" xfId="0" applyNumberFormat="1"/>
    <xf numFmtId="10" fontId="0" fillId="0" borderId="0" xfId="7" applyNumberFormat="1" applyFont="1"/>
    <xf numFmtId="0" fontId="0" fillId="17" borderId="0" xfId="0" applyFill="1"/>
    <xf numFmtId="2" fontId="0" fillId="0" borderId="0" xfId="6" applyNumberFormat="1" applyFont="1"/>
    <xf numFmtId="2" fontId="2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 applyFill="1"/>
    <xf numFmtId="44" fontId="0" fillId="0" borderId="0" xfId="6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/>
    <xf numFmtId="10" fontId="0" fillId="12" borderId="0" xfId="7" applyNumberFormat="1" applyFont="1" applyFill="1" applyAlignment="1">
      <alignment wrapText="1"/>
    </xf>
    <xf numFmtId="0" fontId="14" fillId="0" borderId="0" xfId="0" applyFont="1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12" borderId="0" xfId="0" applyFill="1"/>
    <xf numFmtId="14" fontId="0" fillId="12" borderId="0" xfId="0" applyNumberFormat="1" applyFill="1"/>
    <xf numFmtId="0" fontId="0" fillId="18" borderId="0" xfId="0" applyFill="1"/>
    <xf numFmtId="0" fontId="2" fillId="0" borderId="0" xfId="0" applyFont="1" applyAlignment="1">
      <alignment horizontal="center"/>
    </xf>
  </cellXfs>
  <cellStyles count="8">
    <cellStyle name="Accent2" xfId="5" builtinId="33"/>
    <cellStyle name="Calculation" xfId="2" builtinId="22"/>
    <cellStyle name="Check Cell" xfId="3" builtinId="23"/>
    <cellStyle name="Comma" xfId="1" builtinId="3"/>
    <cellStyle name="Currency" xfId="6" builtinId="4"/>
    <cellStyle name="Input" xfId="4" builtinId="20"/>
    <cellStyle name="Normal" xfId="0" builtinId="0"/>
    <cellStyle name="Percent" xfId="7" builtinId="5"/>
  </cellStyles>
  <dxfs count="2">
    <dxf>
      <font>
        <b/>
        <i val="0"/>
        <color rgb="FFFF0000"/>
      </font>
      <fill>
        <patternFill>
          <bgColor theme="0"/>
        </patternFill>
      </fill>
    </dxf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oy/AppData/Local/Microsoft/Windows/Temporary%20Internet%20Files/Content.Outlook/OM1GW3HH/TestInvestmentsLoader_10_3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Investments"/>
      <sheetName val="Investments-Map"/>
      <sheetName val="Portfolios"/>
      <sheetName val="Alternatives"/>
      <sheetName val="Alternatives-Map"/>
      <sheetName val="Draft Forecasts…flated, yearly)"/>
      <sheetName val="Draft Forecast Submission"/>
      <sheetName val="Draft Forecast Submission-Map"/>
      <sheetName val="Portfolio Investments"/>
      <sheetName val="Value Model Selections"/>
      <sheetName val="Constants"/>
      <sheetName val="QuestionnaireAnswers-B-Risk"/>
      <sheetName val="QuestionnaireAnswers-O-Risk"/>
      <sheetName val="Calculations-Risk"/>
      <sheetName val="Questionnaire A-O-EmpEngageB"/>
      <sheetName val="Calculations-EmpEngageB"/>
      <sheetName val="Comparison-EmpEngageB"/>
      <sheetName val="Questionnaire A-O-PerceptionB"/>
      <sheetName val="Calculations-PerceptionB"/>
      <sheetName val="Comparison-PerceptionB"/>
      <sheetName val="Questionnaire A-O-EnvironmentB"/>
      <sheetName val="Calculations-EnvironmentB"/>
      <sheetName val="Comparison-EnvironmentB"/>
      <sheetName val="Questionnaire A-O-TransReliable"/>
      <sheetName val="Calculations-TransReliable"/>
      <sheetName val="Comparison-TransReliable"/>
      <sheetName val="Questionnaire A-O-OutageRecover"/>
      <sheetName val="Calculations-OutageRecover"/>
      <sheetName val="Comparison-OutageRecover"/>
      <sheetName val="Questionnaire A-O-DistReliable"/>
      <sheetName val="Calculations-DistReliable"/>
      <sheetName val="Comparison-DistReliable"/>
      <sheetName val="Questionnaire A-O-Productivity"/>
      <sheetName val="Calculations-Productivity"/>
      <sheetName val="Comparison-Productivity"/>
      <sheetName val="Questionnaire A…wers - Baseline"/>
      <sheetName val="Questionnaire…rs - Baseline-Map"/>
      <sheetName val="Questionnaire A-O-Financial"/>
      <sheetName val="Calculations_Financial"/>
      <sheetName val="Comparison_Financial"/>
      <sheetName val="Consequences"/>
      <sheetName val="Probabilities"/>
      <sheetName val="Questionnaire…ers - Outcome-Map"/>
      <sheetName val="QuestionAnswers-O-NoRisk"/>
      <sheetName val="Value Model Selections-Map"/>
      <sheetName val="Portfolio Investments-Map"/>
      <sheetName val="Portfolios-Map"/>
      <sheetName val="Draft Forecas…ated, yearly)-Map"/>
    </sheetNames>
    <sheetDataSet>
      <sheetData sheetId="0"/>
      <sheetData sheetId="1">
        <row r="15">
          <cell r="C15" t="str">
            <v>TEST IT Capacity Automatic Risk</v>
          </cell>
        </row>
      </sheetData>
      <sheetData sheetId="2"/>
      <sheetData sheetId="3"/>
      <sheetData sheetId="4">
        <row r="15">
          <cell r="C15" t="str">
            <v>TEST IT Capacity Automatic Risk</v>
          </cell>
        </row>
      </sheetData>
      <sheetData sheetId="5"/>
      <sheetData sheetId="6"/>
      <sheetData sheetId="7"/>
      <sheetData sheetId="8"/>
      <sheetData sheetId="9"/>
      <sheetData sheetId="10">
        <row r="16">
          <cell r="B16" t="str">
            <v>IT Capacity Risk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">
          <cell r="A1" t="str">
            <v>Name</v>
          </cell>
          <cell r="C1" t="str">
            <v>Average Value</v>
          </cell>
        </row>
        <row r="2">
          <cell r="A2" t="str">
            <v>Negligible</v>
          </cell>
          <cell r="C2" t="str">
            <v>50</v>
          </cell>
        </row>
        <row r="3">
          <cell r="A3" t="str">
            <v>Minor</v>
          </cell>
          <cell r="C3" t="str">
            <v>300</v>
          </cell>
        </row>
        <row r="4">
          <cell r="A4" t="str">
            <v>Moderate</v>
          </cell>
          <cell r="C4" t="str">
            <v>1000</v>
          </cell>
        </row>
        <row r="5">
          <cell r="A5" t="str">
            <v>Significant</v>
          </cell>
          <cell r="C5" t="str">
            <v>2250</v>
          </cell>
        </row>
        <row r="6">
          <cell r="A6" t="str">
            <v>Major</v>
          </cell>
          <cell r="C6" t="str">
            <v>6500</v>
          </cell>
        </row>
        <row r="7">
          <cell r="A7" t="str">
            <v>Severe</v>
          </cell>
          <cell r="C7" t="str">
            <v>55000</v>
          </cell>
        </row>
      </sheetData>
      <sheetData sheetId="42">
        <row r="1">
          <cell r="A1" t="str">
            <v>Name</v>
          </cell>
          <cell r="C1" t="str">
            <v>Average Probability Value</v>
          </cell>
        </row>
        <row r="2">
          <cell r="A2" t="str">
            <v>None</v>
          </cell>
          <cell r="C2" t="str">
            <v>0</v>
          </cell>
        </row>
        <row r="3">
          <cell r="A3" t="str">
            <v>Once in 1000 years</v>
          </cell>
          <cell r="C3" t="str">
            <v>0.002</v>
          </cell>
        </row>
        <row r="4">
          <cell r="A4" t="str">
            <v>Once in 333 years</v>
          </cell>
          <cell r="C4" t="str">
            <v>0.0065</v>
          </cell>
        </row>
        <row r="5">
          <cell r="A5" t="str">
            <v>Once in 100 years</v>
          </cell>
          <cell r="C5" t="str">
            <v>0.02</v>
          </cell>
        </row>
        <row r="6">
          <cell r="A6" t="str">
            <v>Once in 33 years</v>
          </cell>
          <cell r="C6" t="str">
            <v>0.065</v>
          </cell>
        </row>
        <row r="7">
          <cell r="A7" t="str">
            <v>Once in 10 years</v>
          </cell>
          <cell r="C7" t="str">
            <v>0.2</v>
          </cell>
        </row>
        <row r="8">
          <cell r="A8" t="str">
            <v>Once in 3 years</v>
          </cell>
          <cell r="C8" t="str">
            <v>0.625</v>
          </cell>
        </row>
        <row r="9">
          <cell r="A9" t="str">
            <v>Almost Certain</v>
          </cell>
          <cell r="C9" t="str">
            <v>0.975</v>
          </cell>
        </row>
      </sheetData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pane ySplit="1" topLeftCell="A2" activePane="bottomLeft" state="frozen"/>
      <selection pane="bottomLeft" activeCell="A9" sqref="A9:XFD10"/>
    </sheetView>
  </sheetViews>
  <sheetFormatPr defaultRowHeight="15" x14ac:dyDescent="0.25"/>
  <cols>
    <col min="2" max="2" width="32.42578125" customWidth="1"/>
    <col min="3" max="3" width="29.28515625" customWidth="1"/>
    <col min="4" max="4" width="42.140625" customWidth="1"/>
  </cols>
  <sheetData>
    <row r="1" spans="1:4" x14ac:dyDescent="0.25">
      <c r="A1" s="1" t="s">
        <v>53</v>
      </c>
      <c r="B1" s="3" t="s">
        <v>59</v>
      </c>
      <c r="C1" s="3" t="s">
        <v>60</v>
      </c>
      <c r="D1" s="3" t="s">
        <v>61</v>
      </c>
    </row>
    <row r="2" spans="1:4" x14ac:dyDescent="0.25">
      <c r="B2" t="s">
        <v>62</v>
      </c>
      <c r="C2" t="s">
        <v>62</v>
      </c>
      <c r="D2" t="s">
        <v>63</v>
      </c>
    </row>
    <row r="3" spans="1:4" x14ac:dyDescent="0.25">
      <c r="B3" t="s">
        <v>64</v>
      </c>
      <c r="C3" t="s">
        <v>64</v>
      </c>
      <c r="D3" t="s">
        <v>65</v>
      </c>
    </row>
    <row r="4" spans="1:4" x14ac:dyDescent="0.25">
      <c r="B4" t="s">
        <v>66</v>
      </c>
      <c r="C4" t="s">
        <v>66</v>
      </c>
      <c r="D4" t="s">
        <v>67</v>
      </c>
    </row>
    <row r="5" spans="1:4" x14ac:dyDescent="0.25">
      <c r="B5" t="s">
        <v>257</v>
      </c>
      <c r="C5" t="s">
        <v>258</v>
      </c>
      <c r="D5" t="s">
        <v>259</v>
      </c>
    </row>
    <row r="6" spans="1:4" x14ac:dyDescent="0.25">
      <c r="B6" t="s">
        <v>76</v>
      </c>
      <c r="C6" t="s">
        <v>76</v>
      </c>
      <c r="D6" t="s">
        <v>77</v>
      </c>
    </row>
    <row r="7" spans="1:4" x14ac:dyDescent="0.25">
      <c r="B7" t="s">
        <v>68</v>
      </c>
      <c r="C7" t="s">
        <v>68</v>
      </c>
      <c r="D7" t="s">
        <v>69</v>
      </c>
    </row>
    <row r="8" spans="1:4" x14ac:dyDescent="0.25">
      <c r="B8" t="s">
        <v>70</v>
      </c>
      <c r="C8" t="s">
        <v>70</v>
      </c>
      <c r="D8" t="s">
        <v>71</v>
      </c>
    </row>
    <row r="9" spans="1:4" x14ac:dyDescent="0.25">
      <c r="B9" t="s">
        <v>72</v>
      </c>
      <c r="C9" t="s">
        <v>446</v>
      </c>
      <c r="D9" t="s">
        <v>443</v>
      </c>
    </row>
    <row r="10" spans="1:4" x14ac:dyDescent="0.25">
      <c r="B10" t="s">
        <v>73</v>
      </c>
      <c r="C10" t="s">
        <v>445</v>
      </c>
      <c r="D10" t="s">
        <v>463</v>
      </c>
    </row>
    <row r="11" spans="1:4" x14ac:dyDescent="0.25">
      <c r="B11" t="s">
        <v>72</v>
      </c>
      <c r="C11" t="s">
        <v>461</v>
      </c>
      <c r="D11" t="s">
        <v>443</v>
      </c>
    </row>
    <row r="12" spans="1:4" x14ac:dyDescent="0.25">
      <c r="B12" t="s">
        <v>73</v>
      </c>
      <c r="C12" t="s">
        <v>462</v>
      </c>
      <c r="D12" t="s">
        <v>463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"/>
  <sheetViews>
    <sheetView workbookViewId="0">
      <selection activeCell="A2" sqref="A2"/>
    </sheetView>
  </sheetViews>
  <sheetFormatPr defaultRowHeight="15" x14ac:dyDescent="0.25"/>
  <cols>
    <col min="1" max="1" width="19.140625" bestFit="1" customWidth="1"/>
    <col min="2" max="2" width="10.5703125" bestFit="1" customWidth="1"/>
    <col min="3" max="3" width="11.140625" bestFit="1" customWidth="1"/>
    <col min="4" max="4" width="17.5703125" bestFit="1" customWidth="1"/>
    <col min="5" max="5" width="8.28515625" bestFit="1" customWidth="1"/>
    <col min="6" max="6" width="20.85546875" bestFit="1" customWidth="1"/>
    <col min="7" max="7" width="8.7109375" bestFit="1" customWidth="1"/>
    <col min="8" max="8" width="15.28515625" bestFit="1" customWidth="1"/>
  </cols>
  <sheetData>
    <row r="1" spans="1:8" x14ac:dyDescent="0.25">
      <c r="A1" s="3" t="s">
        <v>1</v>
      </c>
      <c r="B1" s="3" t="s">
        <v>40</v>
      </c>
      <c r="C1" s="1" t="s">
        <v>2</v>
      </c>
      <c r="D1" s="1" t="s">
        <v>21</v>
      </c>
      <c r="E1" s="3" t="s">
        <v>41</v>
      </c>
      <c r="F1" s="3" t="s">
        <v>42</v>
      </c>
      <c r="G1" s="3" t="s">
        <v>43</v>
      </c>
      <c r="H1" s="1" t="s">
        <v>44</v>
      </c>
    </row>
    <row r="2" spans="1:8" x14ac:dyDescent="0.25">
      <c r="A2" t="s">
        <v>74</v>
      </c>
      <c r="B2" t="b">
        <v>0</v>
      </c>
      <c r="E2" t="b">
        <v>1</v>
      </c>
      <c r="F2" t="b">
        <v>1</v>
      </c>
      <c r="G2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8"/>
  <sheetViews>
    <sheetView workbookViewId="0">
      <selection activeCell="B12" sqref="B12"/>
    </sheetView>
  </sheetViews>
  <sheetFormatPr defaultRowHeight="15" x14ac:dyDescent="0.25"/>
  <cols>
    <col min="1" max="1" width="19.140625" customWidth="1"/>
    <col min="2" max="2" width="10.5703125" customWidth="1"/>
    <col min="3" max="3" width="11.140625" customWidth="1"/>
    <col min="4" max="4" width="17.5703125" customWidth="1"/>
    <col min="5" max="5" width="8.28515625" customWidth="1"/>
    <col min="6" max="6" width="20.85546875" customWidth="1"/>
    <col min="7" max="7" width="8.7109375" customWidth="1"/>
    <col min="8" max="8" width="15.28515625" customWidth="1"/>
  </cols>
  <sheetData>
    <row r="1" spans="1:2" x14ac:dyDescent="0.25">
      <c r="A1" t="s">
        <v>242</v>
      </c>
      <c r="B1" t="s">
        <v>243</v>
      </c>
    </row>
    <row r="2" spans="1:2" x14ac:dyDescent="0.25">
      <c r="A2" t="s">
        <v>1</v>
      </c>
      <c r="B2" t="s">
        <v>1</v>
      </c>
    </row>
    <row r="3" spans="1:2" x14ac:dyDescent="0.25">
      <c r="A3" t="s">
        <v>40</v>
      </c>
      <c r="B3" t="s">
        <v>40</v>
      </c>
    </row>
    <row r="4" spans="1:2" x14ac:dyDescent="0.25">
      <c r="A4" t="s">
        <v>2</v>
      </c>
      <c r="B4" t="s">
        <v>2</v>
      </c>
    </row>
    <row r="5" spans="1:2" x14ac:dyDescent="0.25">
      <c r="A5" t="s">
        <v>21</v>
      </c>
      <c r="B5" t="s">
        <v>21</v>
      </c>
    </row>
    <row r="6" spans="1:2" x14ac:dyDescent="0.25">
      <c r="A6" t="s">
        <v>41</v>
      </c>
      <c r="B6" t="s">
        <v>41</v>
      </c>
    </row>
    <row r="7" spans="1:2" x14ac:dyDescent="0.25">
      <c r="A7" t="s">
        <v>42</v>
      </c>
      <c r="B7" t="s">
        <v>42</v>
      </c>
    </row>
    <row r="8" spans="1:2" x14ac:dyDescent="0.25">
      <c r="A8" t="s">
        <v>43</v>
      </c>
      <c r="B8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8"/>
  <sheetViews>
    <sheetView topLeftCell="A9" workbookViewId="0">
      <selection activeCell="B28" sqref="B28:C28"/>
    </sheetView>
  </sheetViews>
  <sheetFormatPr defaultRowHeight="15" x14ac:dyDescent="0.25"/>
  <cols>
    <col min="2" max="2" width="22.28515625" customWidth="1"/>
    <col min="3" max="3" width="10.5703125" bestFit="1" customWidth="1"/>
    <col min="4" max="4" width="46.85546875" bestFit="1" customWidth="1"/>
  </cols>
  <sheetData>
    <row r="1" spans="1:4" x14ac:dyDescent="0.25">
      <c r="A1" s="1" t="s">
        <v>53</v>
      </c>
      <c r="B1" s="3" t="s">
        <v>39</v>
      </c>
      <c r="C1" s="3" t="s">
        <v>40</v>
      </c>
      <c r="D1" s="3" t="s">
        <v>0</v>
      </c>
    </row>
    <row r="2" spans="1:4" x14ac:dyDescent="0.25">
      <c r="B2" t="s">
        <v>74</v>
      </c>
      <c r="C2" t="b">
        <v>0</v>
      </c>
      <c r="D2" t="s">
        <v>420</v>
      </c>
    </row>
    <row r="3" spans="1:4" x14ac:dyDescent="0.25">
      <c r="B3" t="s">
        <v>74</v>
      </c>
      <c r="C3" t="b">
        <v>0</v>
      </c>
      <c r="D3" t="s">
        <v>421</v>
      </c>
    </row>
    <row r="4" spans="1:4" x14ac:dyDescent="0.25">
      <c r="B4" t="s">
        <v>74</v>
      </c>
      <c r="C4" t="b">
        <v>0</v>
      </c>
      <c r="D4" t="s">
        <v>422</v>
      </c>
    </row>
    <row r="5" spans="1:4" x14ac:dyDescent="0.25">
      <c r="B5" t="s">
        <v>74</v>
      </c>
      <c r="C5" t="b">
        <v>0</v>
      </c>
      <c r="D5" t="s">
        <v>423</v>
      </c>
    </row>
    <row r="6" spans="1:4" x14ac:dyDescent="0.25">
      <c r="B6" t="s">
        <v>74</v>
      </c>
      <c r="C6" t="b">
        <v>0</v>
      </c>
      <c r="D6" t="s">
        <v>424</v>
      </c>
    </row>
    <row r="7" spans="1:4" x14ac:dyDescent="0.25">
      <c r="B7" t="s">
        <v>74</v>
      </c>
      <c r="C7" t="b">
        <v>0</v>
      </c>
      <c r="D7" t="s">
        <v>425</v>
      </c>
    </row>
    <row r="8" spans="1:4" x14ac:dyDescent="0.25">
      <c r="B8" t="s">
        <v>74</v>
      </c>
      <c r="C8" t="b">
        <v>0</v>
      </c>
      <c r="D8" t="s">
        <v>426</v>
      </c>
    </row>
    <row r="9" spans="1:4" x14ac:dyDescent="0.25">
      <c r="B9" t="s">
        <v>74</v>
      </c>
      <c r="C9" t="b">
        <v>0</v>
      </c>
      <c r="D9" t="s">
        <v>427</v>
      </c>
    </row>
    <row r="10" spans="1:4" x14ac:dyDescent="0.25">
      <c r="B10" t="s">
        <v>74</v>
      </c>
      <c r="C10" t="b">
        <v>0</v>
      </c>
      <c r="D10" t="s">
        <v>428</v>
      </c>
    </row>
    <row r="11" spans="1:4" x14ac:dyDescent="0.25">
      <c r="B11" t="s">
        <v>74</v>
      </c>
      <c r="C11" t="b">
        <v>0</v>
      </c>
      <c r="D11" t="s">
        <v>429</v>
      </c>
    </row>
    <row r="12" spans="1:4" x14ac:dyDescent="0.25">
      <c r="B12" t="s">
        <v>74</v>
      </c>
      <c r="C12" t="b">
        <v>0</v>
      </c>
      <c r="D12" t="s">
        <v>430</v>
      </c>
    </row>
    <row r="13" spans="1:4" x14ac:dyDescent="0.25">
      <c r="B13" t="s">
        <v>74</v>
      </c>
      <c r="C13" t="b">
        <v>0</v>
      </c>
      <c r="D13" t="s">
        <v>431</v>
      </c>
    </row>
    <row r="14" spans="1:4" x14ac:dyDescent="0.25">
      <c r="B14" t="s">
        <v>74</v>
      </c>
      <c r="C14" t="b">
        <v>0</v>
      </c>
      <c r="D14" t="s">
        <v>432</v>
      </c>
    </row>
    <row r="15" spans="1:4" x14ac:dyDescent="0.25">
      <c r="B15" t="s">
        <v>74</v>
      </c>
      <c r="C15" t="b">
        <v>0</v>
      </c>
      <c r="D15" t="s">
        <v>433</v>
      </c>
    </row>
    <row r="16" spans="1:4" x14ac:dyDescent="0.25">
      <c r="B16" t="s">
        <v>74</v>
      </c>
      <c r="C16" t="b">
        <v>0</v>
      </c>
      <c r="D16" t="s">
        <v>434</v>
      </c>
    </row>
    <row r="17" spans="2:4" x14ac:dyDescent="0.25">
      <c r="B17" t="s">
        <v>74</v>
      </c>
      <c r="C17" t="b">
        <v>0</v>
      </c>
      <c r="D17" t="s">
        <v>435</v>
      </c>
    </row>
    <row r="18" spans="2:4" x14ac:dyDescent="0.25">
      <c r="B18" t="s">
        <v>74</v>
      </c>
      <c r="C18" t="b">
        <v>0</v>
      </c>
      <c r="D18" t="s">
        <v>436</v>
      </c>
    </row>
    <row r="19" spans="2:4" x14ac:dyDescent="0.25">
      <c r="B19" t="s">
        <v>74</v>
      </c>
      <c r="C19" t="b">
        <v>0</v>
      </c>
      <c r="D19" t="s">
        <v>437</v>
      </c>
    </row>
    <row r="20" spans="2:4" x14ac:dyDescent="0.25">
      <c r="B20" t="s">
        <v>74</v>
      </c>
      <c r="C20" t="b">
        <v>0</v>
      </c>
      <c r="D20" t="s">
        <v>438</v>
      </c>
    </row>
    <row r="21" spans="2:4" x14ac:dyDescent="0.25">
      <c r="B21" t="s">
        <v>74</v>
      </c>
      <c r="C21" t="b">
        <v>0</v>
      </c>
      <c r="D21" t="s">
        <v>439</v>
      </c>
    </row>
    <row r="22" spans="2:4" x14ac:dyDescent="0.25">
      <c r="B22" t="s">
        <v>74</v>
      </c>
      <c r="C22" t="b">
        <v>0</v>
      </c>
      <c r="D22" t="s">
        <v>440</v>
      </c>
    </row>
    <row r="23" spans="2:4" x14ac:dyDescent="0.25">
      <c r="B23" t="s">
        <v>74</v>
      </c>
      <c r="C23" t="b">
        <v>0</v>
      </c>
      <c r="D23" t="s">
        <v>441</v>
      </c>
    </row>
    <row r="24" spans="2:4" x14ac:dyDescent="0.25">
      <c r="B24" t="s">
        <v>74</v>
      </c>
      <c r="C24" t="b">
        <v>0</v>
      </c>
      <c r="D24" t="s">
        <v>447</v>
      </c>
    </row>
    <row r="25" spans="2:4" x14ac:dyDescent="0.25">
      <c r="B25" t="s">
        <v>74</v>
      </c>
      <c r="C25" t="b">
        <v>0</v>
      </c>
      <c r="D25" t="s">
        <v>442</v>
      </c>
    </row>
    <row r="26" spans="2:4" x14ac:dyDescent="0.25">
      <c r="B26" s="82" t="s">
        <v>74</v>
      </c>
      <c r="C26" s="82" t="b">
        <v>0</v>
      </c>
      <c r="D26" s="82" t="s">
        <v>577</v>
      </c>
    </row>
    <row r="27" spans="2:4" x14ac:dyDescent="0.25">
      <c r="B27" s="82" t="s">
        <v>74</v>
      </c>
      <c r="C27" s="82" t="b">
        <v>0</v>
      </c>
      <c r="D27" s="82" t="s">
        <v>578</v>
      </c>
    </row>
    <row r="28" spans="2:4" x14ac:dyDescent="0.25">
      <c r="B28" s="82" t="s">
        <v>74</v>
      </c>
      <c r="C28" s="82" t="b">
        <v>0</v>
      </c>
      <c r="D28" s="82" t="s">
        <v>583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D10" sqref="D10"/>
    </sheetView>
  </sheetViews>
  <sheetFormatPr defaultRowHeight="15" x14ac:dyDescent="0.25"/>
  <cols>
    <col min="1" max="1" width="19.140625" customWidth="1"/>
    <col min="2" max="2" width="10.5703125" customWidth="1"/>
    <col min="3" max="3" width="11.140625" customWidth="1"/>
    <col min="4" max="4" width="17.5703125" customWidth="1"/>
    <col min="5" max="5" width="8.28515625" customWidth="1"/>
    <col min="6" max="6" width="20.85546875" customWidth="1"/>
    <col min="7" max="7" width="8.7109375" customWidth="1"/>
    <col min="8" max="8" width="15.28515625" customWidth="1"/>
  </cols>
  <sheetData>
    <row r="1" spans="1:2" x14ac:dyDescent="0.25">
      <c r="A1" t="s">
        <v>242</v>
      </c>
      <c r="B1" t="s">
        <v>243</v>
      </c>
    </row>
    <row r="2" spans="1:2" x14ac:dyDescent="0.25">
      <c r="A2" t="s">
        <v>39</v>
      </c>
      <c r="B2" t="s">
        <v>39</v>
      </c>
    </row>
    <row r="3" spans="1:2" x14ac:dyDescent="0.25">
      <c r="A3" t="s">
        <v>40</v>
      </c>
      <c r="B3" t="s">
        <v>40</v>
      </c>
    </row>
    <row r="4" spans="1:2" x14ac:dyDescent="0.25">
      <c r="A4" t="s">
        <v>0</v>
      </c>
      <c r="B4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2"/>
  <sheetViews>
    <sheetView workbookViewId="0">
      <selection activeCell="D27" sqref="D27"/>
    </sheetView>
  </sheetViews>
  <sheetFormatPr defaultRowHeight="15" x14ac:dyDescent="0.25"/>
  <cols>
    <col min="2" max="2" width="26.7109375" customWidth="1"/>
    <col min="3" max="3" width="28.7109375" customWidth="1"/>
    <col min="4" max="4" width="46.85546875" bestFit="1" customWidth="1"/>
    <col min="5" max="5" width="15.140625" bestFit="1" customWidth="1"/>
    <col min="6" max="6" width="11.140625" bestFit="1" customWidth="1"/>
    <col min="7" max="7" width="12.5703125" bestFit="1" customWidth="1"/>
  </cols>
  <sheetData>
    <row r="1" spans="1:7" x14ac:dyDescent="0.25">
      <c r="A1" s="1" t="s">
        <v>53</v>
      </c>
      <c r="B1" s="3" t="s">
        <v>51</v>
      </c>
      <c r="C1" s="3" t="s">
        <v>45</v>
      </c>
      <c r="D1" s="3" t="s">
        <v>0</v>
      </c>
      <c r="E1" s="1" t="s">
        <v>47</v>
      </c>
      <c r="F1" s="1" t="s">
        <v>2</v>
      </c>
      <c r="G1" s="1" t="s">
        <v>52</v>
      </c>
    </row>
    <row r="2" spans="1:7" x14ac:dyDescent="0.25">
      <c r="B2" s="6" t="s">
        <v>511</v>
      </c>
      <c r="C2" s="6" t="s">
        <v>113</v>
      </c>
      <c r="D2" t="s">
        <v>420</v>
      </c>
    </row>
    <row r="3" spans="1:7" x14ac:dyDescent="0.25">
      <c r="B3" s="6" t="s">
        <v>512</v>
      </c>
      <c r="C3" s="6" t="s">
        <v>117</v>
      </c>
      <c r="D3" t="s">
        <v>421</v>
      </c>
    </row>
    <row r="4" spans="1:7" x14ac:dyDescent="0.25">
      <c r="B4" s="6" t="s">
        <v>513</v>
      </c>
      <c r="C4" s="6" t="s">
        <v>112</v>
      </c>
      <c r="D4" t="s">
        <v>422</v>
      </c>
    </row>
    <row r="5" spans="1:7" x14ac:dyDescent="0.25">
      <c r="B5" s="6" t="s">
        <v>514</v>
      </c>
      <c r="C5" s="6" t="s">
        <v>104</v>
      </c>
      <c r="D5" t="s">
        <v>423</v>
      </c>
    </row>
    <row r="6" spans="1:7" x14ac:dyDescent="0.25">
      <c r="A6" t="b">
        <v>1</v>
      </c>
      <c r="B6" s="6" t="s">
        <v>515</v>
      </c>
      <c r="C6" s="6" t="s">
        <v>121</v>
      </c>
      <c r="D6" t="s">
        <v>424</v>
      </c>
    </row>
    <row r="7" spans="1:7" x14ac:dyDescent="0.25">
      <c r="B7" s="6" t="s">
        <v>516</v>
      </c>
      <c r="C7" s="6" t="s">
        <v>123</v>
      </c>
      <c r="D7" t="s">
        <v>425</v>
      </c>
    </row>
    <row r="8" spans="1:7" x14ac:dyDescent="0.25">
      <c r="A8" t="b">
        <v>1</v>
      </c>
      <c r="B8" s="6" t="s">
        <v>125</v>
      </c>
      <c r="C8" s="6" t="s">
        <v>125</v>
      </c>
      <c r="D8" t="s">
        <v>426</v>
      </c>
    </row>
    <row r="9" spans="1:7" x14ac:dyDescent="0.25">
      <c r="B9" s="6" t="s">
        <v>517</v>
      </c>
      <c r="C9" s="6" t="s">
        <v>98</v>
      </c>
      <c r="D9" t="s">
        <v>427</v>
      </c>
    </row>
    <row r="10" spans="1:7" x14ac:dyDescent="0.25">
      <c r="B10" s="6" t="s">
        <v>518</v>
      </c>
      <c r="C10" s="6" t="s">
        <v>87</v>
      </c>
      <c r="D10" t="s">
        <v>428</v>
      </c>
    </row>
    <row r="11" spans="1:7" x14ac:dyDescent="0.25">
      <c r="B11" s="6" t="s">
        <v>519</v>
      </c>
      <c r="C11" s="6" t="s">
        <v>101</v>
      </c>
      <c r="D11" t="s">
        <v>429</v>
      </c>
    </row>
    <row r="12" spans="1:7" x14ac:dyDescent="0.25">
      <c r="B12" s="6" t="s">
        <v>520</v>
      </c>
      <c r="C12" s="6" t="s">
        <v>94</v>
      </c>
      <c r="D12" t="s">
        <v>430</v>
      </c>
    </row>
    <row r="13" spans="1:7" x14ac:dyDescent="0.25">
      <c r="B13" s="6" t="s">
        <v>521</v>
      </c>
      <c r="C13" s="6" t="s">
        <v>108</v>
      </c>
      <c r="D13" t="s">
        <v>431</v>
      </c>
    </row>
    <row r="14" spans="1:7" x14ac:dyDescent="0.25">
      <c r="B14" s="6" t="s">
        <v>522</v>
      </c>
      <c r="C14" s="6" t="s">
        <v>96</v>
      </c>
      <c r="D14" t="s">
        <v>432</v>
      </c>
    </row>
    <row r="15" spans="1:7" x14ac:dyDescent="0.25">
      <c r="B15" s="6" t="s">
        <v>523</v>
      </c>
      <c r="C15" s="6" t="s">
        <v>82</v>
      </c>
      <c r="D15" t="s">
        <v>433</v>
      </c>
    </row>
    <row r="16" spans="1:7" x14ac:dyDescent="0.25">
      <c r="B16" s="6" t="s">
        <v>524</v>
      </c>
      <c r="C16" s="6" t="s">
        <v>110</v>
      </c>
      <c r="D16" t="s">
        <v>434</v>
      </c>
    </row>
    <row r="17" spans="2:4" x14ac:dyDescent="0.25">
      <c r="B17" s="6" t="s">
        <v>525</v>
      </c>
      <c r="C17" s="6" t="s">
        <v>124</v>
      </c>
      <c r="D17" t="s">
        <v>435</v>
      </c>
    </row>
    <row r="18" spans="2:4" x14ac:dyDescent="0.25">
      <c r="B18" s="6" t="s">
        <v>526</v>
      </c>
      <c r="C18" s="6" t="s">
        <v>114</v>
      </c>
      <c r="D18" t="s">
        <v>436</v>
      </c>
    </row>
    <row r="19" spans="2:4" x14ac:dyDescent="0.25">
      <c r="B19" s="6" t="s">
        <v>527</v>
      </c>
      <c r="C19" s="6" t="s">
        <v>116</v>
      </c>
      <c r="D19" t="s">
        <v>437</v>
      </c>
    </row>
    <row r="20" spans="2:4" x14ac:dyDescent="0.25">
      <c r="B20" s="6" t="s">
        <v>528</v>
      </c>
      <c r="C20" s="6" t="s">
        <v>118</v>
      </c>
      <c r="D20" t="s">
        <v>438</v>
      </c>
    </row>
    <row r="21" spans="2:4" x14ac:dyDescent="0.25">
      <c r="B21" s="6" t="s">
        <v>529</v>
      </c>
      <c r="C21" s="6" t="s">
        <v>115</v>
      </c>
      <c r="D21" t="s">
        <v>440</v>
      </c>
    </row>
    <row r="22" spans="2:4" x14ac:dyDescent="0.25">
      <c r="B22" s="6" t="s">
        <v>530</v>
      </c>
      <c r="C22" s="6" t="s">
        <v>120</v>
      </c>
      <c r="D22" t="s">
        <v>441</v>
      </c>
    </row>
    <row r="23" spans="2:4" x14ac:dyDescent="0.25">
      <c r="B23" s="6" t="s">
        <v>450</v>
      </c>
      <c r="C23" s="6" t="s">
        <v>448</v>
      </c>
      <c r="D23" t="s">
        <v>447</v>
      </c>
    </row>
    <row r="24" spans="2:4" x14ac:dyDescent="0.25">
      <c r="B24" s="82" t="s">
        <v>523</v>
      </c>
      <c r="C24" s="82" t="s">
        <v>82</v>
      </c>
      <c r="D24" s="82" t="s">
        <v>499</v>
      </c>
    </row>
    <row r="25" spans="2:4" x14ac:dyDescent="0.25">
      <c r="B25" s="6" t="s">
        <v>527</v>
      </c>
      <c r="C25" s="6" t="s">
        <v>116</v>
      </c>
      <c r="D25" s="6" t="s">
        <v>501</v>
      </c>
    </row>
    <row r="26" spans="2:4" x14ac:dyDescent="0.25">
      <c r="B26" s="6" t="s">
        <v>517</v>
      </c>
      <c r="C26" s="6" t="s">
        <v>98</v>
      </c>
      <c r="D26" s="6" t="s">
        <v>507</v>
      </c>
    </row>
    <row r="27" spans="2:4" x14ac:dyDescent="0.25">
      <c r="B27" s="6" t="s">
        <v>579</v>
      </c>
      <c r="C27" s="6" t="s">
        <v>580</v>
      </c>
      <c r="D27" s="6" t="s">
        <v>577</v>
      </c>
    </row>
    <row r="28" spans="2:4" x14ac:dyDescent="0.25">
      <c r="B28" s="6" t="s">
        <v>581</v>
      </c>
      <c r="C28" s="6" t="s">
        <v>582</v>
      </c>
      <c r="D28" s="6" t="s">
        <v>578</v>
      </c>
    </row>
    <row r="29" spans="2:4" x14ac:dyDescent="0.25">
      <c r="B29" s="6" t="s">
        <v>584</v>
      </c>
      <c r="C29" s="6" t="s">
        <v>585</v>
      </c>
      <c r="D29" s="6" t="s">
        <v>583</v>
      </c>
    </row>
    <row r="30" spans="2:4" x14ac:dyDescent="0.25">
      <c r="B30" s="6"/>
      <c r="C30" s="6"/>
      <c r="D30" s="6"/>
    </row>
    <row r="31" spans="2:4" x14ac:dyDescent="0.25">
      <c r="B31" s="6"/>
      <c r="C31" s="6"/>
      <c r="D31" s="6"/>
    </row>
    <row r="32" spans="2:4" x14ac:dyDescent="0.25">
      <c r="B32" s="6"/>
      <c r="C32" s="6"/>
      <c r="D32" s="6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>
      <pane ySplit="1" topLeftCell="A2" activePane="bottomLeft" state="frozen"/>
      <selection activeCell="I12" sqref="I12"/>
      <selection pane="bottomLeft" activeCell="I12" sqref="I12"/>
    </sheetView>
  </sheetViews>
  <sheetFormatPr defaultRowHeight="15" x14ac:dyDescent="0.25"/>
  <cols>
    <col min="1" max="1" width="15.140625" customWidth="1"/>
    <col min="2" max="2" width="16.7109375" customWidth="1"/>
  </cols>
  <sheetData>
    <row r="1" spans="1:2" x14ac:dyDescent="0.25">
      <c r="A1" t="s">
        <v>242</v>
      </c>
      <c r="B1" t="s">
        <v>243</v>
      </c>
    </row>
    <row r="2" spans="1:2" x14ac:dyDescent="0.25">
      <c r="A2" t="s">
        <v>251</v>
      </c>
      <c r="B2" t="s">
        <v>51</v>
      </c>
    </row>
    <row r="3" spans="1:2" x14ac:dyDescent="0.25">
      <c r="A3" t="s">
        <v>1</v>
      </c>
      <c r="B3" t="s">
        <v>45</v>
      </c>
    </row>
    <row r="4" spans="1:2" x14ac:dyDescent="0.25">
      <c r="A4" t="s">
        <v>244</v>
      </c>
      <c r="B4" t="s">
        <v>0</v>
      </c>
    </row>
    <row r="5" spans="1:2" x14ac:dyDescent="0.25">
      <c r="A5" t="s">
        <v>252</v>
      </c>
      <c r="B5" t="s">
        <v>47</v>
      </c>
    </row>
    <row r="6" spans="1:2" x14ac:dyDescent="0.25">
      <c r="A6" t="s">
        <v>2</v>
      </c>
      <c r="B6" t="s">
        <v>2</v>
      </c>
    </row>
    <row r="7" spans="1:2" x14ac:dyDescent="0.25">
      <c r="A7" t="s">
        <v>253</v>
      </c>
      <c r="B7" t="s">
        <v>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9"/>
  <sheetViews>
    <sheetView zoomScale="85" zoomScaleNormal="85" workbookViewId="0">
      <selection activeCell="D17" sqref="D17"/>
    </sheetView>
  </sheetViews>
  <sheetFormatPr defaultRowHeight="15" x14ac:dyDescent="0.25"/>
  <cols>
    <col min="2" max="2" width="44.28515625" customWidth="1"/>
    <col min="3" max="3" width="52" bestFit="1" customWidth="1"/>
    <col min="4" max="4" width="32.7109375" customWidth="1"/>
    <col min="5" max="5" width="15.140625" bestFit="1" customWidth="1"/>
    <col min="6" max="6" width="20" bestFit="1" customWidth="1"/>
    <col min="7" max="7" width="10.7109375" style="10" bestFit="1" customWidth="1"/>
    <col min="8" max="8" width="8.85546875" bestFit="1" customWidth="1"/>
    <col min="9" max="9" width="14.28515625" bestFit="1" customWidth="1"/>
    <col min="10" max="10" width="34.28515625" customWidth="1"/>
    <col min="11" max="11" width="24.5703125" bestFit="1" customWidth="1"/>
    <col min="12" max="12" width="22.28515625" bestFit="1" customWidth="1"/>
  </cols>
  <sheetData>
    <row r="1" spans="1:12" s="1" customFormat="1" x14ac:dyDescent="0.25">
      <c r="A1" s="1" t="s">
        <v>53</v>
      </c>
      <c r="B1" s="3" t="s">
        <v>45</v>
      </c>
      <c r="C1" s="3" t="s">
        <v>46</v>
      </c>
      <c r="D1" s="3" t="s">
        <v>0</v>
      </c>
      <c r="E1" s="1" t="s">
        <v>47</v>
      </c>
      <c r="F1" s="1" t="s">
        <v>48</v>
      </c>
      <c r="G1" s="12" t="s">
        <v>3</v>
      </c>
      <c r="H1" s="1" t="s">
        <v>49</v>
      </c>
      <c r="I1" s="1" t="s">
        <v>50</v>
      </c>
      <c r="J1" s="4" t="s">
        <v>81</v>
      </c>
      <c r="K1" s="4" t="s">
        <v>532</v>
      </c>
      <c r="L1" s="4" t="s">
        <v>533</v>
      </c>
    </row>
    <row r="2" spans="1:12" x14ac:dyDescent="0.25">
      <c r="B2" t="s">
        <v>98</v>
      </c>
      <c r="C2" t="s">
        <v>99</v>
      </c>
      <c r="D2" t="s">
        <v>427</v>
      </c>
      <c r="G2" s="10">
        <v>43101</v>
      </c>
      <c r="K2" t="s">
        <v>89</v>
      </c>
      <c r="L2" t="s">
        <v>571</v>
      </c>
    </row>
    <row r="3" spans="1:12" x14ac:dyDescent="0.25">
      <c r="B3" t="s">
        <v>98</v>
      </c>
      <c r="C3" t="s">
        <v>99</v>
      </c>
      <c r="D3" t="s">
        <v>427</v>
      </c>
      <c r="J3" t="s">
        <v>297</v>
      </c>
    </row>
    <row r="4" spans="1:12" x14ac:dyDescent="0.25">
      <c r="B4" s="6" t="s">
        <v>448</v>
      </c>
      <c r="C4" s="6" t="s">
        <v>451</v>
      </c>
      <c r="D4" t="s">
        <v>447</v>
      </c>
      <c r="G4" s="10">
        <v>43831</v>
      </c>
      <c r="K4" t="s">
        <v>92</v>
      </c>
      <c r="L4" t="s">
        <v>570</v>
      </c>
    </row>
    <row r="5" spans="1:12" x14ac:dyDescent="0.25">
      <c r="B5" s="6" t="s">
        <v>448</v>
      </c>
      <c r="C5" s="6" t="s">
        <v>451</v>
      </c>
      <c r="D5" t="s">
        <v>447</v>
      </c>
      <c r="J5" t="s">
        <v>449</v>
      </c>
    </row>
    <row r="6" spans="1:12" s="13" customFormat="1" x14ac:dyDescent="0.25">
      <c r="A6"/>
      <c r="B6" s="6" t="s">
        <v>116</v>
      </c>
      <c r="C6" s="6" t="s">
        <v>190</v>
      </c>
      <c r="D6" t="s">
        <v>437</v>
      </c>
      <c r="G6" s="14">
        <v>43466</v>
      </c>
      <c r="J6" s="15"/>
      <c r="K6" s="15" t="s">
        <v>92</v>
      </c>
      <c r="L6" s="15" t="s">
        <v>572</v>
      </c>
    </row>
    <row r="7" spans="1:12" s="13" customFormat="1" x14ac:dyDescent="0.25">
      <c r="A7"/>
      <c r="B7" s="6" t="s">
        <v>116</v>
      </c>
      <c r="C7" s="6" t="s">
        <v>190</v>
      </c>
      <c r="D7" t="s">
        <v>437</v>
      </c>
      <c r="G7" s="14"/>
      <c r="J7" s="15" t="s">
        <v>191</v>
      </c>
      <c r="K7" s="15"/>
      <c r="L7" s="15"/>
    </row>
    <row r="8" spans="1:12" x14ac:dyDescent="0.25">
      <c r="B8" t="s">
        <v>82</v>
      </c>
      <c r="C8" t="s">
        <v>83</v>
      </c>
      <c r="D8" t="s">
        <v>433</v>
      </c>
      <c r="G8" s="10">
        <v>43101</v>
      </c>
      <c r="K8" t="s">
        <v>85</v>
      </c>
      <c r="L8" t="s">
        <v>572</v>
      </c>
    </row>
    <row r="9" spans="1:12" x14ac:dyDescent="0.25">
      <c r="B9" t="s">
        <v>82</v>
      </c>
      <c r="C9" t="s">
        <v>83</v>
      </c>
      <c r="D9" t="s">
        <v>433</v>
      </c>
      <c r="J9" t="s">
        <v>293</v>
      </c>
    </row>
    <row r="10" spans="1:12" x14ac:dyDescent="0.25">
      <c r="B10" t="s">
        <v>87</v>
      </c>
      <c r="C10" t="s">
        <v>88</v>
      </c>
      <c r="D10" t="s">
        <v>428</v>
      </c>
      <c r="G10" s="10">
        <v>43101</v>
      </c>
      <c r="K10" t="s">
        <v>89</v>
      </c>
      <c r="L10" t="s">
        <v>574</v>
      </c>
    </row>
    <row r="11" spans="1:12" x14ac:dyDescent="0.25">
      <c r="B11" t="s">
        <v>87</v>
      </c>
      <c r="C11" t="s">
        <v>88</v>
      </c>
      <c r="D11" t="s">
        <v>428</v>
      </c>
      <c r="J11" t="s">
        <v>294</v>
      </c>
    </row>
    <row r="12" spans="1:12" x14ac:dyDescent="0.25">
      <c r="B12" t="s">
        <v>94</v>
      </c>
      <c r="C12" t="s">
        <v>95</v>
      </c>
      <c r="D12" t="s">
        <v>430</v>
      </c>
      <c r="G12" s="10">
        <v>43101</v>
      </c>
      <c r="K12" t="s">
        <v>85</v>
      </c>
      <c r="L12" t="s">
        <v>570</v>
      </c>
    </row>
    <row r="13" spans="1:12" x14ac:dyDescent="0.25">
      <c r="B13" t="s">
        <v>94</v>
      </c>
      <c r="C13" t="s">
        <v>95</v>
      </c>
      <c r="D13" t="s">
        <v>430</v>
      </c>
      <c r="J13" t="s">
        <v>295</v>
      </c>
    </row>
    <row r="14" spans="1:12" x14ac:dyDescent="0.25">
      <c r="B14" t="s">
        <v>96</v>
      </c>
      <c r="C14" t="s">
        <v>97</v>
      </c>
      <c r="D14" t="s">
        <v>432</v>
      </c>
      <c r="G14" s="10">
        <v>43101</v>
      </c>
      <c r="K14" t="s">
        <v>89</v>
      </c>
      <c r="L14" t="s">
        <v>575</v>
      </c>
    </row>
    <row r="15" spans="1:12" x14ac:dyDescent="0.25">
      <c r="B15" t="s">
        <v>96</v>
      </c>
      <c r="C15" t="s">
        <v>97</v>
      </c>
      <c r="D15" t="s">
        <v>432</v>
      </c>
      <c r="J15" t="s">
        <v>296</v>
      </c>
    </row>
    <row r="16" spans="1:12" x14ac:dyDescent="0.25">
      <c r="B16" t="s">
        <v>101</v>
      </c>
      <c r="C16" t="s">
        <v>102</v>
      </c>
      <c r="D16" t="s">
        <v>429</v>
      </c>
      <c r="G16" s="10">
        <v>43101</v>
      </c>
      <c r="K16" t="s">
        <v>103</v>
      </c>
      <c r="L16" t="s">
        <v>570</v>
      </c>
    </row>
    <row r="17" spans="2:12" x14ac:dyDescent="0.25">
      <c r="B17" t="s">
        <v>101</v>
      </c>
      <c r="C17" t="s">
        <v>102</v>
      </c>
      <c r="D17" t="s">
        <v>429</v>
      </c>
      <c r="J17" t="s">
        <v>298</v>
      </c>
    </row>
    <row r="18" spans="2:12" x14ac:dyDescent="0.25">
      <c r="B18" t="s">
        <v>108</v>
      </c>
      <c r="C18" t="s">
        <v>109</v>
      </c>
      <c r="D18" t="s">
        <v>431</v>
      </c>
      <c r="G18" s="10">
        <v>43101</v>
      </c>
      <c r="K18" t="s">
        <v>85</v>
      </c>
      <c r="L18" t="s">
        <v>570</v>
      </c>
    </row>
    <row r="19" spans="2:12" x14ac:dyDescent="0.25">
      <c r="B19" t="s">
        <v>108</v>
      </c>
      <c r="C19" t="s">
        <v>109</v>
      </c>
      <c r="D19" t="s">
        <v>431</v>
      </c>
      <c r="J19" t="s">
        <v>300</v>
      </c>
    </row>
    <row r="20" spans="2:12" x14ac:dyDescent="0.25">
      <c r="B20" t="s">
        <v>110</v>
      </c>
      <c r="C20" s="6" t="s">
        <v>111</v>
      </c>
      <c r="D20" t="s">
        <v>434</v>
      </c>
      <c r="G20" s="10">
        <v>43101</v>
      </c>
      <c r="K20" t="s">
        <v>89</v>
      </c>
      <c r="L20" t="s">
        <v>570</v>
      </c>
    </row>
    <row r="21" spans="2:12" x14ac:dyDescent="0.25">
      <c r="B21" t="s">
        <v>110</v>
      </c>
      <c r="C21" s="6" t="s">
        <v>111</v>
      </c>
      <c r="D21" t="s">
        <v>434</v>
      </c>
      <c r="J21" t="s">
        <v>301</v>
      </c>
    </row>
    <row r="22" spans="2:12" x14ac:dyDescent="0.25">
      <c r="B22" s="75" t="s">
        <v>98</v>
      </c>
      <c r="C22" s="75" t="s">
        <v>99</v>
      </c>
      <c r="D22" s="75" t="s">
        <v>507</v>
      </c>
      <c r="G22" s="75"/>
      <c r="J22" s="75" t="s">
        <v>509</v>
      </c>
      <c r="K22" s="75"/>
      <c r="L22" s="75"/>
    </row>
    <row r="23" spans="2:12" x14ac:dyDescent="0.25">
      <c r="B23" s="87" t="s">
        <v>98</v>
      </c>
      <c r="C23" s="87" t="s">
        <v>99</v>
      </c>
      <c r="D23" s="87" t="s">
        <v>507</v>
      </c>
      <c r="G23" s="88">
        <v>43101</v>
      </c>
      <c r="K23" s="87" t="s">
        <v>206</v>
      </c>
      <c r="L23" s="87" t="s">
        <v>573</v>
      </c>
    </row>
    <row r="24" spans="2:12" x14ac:dyDescent="0.25">
      <c r="B24" s="82" t="s">
        <v>82</v>
      </c>
      <c r="C24" s="82" t="s">
        <v>83</v>
      </c>
      <c r="D24" s="82" t="s">
        <v>499</v>
      </c>
      <c r="E24" s="82"/>
      <c r="F24" s="82"/>
      <c r="G24" s="82"/>
      <c r="J24" t="s">
        <v>481</v>
      </c>
    </row>
    <row r="25" spans="2:12" x14ac:dyDescent="0.25">
      <c r="B25" s="82" t="s">
        <v>82</v>
      </c>
      <c r="C25" s="82" t="s">
        <v>83</v>
      </c>
      <c r="D25" s="82" t="s">
        <v>499</v>
      </c>
      <c r="E25" s="82"/>
      <c r="F25" s="82"/>
      <c r="G25" s="10">
        <v>43101</v>
      </c>
      <c r="K25" s="82" t="s">
        <v>212</v>
      </c>
      <c r="L25" s="82" t="s">
        <v>574</v>
      </c>
    </row>
    <row r="26" spans="2:12" x14ac:dyDescent="0.25">
      <c r="B26" s="89" t="s">
        <v>116</v>
      </c>
      <c r="C26" s="89" t="s">
        <v>190</v>
      </c>
      <c r="D26" s="89" t="s">
        <v>501</v>
      </c>
      <c r="E26" s="89"/>
      <c r="F26" s="89"/>
      <c r="G26" s="89"/>
      <c r="H26" s="89"/>
      <c r="I26" s="89"/>
      <c r="J26" s="89" t="s">
        <v>510</v>
      </c>
      <c r="K26" s="89"/>
      <c r="L26" s="89"/>
    </row>
    <row r="27" spans="2:12" x14ac:dyDescent="0.25">
      <c r="B27" s="82" t="s">
        <v>116</v>
      </c>
      <c r="C27" s="82" t="s">
        <v>190</v>
      </c>
      <c r="D27" s="82" t="s">
        <v>501</v>
      </c>
      <c r="E27" s="82"/>
      <c r="F27" s="82"/>
      <c r="G27" s="10">
        <v>43101</v>
      </c>
      <c r="K27" s="82" t="s">
        <v>209</v>
      </c>
      <c r="L27" s="82" t="s">
        <v>573</v>
      </c>
    </row>
    <row r="40" spans="2:2" x14ac:dyDescent="0.25">
      <c r="B40" s="82"/>
    </row>
    <row r="41" spans="2:2" x14ac:dyDescent="0.25">
      <c r="B41" s="82"/>
    </row>
    <row r="42" spans="2:2" x14ac:dyDescent="0.25">
      <c r="B42" s="82"/>
    </row>
    <row r="43" spans="2:2" x14ac:dyDescent="0.25">
      <c r="B43" s="82"/>
    </row>
    <row r="44" spans="2:2" x14ac:dyDescent="0.25">
      <c r="B44" s="82"/>
    </row>
    <row r="45" spans="2:2" x14ac:dyDescent="0.25">
      <c r="B45" s="82"/>
    </row>
    <row r="46" spans="2:2" x14ac:dyDescent="0.25">
      <c r="B46" s="82"/>
    </row>
    <row r="47" spans="2:2" x14ac:dyDescent="0.25">
      <c r="B47" s="82"/>
    </row>
    <row r="48" spans="2:2" x14ac:dyDescent="0.25">
      <c r="B48" s="82"/>
    </row>
    <row r="49" spans="2:2" x14ac:dyDescent="0.25">
      <c r="B49" s="8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6"/>
  <sheetViews>
    <sheetView workbookViewId="0">
      <selection activeCell="R6" sqref="R6"/>
    </sheetView>
  </sheetViews>
  <sheetFormatPr defaultRowHeight="15" x14ac:dyDescent="0.25"/>
  <cols>
    <col min="2" max="2" width="38.28515625" customWidth="1"/>
    <col min="3" max="3" width="28.7109375" customWidth="1"/>
    <col min="4" max="4" width="30.5703125" customWidth="1"/>
    <col min="7" max="7" width="13.28515625" customWidth="1"/>
    <col min="9" max="9" width="17.28515625" customWidth="1"/>
  </cols>
  <sheetData>
    <row r="1" spans="1:18" s="1" customFormat="1" x14ac:dyDescent="0.25">
      <c r="A1" s="1" t="s">
        <v>53</v>
      </c>
      <c r="B1" s="3" t="s">
        <v>45</v>
      </c>
      <c r="C1" s="3" t="s">
        <v>46</v>
      </c>
      <c r="D1" s="3" t="s">
        <v>0</v>
      </c>
      <c r="E1" s="1" t="s">
        <v>47</v>
      </c>
      <c r="F1" s="1" t="s">
        <v>48</v>
      </c>
      <c r="G1" s="12" t="s">
        <v>3</v>
      </c>
      <c r="H1" s="1" t="s">
        <v>49</v>
      </c>
      <c r="I1" s="1" t="s">
        <v>50</v>
      </c>
      <c r="J1" s="4" t="s">
        <v>81</v>
      </c>
      <c r="K1" s="4" t="s">
        <v>531</v>
      </c>
      <c r="L1" s="4" t="s">
        <v>532</v>
      </c>
      <c r="M1" s="4" t="s">
        <v>533</v>
      </c>
      <c r="N1" s="4" t="s">
        <v>534</v>
      </c>
      <c r="O1" s="4" t="s">
        <v>535</v>
      </c>
      <c r="P1" s="4" t="s">
        <v>536</v>
      </c>
      <c r="Q1" s="4" t="s">
        <v>537</v>
      </c>
      <c r="R1" s="4" t="s">
        <v>538</v>
      </c>
    </row>
    <row r="2" spans="1:18" x14ac:dyDescent="0.25">
      <c r="B2" t="s">
        <v>302</v>
      </c>
      <c r="C2" t="s">
        <v>303</v>
      </c>
      <c r="D2" s="82" t="s">
        <v>421</v>
      </c>
      <c r="G2" s="10">
        <v>43101</v>
      </c>
      <c r="N2">
        <v>200000</v>
      </c>
      <c r="O2">
        <v>50</v>
      </c>
    </row>
    <row r="3" spans="1:18" x14ac:dyDescent="0.25">
      <c r="B3" t="s">
        <v>302</v>
      </c>
      <c r="C3" t="s">
        <v>303</v>
      </c>
      <c r="D3" s="82" t="s">
        <v>421</v>
      </c>
      <c r="G3" s="10"/>
      <c r="J3" t="s">
        <v>304</v>
      </c>
      <c r="P3" t="s">
        <v>154</v>
      </c>
    </row>
    <row r="4" spans="1:18" x14ac:dyDescent="0.25">
      <c r="B4" t="s">
        <v>104</v>
      </c>
      <c r="C4" t="s">
        <v>105</v>
      </c>
      <c r="D4" s="82" t="s">
        <v>423</v>
      </c>
      <c r="G4" s="10">
        <v>43101</v>
      </c>
      <c r="H4" s="6"/>
      <c r="I4" s="6"/>
      <c r="J4" s="6"/>
      <c r="K4" s="6" t="s">
        <v>106</v>
      </c>
      <c r="M4" t="s">
        <v>575</v>
      </c>
    </row>
    <row r="5" spans="1:18" x14ac:dyDescent="0.25">
      <c r="B5" t="s">
        <v>104</v>
      </c>
      <c r="C5" t="s">
        <v>105</v>
      </c>
      <c r="D5" s="82" t="s">
        <v>423</v>
      </c>
      <c r="G5" s="10"/>
      <c r="J5" t="s">
        <v>299</v>
      </c>
    </row>
    <row r="6" spans="1:18" x14ac:dyDescent="0.25">
      <c r="B6" s="6" t="s">
        <v>115</v>
      </c>
      <c r="C6" s="40" t="s">
        <v>305</v>
      </c>
      <c r="D6" s="82" t="s">
        <v>440</v>
      </c>
      <c r="G6" s="10">
        <v>43831</v>
      </c>
      <c r="M6" t="s">
        <v>570</v>
      </c>
      <c r="Q6">
        <v>25</v>
      </c>
      <c r="R6" t="s">
        <v>314</v>
      </c>
    </row>
    <row r="7" spans="1:18" x14ac:dyDescent="0.25">
      <c r="B7" s="6" t="s">
        <v>115</v>
      </c>
      <c r="C7" s="40" t="s">
        <v>305</v>
      </c>
      <c r="D7" s="82" t="s">
        <v>440</v>
      </c>
      <c r="G7" s="10"/>
      <c r="J7" t="s">
        <v>306</v>
      </c>
    </row>
    <row r="8" spans="1:18" x14ac:dyDescent="0.25">
      <c r="A8" s="6" t="b">
        <v>1</v>
      </c>
      <c r="B8" s="6" t="s">
        <v>113</v>
      </c>
      <c r="D8" s="82" t="s">
        <v>420</v>
      </c>
      <c r="F8" s="10"/>
    </row>
    <row r="9" spans="1:18" x14ac:dyDescent="0.25">
      <c r="A9" s="6" t="b">
        <v>1</v>
      </c>
      <c r="B9" s="6" t="s">
        <v>112</v>
      </c>
      <c r="D9" s="82" t="s">
        <v>422</v>
      </c>
      <c r="F9" s="10"/>
    </row>
    <row r="10" spans="1:18" x14ac:dyDescent="0.25">
      <c r="A10" s="6" t="b">
        <v>1</v>
      </c>
      <c r="B10" s="6" t="s">
        <v>121</v>
      </c>
      <c r="D10" s="82" t="s">
        <v>424</v>
      </c>
      <c r="F10" s="10"/>
    </row>
    <row r="11" spans="1:18" x14ac:dyDescent="0.25">
      <c r="A11" s="6" t="b">
        <v>1</v>
      </c>
      <c r="B11" s="6" t="s">
        <v>123</v>
      </c>
      <c r="D11" s="82" t="s">
        <v>425</v>
      </c>
      <c r="F11" s="10"/>
    </row>
    <row r="12" spans="1:18" x14ac:dyDescent="0.25">
      <c r="A12" s="82" t="b">
        <v>1</v>
      </c>
      <c r="B12" s="6" t="s">
        <v>125</v>
      </c>
      <c r="D12" s="82" t="s">
        <v>426</v>
      </c>
      <c r="F12" s="10"/>
    </row>
    <row r="13" spans="1:18" x14ac:dyDescent="0.25">
      <c r="A13" s="6" t="b">
        <v>1</v>
      </c>
      <c r="B13" s="6" t="s">
        <v>124</v>
      </c>
      <c r="D13" s="82" t="s">
        <v>435</v>
      </c>
      <c r="F13" s="10"/>
    </row>
    <row r="14" spans="1:18" x14ac:dyDescent="0.25">
      <c r="A14" s="6" t="b">
        <v>1</v>
      </c>
      <c r="B14" s="6" t="s">
        <v>114</v>
      </c>
      <c r="C14" s="40" t="s">
        <v>260</v>
      </c>
      <c r="D14" s="82" t="s">
        <v>436</v>
      </c>
      <c r="F14" s="10"/>
    </row>
    <row r="15" spans="1:18" x14ac:dyDescent="0.25">
      <c r="A15" s="6" t="b">
        <v>1</v>
      </c>
      <c r="B15" s="6" t="s">
        <v>118</v>
      </c>
      <c r="D15" s="82" t="s">
        <v>438</v>
      </c>
      <c r="F15" s="10"/>
    </row>
    <row r="16" spans="1:18" x14ac:dyDescent="0.25">
      <c r="A16" s="6" t="b">
        <v>1</v>
      </c>
      <c r="B16" s="6" t="s">
        <v>120</v>
      </c>
      <c r="D16" s="82" t="s">
        <v>441</v>
      </c>
      <c r="F16" s="10"/>
    </row>
    <row r="17" spans="1:3" x14ac:dyDescent="0.25">
      <c r="A17" s="82"/>
      <c r="C17" s="82"/>
    </row>
    <row r="18" spans="1:3" x14ac:dyDescent="0.25">
      <c r="A18" s="82"/>
    </row>
    <row r="19" spans="1:3" x14ac:dyDescent="0.25">
      <c r="A19" s="82"/>
      <c r="C19" s="82"/>
    </row>
    <row r="20" spans="1:3" x14ac:dyDescent="0.25">
      <c r="A20" s="82"/>
      <c r="C20" s="82"/>
    </row>
    <row r="21" spans="1:3" x14ac:dyDescent="0.25">
      <c r="A21" s="82"/>
    </row>
    <row r="22" spans="1:3" x14ac:dyDescent="0.25">
      <c r="A22" s="82"/>
      <c r="C22" s="82"/>
    </row>
    <row r="23" spans="1:3" x14ac:dyDescent="0.25">
      <c r="A23" s="82"/>
    </row>
    <row r="24" spans="1:3" x14ac:dyDescent="0.25">
      <c r="A24" s="82"/>
      <c r="C24" s="82"/>
    </row>
    <row r="25" spans="1:3" x14ac:dyDescent="0.25">
      <c r="A25" s="82"/>
      <c r="C25" s="82"/>
    </row>
    <row r="26" spans="1:3" x14ac:dyDescent="0.25">
      <c r="A26" s="82"/>
      <c r="C26" s="8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0"/>
  <sheetViews>
    <sheetView workbookViewId="0">
      <selection activeCell="G23" sqref="G23"/>
    </sheetView>
  </sheetViews>
  <sheetFormatPr defaultRowHeight="15" x14ac:dyDescent="0.25"/>
  <cols>
    <col min="1" max="1" width="24.7109375" customWidth="1"/>
    <col min="2" max="2" width="20" customWidth="1"/>
  </cols>
  <sheetData>
    <row r="1" spans="1:2" x14ac:dyDescent="0.25">
      <c r="A1" t="s">
        <v>242</v>
      </c>
      <c r="B1" t="s">
        <v>243</v>
      </c>
    </row>
    <row r="2" spans="1:2" x14ac:dyDescent="0.25">
      <c r="A2" t="s">
        <v>45</v>
      </c>
      <c r="B2" t="s">
        <v>45</v>
      </c>
    </row>
    <row r="3" spans="1:2" x14ac:dyDescent="0.25">
      <c r="A3" t="s">
        <v>46</v>
      </c>
      <c r="B3" t="s">
        <v>46</v>
      </c>
    </row>
    <row r="4" spans="1:2" x14ac:dyDescent="0.25">
      <c r="A4" t="s">
        <v>0</v>
      </c>
      <c r="B4" t="s">
        <v>0</v>
      </c>
    </row>
    <row r="5" spans="1:2" x14ac:dyDescent="0.25">
      <c r="A5" t="s">
        <v>47</v>
      </c>
      <c r="B5" t="s">
        <v>47</v>
      </c>
    </row>
    <row r="6" spans="1:2" x14ac:dyDescent="0.25">
      <c r="A6" t="s">
        <v>48</v>
      </c>
      <c r="B6" t="s">
        <v>48</v>
      </c>
    </row>
    <row r="7" spans="1:2" x14ac:dyDescent="0.25">
      <c r="A7" t="s">
        <v>3</v>
      </c>
      <c r="B7" t="s">
        <v>3</v>
      </c>
    </row>
    <row r="8" spans="1:2" x14ac:dyDescent="0.25">
      <c r="A8" t="s">
        <v>49</v>
      </c>
      <c r="B8" t="s">
        <v>49</v>
      </c>
    </row>
    <row r="9" spans="1:2" x14ac:dyDescent="0.25">
      <c r="A9" t="s">
        <v>50</v>
      </c>
      <c r="B9" t="s">
        <v>50</v>
      </c>
    </row>
    <row r="10" spans="1:2" x14ac:dyDescent="0.25">
      <c r="A10" t="s">
        <v>254</v>
      </c>
      <c r="B10" t="s">
        <v>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55"/>
  <sheetViews>
    <sheetView topLeftCell="A7" workbookViewId="0">
      <selection activeCell="C17" sqref="C17"/>
    </sheetView>
  </sheetViews>
  <sheetFormatPr defaultRowHeight="15" x14ac:dyDescent="0.25"/>
  <cols>
    <col min="1" max="1" width="8" bestFit="1" customWidth="1"/>
    <col min="2" max="2" width="38.42578125" bestFit="1" customWidth="1"/>
    <col min="3" max="3" width="48.7109375" style="82" customWidth="1"/>
    <col min="4" max="4" width="35.5703125" bestFit="1" customWidth="1"/>
    <col min="5" max="5" width="18.5703125" customWidth="1"/>
    <col min="6" max="6" width="15.28515625" bestFit="1" customWidth="1"/>
    <col min="7" max="7" width="15.28515625" customWidth="1"/>
    <col min="8" max="9" width="10.7109375" bestFit="1" customWidth="1"/>
    <col min="10" max="10" width="14.28515625" bestFit="1" customWidth="1"/>
    <col min="11" max="11" width="14.28515625" customWidth="1"/>
    <col min="12" max="12" width="24.5703125" bestFit="1" customWidth="1"/>
    <col min="13" max="13" width="22.28515625" bestFit="1" customWidth="1"/>
  </cols>
  <sheetData>
    <row r="1" spans="1:13" s="1" customFormat="1" x14ac:dyDescent="0.25">
      <c r="A1" s="1" t="s">
        <v>53</v>
      </c>
      <c r="B1" s="3" t="s">
        <v>45</v>
      </c>
      <c r="C1" s="3" t="s">
        <v>46</v>
      </c>
      <c r="D1" s="3" t="s">
        <v>0</v>
      </c>
      <c r="E1" s="3" t="s">
        <v>17</v>
      </c>
      <c r="F1" s="1" t="s">
        <v>47</v>
      </c>
      <c r="G1" s="1" t="s">
        <v>48</v>
      </c>
      <c r="H1" s="3" t="s">
        <v>3</v>
      </c>
      <c r="I1" s="1" t="s">
        <v>49</v>
      </c>
      <c r="J1" s="1" t="s">
        <v>50</v>
      </c>
      <c r="K1" s="1" t="s">
        <v>81</v>
      </c>
      <c r="L1" s="4" t="s">
        <v>532</v>
      </c>
      <c r="M1" s="4" t="s">
        <v>533</v>
      </c>
    </row>
    <row r="2" spans="1:13" s="6" customFormat="1" x14ac:dyDescent="0.25">
      <c r="A2" s="6" t="b">
        <v>1</v>
      </c>
      <c r="B2" s="82" t="s">
        <v>98</v>
      </c>
      <c r="C2" s="40" t="s">
        <v>188</v>
      </c>
      <c r="D2" s="82" t="s">
        <v>427</v>
      </c>
      <c r="E2" s="5" t="s">
        <v>189</v>
      </c>
    </row>
    <row r="3" spans="1:13" s="6" customFormat="1" x14ac:dyDescent="0.25">
      <c r="B3" s="82" t="s">
        <v>98</v>
      </c>
      <c r="C3" s="82" t="s">
        <v>471</v>
      </c>
      <c r="D3" s="82" t="s">
        <v>427</v>
      </c>
      <c r="E3" s="5" t="s">
        <v>189</v>
      </c>
      <c r="H3" s="7">
        <v>43466</v>
      </c>
      <c r="L3" s="82" t="s">
        <v>103</v>
      </c>
      <c r="M3" s="82" t="s">
        <v>570</v>
      </c>
    </row>
    <row r="4" spans="1:13" s="6" customFormat="1" x14ac:dyDescent="0.25">
      <c r="A4" s="6" t="b">
        <v>1</v>
      </c>
      <c r="B4" s="82" t="s">
        <v>98</v>
      </c>
      <c r="C4" s="82" t="s">
        <v>471</v>
      </c>
      <c r="D4" s="82" t="s">
        <v>427</v>
      </c>
      <c r="E4" s="5" t="s">
        <v>189</v>
      </c>
      <c r="K4" s="6" t="s">
        <v>481</v>
      </c>
    </row>
    <row r="5" spans="1:13" s="6" customFormat="1" x14ac:dyDescent="0.25">
      <c r="A5" s="6" t="b">
        <v>1</v>
      </c>
      <c r="B5" s="6" t="s">
        <v>448</v>
      </c>
      <c r="C5" s="40" t="s">
        <v>473</v>
      </c>
      <c r="D5" s="82" t="s">
        <v>447</v>
      </c>
      <c r="E5" s="5" t="s">
        <v>189</v>
      </c>
    </row>
    <row r="6" spans="1:13" s="6" customFormat="1" x14ac:dyDescent="0.25">
      <c r="B6" s="6" t="s">
        <v>448</v>
      </c>
      <c r="C6" s="40" t="s">
        <v>470</v>
      </c>
      <c r="D6" s="82" t="s">
        <v>447</v>
      </c>
      <c r="E6" s="5" t="s">
        <v>189</v>
      </c>
      <c r="H6" s="7">
        <v>43466</v>
      </c>
      <c r="L6" s="82" t="s">
        <v>103</v>
      </c>
      <c r="M6" s="82" t="s">
        <v>570</v>
      </c>
    </row>
    <row r="7" spans="1:13" s="6" customFormat="1" x14ac:dyDescent="0.25">
      <c r="A7" s="6" t="b">
        <v>1</v>
      </c>
      <c r="B7" s="6" t="s">
        <v>448</v>
      </c>
      <c r="C7" s="40" t="s">
        <v>470</v>
      </c>
      <c r="D7" s="82" t="s">
        <v>447</v>
      </c>
      <c r="E7" s="5" t="s">
        <v>189</v>
      </c>
      <c r="K7" s="6" t="s">
        <v>481</v>
      </c>
    </row>
    <row r="8" spans="1:13" s="6" customFormat="1" x14ac:dyDescent="0.25">
      <c r="A8" s="6" t="b">
        <v>1</v>
      </c>
      <c r="B8" s="6" t="s">
        <v>116</v>
      </c>
      <c r="C8" s="40" t="s">
        <v>240</v>
      </c>
      <c r="D8" s="82" t="s">
        <v>437</v>
      </c>
      <c r="E8" s="5" t="s">
        <v>189</v>
      </c>
    </row>
    <row r="9" spans="1:13" s="6" customFormat="1" x14ac:dyDescent="0.25">
      <c r="B9" s="6" t="s">
        <v>116</v>
      </c>
      <c r="C9" s="40" t="s">
        <v>472</v>
      </c>
      <c r="D9" s="82" t="s">
        <v>437</v>
      </c>
      <c r="E9" s="5" t="s">
        <v>189</v>
      </c>
      <c r="H9" s="7">
        <v>43466</v>
      </c>
      <c r="L9" s="82" t="s">
        <v>103</v>
      </c>
      <c r="M9" s="82" t="s">
        <v>570</v>
      </c>
    </row>
    <row r="10" spans="1:13" s="6" customFormat="1" x14ac:dyDescent="0.25">
      <c r="A10" s="6" t="b">
        <v>1</v>
      </c>
      <c r="B10" s="6" t="s">
        <v>116</v>
      </c>
      <c r="C10" s="40" t="s">
        <v>472</v>
      </c>
      <c r="D10" s="82" t="s">
        <v>437</v>
      </c>
      <c r="E10" s="5" t="s">
        <v>189</v>
      </c>
      <c r="K10" s="6" t="s">
        <v>481</v>
      </c>
    </row>
    <row r="11" spans="1:13" s="6" customFormat="1" x14ac:dyDescent="0.25">
      <c r="A11" s="6" t="b">
        <v>1</v>
      </c>
      <c r="B11" s="82" t="s">
        <v>82</v>
      </c>
      <c r="C11" s="40" t="s">
        <v>186</v>
      </c>
      <c r="D11" s="82" t="s">
        <v>433</v>
      </c>
      <c r="E11" s="5" t="s">
        <v>189</v>
      </c>
    </row>
    <row r="12" spans="1:13" s="6" customFormat="1" x14ac:dyDescent="0.25">
      <c r="B12" s="82" t="s">
        <v>82</v>
      </c>
      <c r="C12" s="82" t="s">
        <v>479</v>
      </c>
      <c r="D12" s="82" t="s">
        <v>433</v>
      </c>
      <c r="E12" s="5" t="s">
        <v>189</v>
      </c>
      <c r="H12" s="7">
        <v>43466</v>
      </c>
      <c r="L12" s="82" t="s">
        <v>103</v>
      </c>
      <c r="M12" s="82" t="s">
        <v>570</v>
      </c>
    </row>
    <row r="13" spans="1:13" s="6" customFormat="1" x14ac:dyDescent="0.25">
      <c r="A13" s="6" t="b">
        <v>1</v>
      </c>
      <c r="B13" s="82" t="s">
        <v>82</v>
      </c>
      <c r="C13" s="82" t="s">
        <v>479</v>
      </c>
      <c r="D13" s="82" t="s">
        <v>433</v>
      </c>
      <c r="E13" s="5" t="s">
        <v>189</v>
      </c>
      <c r="K13" s="6" t="s">
        <v>481</v>
      </c>
    </row>
    <row r="14" spans="1:13" s="6" customFormat="1" x14ac:dyDescent="0.25">
      <c r="A14" s="6" t="b">
        <v>1</v>
      </c>
      <c r="B14" s="82" t="s">
        <v>87</v>
      </c>
      <c r="C14" s="40" t="s">
        <v>178</v>
      </c>
      <c r="D14" s="82" t="s">
        <v>428</v>
      </c>
      <c r="E14" s="5" t="s">
        <v>189</v>
      </c>
    </row>
    <row r="15" spans="1:13" s="6" customFormat="1" x14ac:dyDescent="0.25">
      <c r="B15" s="82" t="s">
        <v>87</v>
      </c>
      <c r="C15" s="40" t="s">
        <v>474</v>
      </c>
      <c r="D15" s="82" t="s">
        <v>428</v>
      </c>
      <c r="E15" s="5" t="s">
        <v>189</v>
      </c>
      <c r="H15" s="7">
        <v>43466</v>
      </c>
      <c r="L15" s="82" t="s">
        <v>103</v>
      </c>
      <c r="M15" s="82" t="s">
        <v>570</v>
      </c>
    </row>
    <row r="16" spans="1:13" s="6" customFormat="1" x14ac:dyDescent="0.25">
      <c r="A16" s="6" t="b">
        <v>1</v>
      </c>
      <c r="B16" s="82" t="s">
        <v>87</v>
      </c>
      <c r="C16" s="40" t="s">
        <v>474</v>
      </c>
      <c r="D16" s="82" t="s">
        <v>428</v>
      </c>
      <c r="E16" s="5" t="s">
        <v>189</v>
      </c>
      <c r="K16" s="6" t="s">
        <v>481</v>
      </c>
    </row>
    <row r="17" spans="1:13" s="6" customFormat="1" x14ac:dyDescent="0.25">
      <c r="A17" s="6" t="b">
        <v>1</v>
      </c>
      <c r="B17" s="82" t="s">
        <v>94</v>
      </c>
      <c r="C17" s="6" t="s">
        <v>181</v>
      </c>
      <c r="D17" s="82" t="s">
        <v>430</v>
      </c>
      <c r="E17" s="5" t="s">
        <v>189</v>
      </c>
    </row>
    <row r="18" spans="1:13" s="6" customFormat="1" x14ac:dyDescent="0.25">
      <c r="B18" s="82" t="s">
        <v>94</v>
      </c>
      <c r="C18" s="6" t="s">
        <v>476</v>
      </c>
      <c r="D18" s="82" t="s">
        <v>430</v>
      </c>
      <c r="E18" s="5" t="s">
        <v>189</v>
      </c>
      <c r="H18" s="7">
        <v>43466</v>
      </c>
      <c r="L18" s="82" t="s">
        <v>103</v>
      </c>
      <c r="M18" s="82" t="s">
        <v>570</v>
      </c>
    </row>
    <row r="19" spans="1:13" s="6" customFormat="1" x14ac:dyDescent="0.25">
      <c r="A19" s="6" t="b">
        <v>1</v>
      </c>
      <c r="B19" s="82" t="s">
        <v>94</v>
      </c>
      <c r="C19" s="6" t="s">
        <v>476</v>
      </c>
      <c r="D19" s="82" t="s">
        <v>430</v>
      </c>
      <c r="E19" s="5" t="s">
        <v>189</v>
      </c>
      <c r="K19" s="6" t="s">
        <v>481</v>
      </c>
    </row>
    <row r="20" spans="1:13" s="6" customFormat="1" x14ac:dyDescent="0.25">
      <c r="A20" s="6" t="b">
        <v>1</v>
      </c>
      <c r="B20" s="82" t="s">
        <v>96</v>
      </c>
      <c r="C20" s="40" t="s">
        <v>184</v>
      </c>
      <c r="D20" s="82" t="s">
        <v>432</v>
      </c>
      <c r="E20" s="5" t="s">
        <v>189</v>
      </c>
    </row>
    <row r="21" spans="1:13" s="6" customFormat="1" x14ac:dyDescent="0.25">
      <c r="B21" s="82" t="s">
        <v>96</v>
      </c>
      <c r="C21" s="40" t="s">
        <v>478</v>
      </c>
      <c r="D21" s="82" t="s">
        <v>432</v>
      </c>
      <c r="E21" s="5" t="s">
        <v>189</v>
      </c>
      <c r="H21" s="7">
        <v>43466</v>
      </c>
      <c r="L21" s="82" t="s">
        <v>103</v>
      </c>
      <c r="M21" s="82" t="s">
        <v>570</v>
      </c>
    </row>
    <row r="22" spans="1:13" s="6" customFormat="1" x14ac:dyDescent="0.25">
      <c r="A22" s="6" t="b">
        <v>1</v>
      </c>
      <c r="B22" s="82" t="s">
        <v>96</v>
      </c>
      <c r="C22" s="40" t="s">
        <v>478</v>
      </c>
      <c r="D22" s="82" t="s">
        <v>432</v>
      </c>
      <c r="E22" s="5" t="s">
        <v>189</v>
      </c>
      <c r="K22" s="6" t="s">
        <v>481</v>
      </c>
    </row>
    <row r="23" spans="1:13" s="6" customFormat="1" x14ac:dyDescent="0.25">
      <c r="A23" s="6" t="b">
        <v>1</v>
      </c>
      <c r="B23" s="82" t="s">
        <v>101</v>
      </c>
      <c r="C23" s="40" t="s">
        <v>179</v>
      </c>
      <c r="D23" s="82" t="s">
        <v>429</v>
      </c>
      <c r="E23" s="5" t="s">
        <v>189</v>
      </c>
    </row>
    <row r="24" spans="1:13" s="6" customFormat="1" x14ac:dyDescent="0.25">
      <c r="B24" s="82" t="s">
        <v>101</v>
      </c>
      <c r="C24" s="40" t="s">
        <v>475</v>
      </c>
      <c r="D24" s="82" t="s">
        <v>429</v>
      </c>
      <c r="E24" s="5" t="s">
        <v>189</v>
      </c>
      <c r="H24" s="7">
        <v>43466</v>
      </c>
      <c r="L24" s="82" t="s">
        <v>103</v>
      </c>
      <c r="M24" s="82" t="s">
        <v>570</v>
      </c>
    </row>
    <row r="25" spans="1:13" s="6" customFormat="1" x14ac:dyDescent="0.25">
      <c r="A25" s="6" t="b">
        <v>1</v>
      </c>
      <c r="B25" s="82" t="s">
        <v>101</v>
      </c>
      <c r="C25" s="40" t="s">
        <v>475</v>
      </c>
      <c r="D25" s="82" t="s">
        <v>429</v>
      </c>
      <c r="E25" s="5" t="s">
        <v>189</v>
      </c>
      <c r="K25" s="6" t="s">
        <v>481</v>
      </c>
    </row>
    <row r="26" spans="1:13" s="6" customFormat="1" x14ac:dyDescent="0.25">
      <c r="A26" s="6" t="b">
        <v>1</v>
      </c>
      <c r="B26" s="82" t="s">
        <v>108</v>
      </c>
      <c r="C26" s="40" t="s">
        <v>183</v>
      </c>
      <c r="D26" s="82" t="s">
        <v>431</v>
      </c>
      <c r="E26" s="5" t="s">
        <v>189</v>
      </c>
    </row>
    <row r="27" spans="1:13" s="6" customFormat="1" x14ac:dyDescent="0.25">
      <c r="B27" s="82" t="s">
        <v>108</v>
      </c>
      <c r="C27" s="40" t="s">
        <v>477</v>
      </c>
      <c r="D27" s="82" t="s">
        <v>431</v>
      </c>
      <c r="E27" s="5" t="s">
        <v>189</v>
      </c>
      <c r="H27" s="7">
        <v>43466</v>
      </c>
      <c r="L27" s="82" t="s">
        <v>103</v>
      </c>
      <c r="M27" s="82" t="s">
        <v>570</v>
      </c>
    </row>
    <row r="28" spans="1:13" s="6" customFormat="1" x14ac:dyDescent="0.25">
      <c r="A28" s="6" t="b">
        <v>1</v>
      </c>
      <c r="B28" s="82" t="s">
        <v>108</v>
      </c>
      <c r="C28" s="40" t="s">
        <v>477</v>
      </c>
      <c r="D28" s="82" t="s">
        <v>431</v>
      </c>
      <c r="E28" s="5" t="s">
        <v>189</v>
      </c>
      <c r="K28" s="6" t="s">
        <v>481</v>
      </c>
    </row>
    <row r="29" spans="1:13" s="6" customFormat="1" x14ac:dyDescent="0.25">
      <c r="A29" s="6" t="b">
        <v>1</v>
      </c>
      <c r="B29" s="82" t="s">
        <v>110</v>
      </c>
      <c r="C29" s="40" t="s">
        <v>187</v>
      </c>
      <c r="D29" s="82" t="s">
        <v>434</v>
      </c>
      <c r="E29" s="5" t="s">
        <v>189</v>
      </c>
    </row>
    <row r="30" spans="1:13" s="6" customFormat="1" x14ac:dyDescent="0.25">
      <c r="B30" s="82" t="s">
        <v>110</v>
      </c>
      <c r="C30" s="40" t="s">
        <v>480</v>
      </c>
      <c r="D30" s="82" t="s">
        <v>434</v>
      </c>
      <c r="E30" s="5" t="s">
        <v>189</v>
      </c>
      <c r="H30" s="7">
        <v>43466</v>
      </c>
      <c r="L30" s="82" t="s">
        <v>103</v>
      </c>
      <c r="M30" s="82" t="s">
        <v>570</v>
      </c>
    </row>
    <row r="31" spans="1:13" s="6" customFormat="1" x14ac:dyDescent="0.25">
      <c r="A31" s="6" t="b">
        <v>1</v>
      </c>
      <c r="B31" s="82" t="s">
        <v>110</v>
      </c>
      <c r="C31" s="40" t="s">
        <v>480</v>
      </c>
      <c r="D31" s="82" t="s">
        <v>434</v>
      </c>
      <c r="E31" s="5" t="s">
        <v>189</v>
      </c>
      <c r="K31" s="6" t="s">
        <v>481</v>
      </c>
    </row>
    <row r="32" spans="1:13" s="6" customFormat="1" x14ac:dyDescent="0.25"/>
    <row r="33" spans="3:4" s="6" customFormat="1" x14ac:dyDescent="0.25"/>
    <row r="36" spans="3:4" x14ac:dyDescent="0.25">
      <c r="D36" s="82"/>
    </row>
    <row r="37" spans="3:4" x14ac:dyDescent="0.25">
      <c r="D37" s="82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D42" s="82"/>
    </row>
    <row r="43" spans="3:4" x14ac:dyDescent="0.25">
      <c r="D43" s="82"/>
    </row>
    <row r="44" spans="3:4" x14ac:dyDescent="0.25">
      <c r="D44" s="82"/>
    </row>
    <row r="45" spans="3:4" x14ac:dyDescent="0.25">
      <c r="D45" s="82"/>
    </row>
    <row r="46" spans="3:4" x14ac:dyDescent="0.25">
      <c r="D46" s="82"/>
    </row>
    <row r="47" spans="3:4" x14ac:dyDescent="0.25">
      <c r="D47" s="82"/>
    </row>
    <row r="48" spans="3:4" x14ac:dyDescent="0.25">
      <c r="D48" s="82"/>
    </row>
    <row r="49" spans="3:4" x14ac:dyDescent="0.25">
      <c r="D49" s="82"/>
    </row>
    <row r="50" spans="3:4" x14ac:dyDescent="0.25">
      <c r="D50" s="82"/>
    </row>
    <row r="51" spans="3:4" x14ac:dyDescent="0.25">
      <c r="D51" s="82"/>
    </row>
    <row r="52" spans="3:4" x14ac:dyDescent="0.25">
      <c r="D52" s="82"/>
    </row>
    <row r="53" spans="3:4" x14ac:dyDescent="0.25">
      <c r="D53" s="82"/>
    </row>
    <row r="54" spans="3:4" x14ac:dyDescent="0.25">
      <c r="C54" s="6"/>
      <c r="D54" s="82"/>
    </row>
    <row r="55" spans="3:4" x14ac:dyDescent="0.25">
      <c r="C55" s="6"/>
      <c r="D55" s="82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A7" workbookViewId="0">
      <selection activeCell="B34" sqref="B34"/>
    </sheetView>
  </sheetViews>
  <sheetFormatPr defaultRowHeight="15" x14ac:dyDescent="0.25"/>
  <cols>
    <col min="1" max="1" width="8" bestFit="1" customWidth="1"/>
    <col min="2" max="2" width="48.85546875" bestFit="1" customWidth="1"/>
    <col min="3" max="3" width="42.85546875" customWidth="1"/>
    <col min="4" max="4" width="16" bestFit="1" customWidth="1"/>
    <col min="5" max="5" width="6.140625" bestFit="1" customWidth="1"/>
    <col min="6" max="6" width="11.140625" bestFit="1" customWidth="1"/>
    <col min="7" max="7" width="7.28515625" bestFit="1" customWidth="1"/>
    <col min="8" max="8" width="17.85546875" bestFit="1" customWidth="1"/>
    <col min="9" max="9" width="12.28515625" bestFit="1" customWidth="1"/>
    <col min="10" max="10" width="11.85546875" bestFit="1" customWidth="1"/>
    <col min="11" max="11" width="9" bestFit="1" customWidth="1"/>
    <col min="12" max="12" width="20.28515625" bestFit="1" customWidth="1"/>
    <col min="13" max="13" width="8.42578125" bestFit="1" customWidth="1"/>
    <col min="14" max="14" width="27.85546875" bestFit="1" customWidth="1"/>
  </cols>
  <sheetData>
    <row r="1" spans="1:14" s="1" customFormat="1" x14ac:dyDescent="0.25">
      <c r="A1" s="1" t="s">
        <v>53</v>
      </c>
      <c r="B1" s="2" t="s">
        <v>1</v>
      </c>
      <c r="C1" s="3" t="s">
        <v>28</v>
      </c>
      <c r="D1" s="4" t="s">
        <v>29</v>
      </c>
      <c r="E1" s="4" t="s">
        <v>30</v>
      </c>
      <c r="F1" s="1" t="s">
        <v>2</v>
      </c>
      <c r="G1" s="1" t="s">
        <v>31</v>
      </c>
      <c r="H1" s="3" t="s">
        <v>32</v>
      </c>
      <c r="I1" s="3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</row>
    <row r="2" spans="1:14" x14ac:dyDescent="0.25">
      <c r="B2" t="s">
        <v>420</v>
      </c>
      <c r="C2" t="s">
        <v>420</v>
      </c>
      <c r="D2" t="s">
        <v>55</v>
      </c>
      <c r="E2" t="s">
        <v>56</v>
      </c>
      <c r="H2" t="s">
        <v>57</v>
      </c>
      <c r="I2" t="s">
        <v>255</v>
      </c>
    </row>
    <row r="3" spans="1:14" x14ac:dyDescent="0.25">
      <c r="B3" t="s">
        <v>421</v>
      </c>
      <c r="C3" t="s">
        <v>421</v>
      </c>
      <c r="D3" t="s">
        <v>55</v>
      </c>
      <c r="E3" t="s">
        <v>56</v>
      </c>
      <c r="H3" t="s">
        <v>57</v>
      </c>
      <c r="I3" t="s">
        <v>255</v>
      </c>
    </row>
    <row r="4" spans="1:14" x14ac:dyDescent="0.25">
      <c r="B4" t="s">
        <v>422</v>
      </c>
      <c r="C4" t="s">
        <v>422</v>
      </c>
      <c r="D4" t="s">
        <v>55</v>
      </c>
      <c r="E4" t="s">
        <v>56</v>
      </c>
      <c r="H4" t="s">
        <v>57</v>
      </c>
      <c r="I4" t="s">
        <v>255</v>
      </c>
    </row>
    <row r="5" spans="1:14" x14ac:dyDescent="0.25">
      <c r="B5" t="s">
        <v>423</v>
      </c>
      <c r="C5" t="s">
        <v>423</v>
      </c>
      <c r="D5" t="s">
        <v>55</v>
      </c>
      <c r="E5" t="s">
        <v>56</v>
      </c>
      <c r="H5" t="s">
        <v>57</v>
      </c>
      <c r="I5" t="s">
        <v>255</v>
      </c>
    </row>
    <row r="6" spans="1:14" x14ac:dyDescent="0.25">
      <c r="B6" t="s">
        <v>424</v>
      </c>
      <c r="C6" t="s">
        <v>424</v>
      </c>
      <c r="D6" t="s">
        <v>55</v>
      </c>
      <c r="E6" t="s">
        <v>56</v>
      </c>
      <c r="H6" t="s">
        <v>57</v>
      </c>
      <c r="I6" t="s">
        <v>255</v>
      </c>
    </row>
    <row r="7" spans="1:14" x14ac:dyDescent="0.25">
      <c r="B7" t="s">
        <v>425</v>
      </c>
      <c r="C7" t="s">
        <v>425</v>
      </c>
      <c r="D7" t="s">
        <v>55</v>
      </c>
      <c r="E7" t="s">
        <v>56</v>
      </c>
      <c r="H7" t="s">
        <v>57</v>
      </c>
      <c r="I7" t="s">
        <v>255</v>
      </c>
    </row>
    <row r="8" spans="1:14" x14ac:dyDescent="0.25">
      <c r="B8" t="s">
        <v>426</v>
      </c>
      <c r="C8" t="s">
        <v>426</v>
      </c>
      <c r="D8" t="s">
        <v>55</v>
      </c>
      <c r="E8" t="s">
        <v>56</v>
      </c>
      <c r="H8" t="s">
        <v>57</v>
      </c>
      <c r="I8" t="s">
        <v>255</v>
      </c>
    </row>
    <row r="9" spans="1:14" x14ac:dyDescent="0.25">
      <c r="B9" t="s">
        <v>427</v>
      </c>
      <c r="C9" t="s">
        <v>427</v>
      </c>
      <c r="D9" t="s">
        <v>55</v>
      </c>
      <c r="E9" t="s">
        <v>56</v>
      </c>
      <c r="H9" t="s">
        <v>57</v>
      </c>
      <c r="I9" t="s">
        <v>255</v>
      </c>
    </row>
    <row r="10" spans="1:14" x14ac:dyDescent="0.25">
      <c r="B10" t="s">
        <v>428</v>
      </c>
      <c r="C10" t="s">
        <v>428</v>
      </c>
      <c r="D10" t="s">
        <v>55</v>
      </c>
      <c r="E10" t="s">
        <v>56</v>
      </c>
      <c r="H10" t="s">
        <v>57</v>
      </c>
      <c r="I10" t="s">
        <v>255</v>
      </c>
    </row>
    <row r="11" spans="1:14" x14ac:dyDescent="0.25">
      <c r="B11" t="s">
        <v>429</v>
      </c>
      <c r="C11" t="s">
        <v>429</v>
      </c>
      <c r="D11" t="s">
        <v>55</v>
      </c>
      <c r="E11" t="s">
        <v>56</v>
      </c>
      <c r="H11" t="s">
        <v>57</v>
      </c>
      <c r="I11" t="s">
        <v>255</v>
      </c>
    </row>
    <row r="12" spans="1:14" x14ac:dyDescent="0.25">
      <c r="B12" t="s">
        <v>430</v>
      </c>
      <c r="C12" t="s">
        <v>430</v>
      </c>
      <c r="D12" t="s">
        <v>55</v>
      </c>
      <c r="E12" t="s">
        <v>56</v>
      </c>
      <c r="H12" t="s">
        <v>57</v>
      </c>
      <c r="I12" t="s">
        <v>255</v>
      </c>
    </row>
    <row r="13" spans="1:14" x14ac:dyDescent="0.25">
      <c r="B13" t="s">
        <v>431</v>
      </c>
      <c r="C13" t="s">
        <v>431</v>
      </c>
      <c r="D13" t="s">
        <v>55</v>
      </c>
      <c r="E13" t="s">
        <v>56</v>
      </c>
      <c r="H13" t="s">
        <v>57</v>
      </c>
      <c r="I13" t="s">
        <v>255</v>
      </c>
    </row>
    <row r="14" spans="1:14" x14ac:dyDescent="0.25">
      <c r="B14" t="s">
        <v>432</v>
      </c>
      <c r="C14" t="s">
        <v>432</v>
      </c>
      <c r="D14" t="s">
        <v>55</v>
      </c>
      <c r="E14" t="s">
        <v>56</v>
      </c>
      <c r="H14" t="s">
        <v>57</v>
      </c>
      <c r="I14" t="s">
        <v>255</v>
      </c>
    </row>
    <row r="15" spans="1:14" x14ac:dyDescent="0.25">
      <c r="B15" t="s">
        <v>433</v>
      </c>
      <c r="C15" t="s">
        <v>433</v>
      </c>
      <c r="D15" t="s">
        <v>55</v>
      </c>
      <c r="E15" t="s">
        <v>56</v>
      </c>
      <c r="H15" t="s">
        <v>57</v>
      </c>
      <c r="I15" t="s">
        <v>255</v>
      </c>
    </row>
    <row r="16" spans="1:14" x14ac:dyDescent="0.25">
      <c r="B16" t="s">
        <v>434</v>
      </c>
      <c r="C16" t="s">
        <v>434</v>
      </c>
      <c r="D16" t="s">
        <v>55</v>
      </c>
      <c r="E16" t="s">
        <v>56</v>
      </c>
      <c r="H16" t="s">
        <v>57</v>
      </c>
      <c r="I16" t="s">
        <v>255</v>
      </c>
    </row>
    <row r="17" spans="2:9" x14ac:dyDescent="0.25">
      <c r="B17" t="s">
        <v>435</v>
      </c>
      <c r="C17" t="s">
        <v>435</v>
      </c>
      <c r="D17" t="s">
        <v>55</v>
      </c>
      <c r="E17" t="s">
        <v>56</v>
      </c>
      <c r="H17" t="s">
        <v>57</v>
      </c>
      <c r="I17" t="s">
        <v>255</v>
      </c>
    </row>
    <row r="18" spans="2:9" x14ac:dyDescent="0.25">
      <c r="B18" t="s">
        <v>436</v>
      </c>
      <c r="C18" t="s">
        <v>436</v>
      </c>
      <c r="D18" t="s">
        <v>55</v>
      </c>
      <c r="E18" t="s">
        <v>56</v>
      </c>
      <c r="H18" t="s">
        <v>57</v>
      </c>
      <c r="I18" t="s">
        <v>255</v>
      </c>
    </row>
    <row r="19" spans="2:9" x14ac:dyDescent="0.25">
      <c r="B19" t="s">
        <v>437</v>
      </c>
      <c r="C19" t="s">
        <v>437</v>
      </c>
      <c r="D19" t="s">
        <v>55</v>
      </c>
      <c r="E19" t="s">
        <v>56</v>
      </c>
      <c r="H19" t="s">
        <v>57</v>
      </c>
      <c r="I19" t="s">
        <v>255</v>
      </c>
    </row>
    <row r="20" spans="2:9" x14ac:dyDescent="0.25">
      <c r="B20" t="s">
        <v>438</v>
      </c>
      <c r="C20" t="s">
        <v>438</v>
      </c>
      <c r="D20" t="s">
        <v>55</v>
      </c>
      <c r="E20" t="s">
        <v>56</v>
      </c>
      <c r="H20" t="s">
        <v>57</v>
      </c>
      <c r="I20" t="s">
        <v>255</v>
      </c>
    </row>
    <row r="21" spans="2:9" x14ac:dyDescent="0.25">
      <c r="B21" t="s">
        <v>439</v>
      </c>
      <c r="C21" t="s">
        <v>439</v>
      </c>
      <c r="D21" t="s">
        <v>55</v>
      </c>
      <c r="E21" t="s">
        <v>56</v>
      </c>
      <c r="H21" t="s">
        <v>57</v>
      </c>
      <c r="I21" t="s">
        <v>255</v>
      </c>
    </row>
    <row r="22" spans="2:9" x14ac:dyDescent="0.25">
      <c r="B22" t="s">
        <v>440</v>
      </c>
      <c r="C22" t="s">
        <v>440</v>
      </c>
      <c r="D22" t="s">
        <v>55</v>
      </c>
      <c r="E22" t="s">
        <v>56</v>
      </c>
      <c r="H22" t="s">
        <v>57</v>
      </c>
      <c r="I22" t="s">
        <v>255</v>
      </c>
    </row>
    <row r="23" spans="2:9" x14ac:dyDescent="0.25">
      <c r="B23" t="s">
        <v>441</v>
      </c>
      <c r="C23" t="s">
        <v>441</v>
      </c>
      <c r="D23" t="s">
        <v>55</v>
      </c>
      <c r="E23" t="s">
        <v>56</v>
      </c>
      <c r="H23" t="s">
        <v>57</v>
      </c>
      <c r="I23" t="s">
        <v>255</v>
      </c>
    </row>
    <row r="24" spans="2:9" x14ac:dyDescent="0.25">
      <c r="B24" t="s">
        <v>447</v>
      </c>
      <c r="C24" t="s">
        <v>447</v>
      </c>
      <c r="D24" t="s">
        <v>55</v>
      </c>
      <c r="E24" t="s">
        <v>56</v>
      </c>
      <c r="H24" t="s">
        <v>57</v>
      </c>
      <c r="I24" t="s">
        <v>255</v>
      </c>
    </row>
    <row r="25" spans="2:9" x14ac:dyDescent="0.25">
      <c r="B25" t="s">
        <v>442</v>
      </c>
      <c r="C25" t="s">
        <v>442</v>
      </c>
      <c r="D25" t="s">
        <v>55</v>
      </c>
      <c r="E25" t="s">
        <v>56</v>
      </c>
      <c r="H25" t="s">
        <v>57</v>
      </c>
      <c r="I25" t="s">
        <v>255</v>
      </c>
    </row>
    <row r="26" spans="2:9" x14ac:dyDescent="0.25">
      <c r="B26" s="82" t="s">
        <v>496</v>
      </c>
      <c r="C26" s="84" t="s">
        <v>497</v>
      </c>
      <c r="D26" s="82" t="s">
        <v>55</v>
      </c>
      <c r="E26" s="82" t="s">
        <v>56</v>
      </c>
      <c r="H26" s="82" t="s">
        <v>57</v>
      </c>
      <c r="I26" s="82" t="s">
        <v>255</v>
      </c>
    </row>
    <row r="27" spans="2:9" x14ac:dyDescent="0.25">
      <c r="B27" s="82" t="s">
        <v>498</v>
      </c>
      <c r="C27" s="82" t="s">
        <v>499</v>
      </c>
      <c r="D27" s="82" t="s">
        <v>508</v>
      </c>
      <c r="E27" s="82" t="s">
        <v>56</v>
      </c>
      <c r="H27" s="82" t="s">
        <v>57</v>
      </c>
      <c r="I27" s="82" t="s">
        <v>255</v>
      </c>
    </row>
    <row r="28" spans="2:9" x14ac:dyDescent="0.25">
      <c r="B28" s="82" t="s">
        <v>500</v>
      </c>
      <c r="C28" s="84" t="s">
        <v>501</v>
      </c>
      <c r="D28" s="82" t="s">
        <v>508</v>
      </c>
      <c r="E28" s="82" t="s">
        <v>56</v>
      </c>
      <c r="H28" s="82" t="s">
        <v>57</v>
      </c>
      <c r="I28" s="82" t="s">
        <v>255</v>
      </c>
    </row>
    <row r="29" spans="2:9" x14ac:dyDescent="0.25">
      <c r="B29" s="82" t="s">
        <v>502</v>
      </c>
      <c r="C29" s="84" t="s">
        <v>503</v>
      </c>
      <c r="D29" s="82" t="s">
        <v>508</v>
      </c>
      <c r="E29" s="82" t="s">
        <v>56</v>
      </c>
      <c r="H29" s="82" t="s">
        <v>57</v>
      </c>
      <c r="I29" s="82" t="s">
        <v>255</v>
      </c>
    </row>
    <row r="30" spans="2:9" x14ac:dyDescent="0.25">
      <c r="B30" s="82" t="s">
        <v>504</v>
      </c>
      <c r="C30" s="85" t="s">
        <v>505</v>
      </c>
      <c r="D30" s="82" t="s">
        <v>508</v>
      </c>
      <c r="E30" s="82" t="s">
        <v>56</v>
      </c>
      <c r="H30" s="82" t="s">
        <v>57</v>
      </c>
      <c r="I30" s="82" t="s">
        <v>255</v>
      </c>
    </row>
    <row r="31" spans="2:9" x14ac:dyDescent="0.25">
      <c r="B31" s="82" t="s">
        <v>506</v>
      </c>
      <c r="C31" s="82" t="s">
        <v>507</v>
      </c>
      <c r="D31" s="82" t="s">
        <v>55</v>
      </c>
      <c r="E31" s="82" t="s">
        <v>56</v>
      </c>
      <c r="H31" s="82" t="s">
        <v>57</v>
      </c>
      <c r="I31" s="82" t="s">
        <v>255</v>
      </c>
    </row>
    <row r="32" spans="2:9" x14ac:dyDescent="0.25">
      <c r="B32" s="82" t="s">
        <v>577</v>
      </c>
      <c r="C32" s="82" t="s">
        <v>577</v>
      </c>
      <c r="D32" s="82" t="s">
        <v>55</v>
      </c>
      <c r="E32" s="82" t="s">
        <v>56</v>
      </c>
      <c r="F32" s="82"/>
      <c r="G32" s="82"/>
      <c r="H32" s="82" t="s">
        <v>57</v>
      </c>
      <c r="I32" s="82" t="s">
        <v>255</v>
      </c>
    </row>
    <row r="33" spans="2:9" x14ac:dyDescent="0.25">
      <c r="B33" s="82" t="s">
        <v>578</v>
      </c>
      <c r="C33" s="82" t="s">
        <v>578</v>
      </c>
      <c r="D33" s="82" t="s">
        <v>55</v>
      </c>
      <c r="E33" s="82" t="s">
        <v>56</v>
      </c>
      <c r="F33" s="82"/>
      <c r="G33" s="82"/>
      <c r="H33" s="82" t="s">
        <v>57</v>
      </c>
      <c r="I33" s="82" t="s">
        <v>255</v>
      </c>
    </row>
    <row r="34" spans="2:9" x14ac:dyDescent="0.25">
      <c r="B34" s="82" t="s">
        <v>583</v>
      </c>
      <c r="C34" s="82" t="s">
        <v>583</v>
      </c>
      <c r="D34" s="82" t="s">
        <v>55</v>
      </c>
      <c r="E34" s="82" t="s">
        <v>56</v>
      </c>
      <c r="F34" s="82"/>
      <c r="G34" s="82"/>
      <c r="H34" s="82" t="s">
        <v>57</v>
      </c>
      <c r="I34" s="82" t="s">
        <v>255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G38"/>
  <sheetViews>
    <sheetView tabSelected="1" workbookViewId="0">
      <pane xSplit="8" topLeftCell="AX1" activePane="topRight" state="frozen"/>
      <selection pane="topRight" activeCell="BA15" sqref="BA15"/>
    </sheetView>
  </sheetViews>
  <sheetFormatPr defaultRowHeight="15" x14ac:dyDescent="0.25"/>
  <cols>
    <col min="1" max="1" width="8" bestFit="1" customWidth="1"/>
    <col min="2" max="2" width="43.42578125" bestFit="1" customWidth="1"/>
    <col min="3" max="3" width="27.7109375" customWidth="1"/>
    <col min="4" max="4" width="35.28515625" bestFit="1" customWidth="1"/>
    <col min="5" max="5" width="16.85546875" bestFit="1" customWidth="1"/>
    <col min="6" max="6" width="6.140625" customWidth="1"/>
    <col min="7" max="7" width="6.28515625" customWidth="1"/>
    <col min="8" max="8" width="9.7109375" bestFit="1" customWidth="1"/>
    <col min="9" max="9" width="8.85546875" bestFit="1" customWidth="1"/>
    <col min="10" max="10" width="14.28515625" bestFit="1" customWidth="1"/>
    <col min="11" max="11" width="31" bestFit="1" customWidth="1"/>
    <col min="12" max="12" width="12.42578125" bestFit="1" customWidth="1"/>
    <col min="13" max="13" width="15.140625" bestFit="1" customWidth="1"/>
    <col min="14" max="14" width="15.5703125" bestFit="1" customWidth="1"/>
    <col min="15" max="15" width="16.140625" bestFit="1" customWidth="1"/>
    <col min="16" max="16" width="60" bestFit="1" customWidth="1"/>
    <col min="17" max="17" width="17.5703125" bestFit="1" customWidth="1"/>
    <col min="18" max="18" width="21.42578125" bestFit="1" customWidth="1"/>
    <col min="19" max="19" width="30.7109375" bestFit="1" customWidth="1"/>
    <col min="20" max="20" width="13.7109375" bestFit="1" customWidth="1"/>
    <col min="21" max="21" width="11" bestFit="1" customWidth="1"/>
    <col min="22" max="22" width="13.7109375" bestFit="1" customWidth="1"/>
    <col min="23" max="23" width="11.42578125" bestFit="1" customWidth="1"/>
    <col min="24" max="24" width="49.42578125" bestFit="1" customWidth="1"/>
    <col min="25" max="25" width="28.5703125" bestFit="1" customWidth="1"/>
    <col min="26" max="26" width="70" bestFit="1" customWidth="1"/>
    <col min="27" max="27" width="20.28515625" bestFit="1" customWidth="1"/>
    <col min="28" max="28" width="27.5703125" bestFit="1" customWidth="1"/>
    <col min="29" max="29" width="28.85546875" bestFit="1" customWidth="1"/>
    <col min="30" max="30" width="28.140625" bestFit="1" customWidth="1"/>
    <col min="31" max="31" width="35.140625" bestFit="1" customWidth="1"/>
    <col min="32" max="32" width="31.28515625" bestFit="1" customWidth="1"/>
    <col min="33" max="33" width="22.85546875" bestFit="1" customWidth="1"/>
    <col min="34" max="34" width="54" bestFit="1" customWidth="1"/>
    <col min="35" max="35" width="24.7109375" bestFit="1" customWidth="1"/>
    <col min="36" max="36" width="21.7109375" bestFit="1" customWidth="1"/>
    <col min="37" max="37" width="13.140625" bestFit="1" customWidth="1"/>
    <col min="38" max="38" width="74.28515625" bestFit="1" customWidth="1"/>
    <col min="39" max="39" width="54.140625" bestFit="1" customWidth="1"/>
    <col min="40" max="40" width="77.5703125" bestFit="1" customWidth="1"/>
    <col min="41" max="42" width="27.85546875" bestFit="1" customWidth="1"/>
    <col min="43" max="43" width="42.28515625" bestFit="1" customWidth="1"/>
    <col min="44" max="44" width="45.85546875" bestFit="1" customWidth="1"/>
    <col min="45" max="45" width="44.140625" bestFit="1" customWidth="1"/>
    <col min="46" max="46" width="24.85546875" bestFit="1" customWidth="1"/>
    <col min="47" max="47" width="13.5703125" bestFit="1" customWidth="1"/>
    <col min="48" max="48" width="10.42578125" bestFit="1" customWidth="1"/>
    <col min="49" max="49" width="17.28515625" bestFit="1" customWidth="1"/>
    <col min="50" max="50" width="14.140625" bestFit="1" customWidth="1"/>
    <col min="51" max="51" width="19" bestFit="1" customWidth="1"/>
    <col min="52" max="52" width="17" bestFit="1" customWidth="1"/>
    <col min="53" max="53" width="21.140625" bestFit="1" customWidth="1"/>
    <col min="54" max="54" width="18" bestFit="1" customWidth="1"/>
    <col min="55" max="55" width="16" bestFit="1" customWidth="1"/>
    <col min="56" max="56" width="20.140625" bestFit="1" customWidth="1"/>
    <col min="57" max="57" width="21.42578125" bestFit="1" customWidth="1"/>
    <col min="58" max="58" width="19.42578125" bestFit="1" customWidth="1"/>
    <col min="59" max="59" width="23.5703125" bestFit="1" customWidth="1"/>
  </cols>
  <sheetData>
    <row r="1" spans="1:59" s="1" customFormat="1" x14ac:dyDescent="0.25">
      <c r="A1" s="1" t="s">
        <v>53</v>
      </c>
      <c r="B1" s="3" t="s">
        <v>45</v>
      </c>
      <c r="C1" s="3" t="s">
        <v>46</v>
      </c>
      <c r="D1" s="3" t="s">
        <v>0</v>
      </c>
      <c r="E1" s="3" t="s">
        <v>17</v>
      </c>
      <c r="F1" s="1" t="s">
        <v>47</v>
      </c>
      <c r="G1" s="1" t="s">
        <v>48</v>
      </c>
      <c r="H1" s="3" t="s">
        <v>3</v>
      </c>
      <c r="I1" s="1" t="s">
        <v>49</v>
      </c>
      <c r="J1" s="1" t="s">
        <v>50</v>
      </c>
      <c r="K1" s="4" t="s">
        <v>81</v>
      </c>
      <c r="L1" s="4" t="s">
        <v>536</v>
      </c>
      <c r="M1" s="4" t="s">
        <v>511</v>
      </c>
      <c r="N1" s="4" t="s">
        <v>539</v>
      </c>
      <c r="O1" s="4" t="s">
        <v>540</v>
      </c>
      <c r="P1" s="4" t="s">
        <v>541</v>
      </c>
      <c r="Q1" s="4" t="s">
        <v>542</v>
      </c>
      <c r="R1" s="4" t="s">
        <v>543</v>
      </c>
      <c r="S1" s="4" t="s">
        <v>544</v>
      </c>
      <c r="T1" s="4" t="s">
        <v>545</v>
      </c>
      <c r="U1" s="4" t="s">
        <v>546</v>
      </c>
      <c r="V1" s="4" t="s">
        <v>547</v>
      </c>
      <c r="W1" s="4" t="s">
        <v>548</v>
      </c>
      <c r="X1" s="4" t="s">
        <v>549</v>
      </c>
      <c r="Y1" s="4" t="s">
        <v>550</v>
      </c>
      <c r="Z1" s="4" t="s">
        <v>551</v>
      </c>
      <c r="AA1" s="4" t="s">
        <v>552</v>
      </c>
      <c r="AB1" s="4" t="s">
        <v>553</v>
      </c>
      <c r="AC1" s="4" t="s">
        <v>554</v>
      </c>
      <c r="AD1" s="4" t="s">
        <v>555</v>
      </c>
      <c r="AE1" s="4" t="s">
        <v>556</v>
      </c>
      <c r="AF1" s="4" t="s">
        <v>557</v>
      </c>
      <c r="AG1" s="4" t="s">
        <v>558</v>
      </c>
      <c r="AH1" s="4" t="s">
        <v>559</v>
      </c>
      <c r="AI1" s="4" t="s">
        <v>560</v>
      </c>
      <c r="AJ1" s="4" t="s">
        <v>561</v>
      </c>
      <c r="AK1" s="4" t="s">
        <v>562</v>
      </c>
      <c r="AL1" s="4" t="s">
        <v>563</v>
      </c>
      <c r="AM1" s="4" t="s">
        <v>576</v>
      </c>
      <c r="AN1" s="4" t="s">
        <v>564</v>
      </c>
      <c r="AO1" s="4" t="s">
        <v>565</v>
      </c>
      <c r="AP1" s="4" t="s">
        <v>566</v>
      </c>
      <c r="AQ1" s="4" t="s">
        <v>567</v>
      </c>
      <c r="AR1" s="4" t="s">
        <v>568</v>
      </c>
      <c r="AS1" s="4" t="s">
        <v>569</v>
      </c>
      <c r="AT1" s="82" t="s">
        <v>589</v>
      </c>
      <c r="AU1" s="82" t="s">
        <v>590</v>
      </c>
      <c r="AV1" s="82" t="s">
        <v>591</v>
      </c>
      <c r="AW1" s="82" t="s">
        <v>592</v>
      </c>
      <c r="AX1" s="82" t="s">
        <v>593</v>
      </c>
      <c r="AY1" s="82" t="s">
        <v>598</v>
      </c>
      <c r="AZ1" s="82" t="s">
        <v>599</v>
      </c>
      <c r="BA1" s="82" t="s">
        <v>600</v>
      </c>
      <c r="BB1" s="82" t="s">
        <v>601</v>
      </c>
      <c r="BC1" s="82" t="s">
        <v>602</v>
      </c>
      <c r="BD1" s="82" t="s">
        <v>603</v>
      </c>
      <c r="BE1" s="82" t="s">
        <v>604</v>
      </c>
      <c r="BF1" s="82" t="s">
        <v>605</v>
      </c>
      <c r="BG1" s="82" t="s">
        <v>606</v>
      </c>
    </row>
    <row r="2" spans="1:59" s="1" customFormat="1" x14ac:dyDescent="0.25">
      <c r="A2" s="16"/>
      <c r="B2" s="6" t="s">
        <v>309</v>
      </c>
      <c r="C2" s="40" t="s">
        <v>310</v>
      </c>
      <c r="D2" s="82" t="s">
        <v>420</v>
      </c>
      <c r="E2" t="s">
        <v>189</v>
      </c>
      <c r="H2" s="11">
        <v>44197</v>
      </c>
      <c r="J2" s="13"/>
      <c r="K2" s="15"/>
      <c r="M2" s="41">
        <v>100000</v>
      </c>
      <c r="N2" s="15">
        <v>40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59" s="1" customFormat="1" x14ac:dyDescent="0.25">
      <c r="A3" s="16"/>
      <c r="B3" s="6" t="s">
        <v>309</v>
      </c>
      <c r="C3" s="40" t="s">
        <v>310</v>
      </c>
      <c r="D3" s="82" t="s">
        <v>420</v>
      </c>
      <c r="E3" t="s">
        <v>189</v>
      </c>
      <c r="H3" s="16"/>
      <c r="J3" s="13"/>
      <c r="K3" s="15" t="str">
        <f>"Testing "&amp;B3</f>
        <v>Testing Additional Costs</v>
      </c>
      <c r="L3" t="s">
        <v>315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59" s="1" customFormat="1" x14ac:dyDescent="0.25">
      <c r="A4" s="16" t="b">
        <v>1</v>
      </c>
      <c r="B4" s="6" t="s">
        <v>302</v>
      </c>
      <c r="C4" s="40" t="s">
        <v>312</v>
      </c>
      <c r="D4" t="s">
        <v>54</v>
      </c>
      <c r="E4" t="s">
        <v>189</v>
      </c>
      <c r="H4" s="16"/>
      <c r="J4" s="13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59" x14ac:dyDescent="0.25">
      <c r="A5" s="16"/>
      <c r="B5" t="s">
        <v>112</v>
      </c>
      <c r="C5" t="s">
        <v>153</v>
      </c>
      <c r="D5" s="82" t="s">
        <v>422</v>
      </c>
      <c r="E5" t="s">
        <v>189</v>
      </c>
      <c r="H5" s="11">
        <v>44197</v>
      </c>
      <c r="Q5" t="s">
        <v>155</v>
      </c>
      <c r="S5" s="6"/>
      <c r="U5" t="s">
        <v>157</v>
      </c>
      <c r="W5" t="s">
        <v>158</v>
      </c>
    </row>
    <row r="6" spans="1:59" x14ac:dyDescent="0.25">
      <c r="A6" s="16"/>
      <c r="B6" t="s">
        <v>112</v>
      </c>
      <c r="C6" t="s">
        <v>153</v>
      </c>
      <c r="D6" s="82" t="s">
        <v>422</v>
      </c>
      <c r="E6" t="s">
        <v>189</v>
      </c>
      <c r="H6" s="16"/>
      <c r="K6" t="str">
        <f>"Testing "&amp;B6</f>
        <v>Testing Cost Savings</v>
      </c>
      <c r="L6" t="s">
        <v>154</v>
      </c>
    </row>
    <row r="7" spans="1:59" x14ac:dyDescent="0.25">
      <c r="A7" s="16"/>
      <c r="B7" t="s">
        <v>123</v>
      </c>
      <c r="C7" t="s">
        <v>159</v>
      </c>
      <c r="D7" s="82" t="s">
        <v>425</v>
      </c>
      <c r="E7" t="s">
        <v>189</v>
      </c>
      <c r="P7" t="s">
        <v>160</v>
      </c>
      <c r="X7" t="s">
        <v>161</v>
      </c>
      <c r="Z7" t="s">
        <v>162</v>
      </c>
      <c r="AB7" t="s">
        <v>84</v>
      </c>
      <c r="AG7" t="s">
        <v>84</v>
      </c>
      <c r="AH7" t="s">
        <v>163</v>
      </c>
      <c r="AL7" t="s">
        <v>164</v>
      </c>
      <c r="AM7" t="s">
        <v>165</v>
      </c>
      <c r="AN7" t="s">
        <v>166</v>
      </c>
      <c r="AO7" t="s">
        <v>167</v>
      </c>
      <c r="AP7" t="s">
        <v>167</v>
      </c>
    </row>
    <row r="8" spans="1:59" x14ac:dyDescent="0.25">
      <c r="A8" s="16" t="b">
        <v>1</v>
      </c>
      <c r="B8" t="s">
        <v>104</v>
      </c>
      <c r="C8" t="s">
        <v>180</v>
      </c>
      <c r="D8" t="s">
        <v>54</v>
      </c>
      <c r="E8" t="s">
        <v>189</v>
      </c>
    </row>
    <row r="9" spans="1:59" x14ac:dyDescent="0.25">
      <c r="A9" s="16" t="b">
        <v>1</v>
      </c>
      <c r="B9" t="s">
        <v>125</v>
      </c>
      <c r="C9" t="s">
        <v>185</v>
      </c>
      <c r="D9" t="s">
        <v>54</v>
      </c>
      <c r="E9" t="s">
        <v>189</v>
      </c>
    </row>
    <row r="10" spans="1:59" x14ac:dyDescent="0.25">
      <c r="A10" s="16" t="b">
        <v>1</v>
      </c>
      <c r="B10" t="s">
        <v>121</v>
      </c>
      <c r="C10" t="s">
        <v>182</v>
      </c>
      <c r="D10" t="s">
        <v>54</v>
      </c>
      <c r="E10" t="s">
        <v>189</v>
      </c>
    </row>
    <row r="11" spans="1:59" x14ac:dyDescent="0.25">
      <c r="A11" s="16"/>
      <c r="B11" t="s">
        <v>115</v>
      </c>
      <c r="C11" s="40" t="s">
        <v>313</v>
      </c>
      <c r="D11" s="82" t="s">
        <v>440</v>
      </c>
      <c r="E11" t="s">
        <v>189</v>
      </c>
    </row>
    <row r="12" spans="1:59" x14ac:dyDescent="0.25">
      <c r="A12" s="16"/>
      <c r="B12" t="s">
        <v>120</v>
      </c>
      <c r="C12" t="s">
        <v>168</v>
      </c>
      <c r="D12" s="82" t="s">
        <v>441</v>
      </c>
      <c r="E12" t="s">
        <v>189</v>
      </c>
      <c r="H12" s="11"/>
      <c r="K12" t="str">
        <f>"Testing "&amp;B12</f>
        <v>Testing Environmental Benefit</v>
      </c>
    </row>
    <row r="13" spans="1:59" s="82" customFormat="1" x14ac:dyDescent="0.25">
      <c r="A13" s="16"/>
      <c r="B13" s="82" t="s">
        <v>120</v>
      </c>
      <c r="C13" s="82" t="s">
        <v>168</v>
      </c>
      <c r="D13" s="82" t="s">
        <v>441</v>
      </c>
      <c r="E13" s="82" t="s">
        <v>189</v>
      </c>
      <c r="H13" s="17">
        <v>44197</v>
      </c>
      <c r="Q13" s="82" t="s">
        <v>155</v>
      </c>
      <c r="T13" s="82" t="s">
        <v>169</v>
      </c>
      <c r="V13" s="82" t="s">
        <v>170</v>
      </c>
      <c r="AK13" s="82" t="s">
        <v>171</v>
      </c>
    </row>
    <row r="14" spans="1:59" s="1" customFormat="1" x14ac:dyDescent="0.25">
      <c r="A14" s="16" t="b">
        <v>1</v>
      </c>
      <c r="B14" t="s">
        <v>116</v>
      </c>
      <c r="C14" t="s">
        <v>240</v>
      </c>
      <c r="D14" t="s">
        <v>367</v>
      </c>
      <c r="E14" t="s">
        <v>189</v>
      </c>
      <c r="H14" s="16"/>
      <c r="J14" s="1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</row>
    <row r="15" spans="1:59" s="1" customFormat="1" x14ac:dyDescent="0.25">
      <c r="A15" s="16"/>
      <c r="B15" s="6" t="s">
        <v>114</v>
      </c>
      <c r="C15" s="6" t="s">
        <v>260</v>
      </c>
      <c r="D15" s="82" t="s">
        <v>436</v>
      </c>
      <c r="E15" t="s">
        <v>189</v>
      </c>
      <c r="H15" s="17">
        <v>44197</v>
      </c>
      <c r="J15" s="13"/>
      <c r="K15" s="15"/>
      <c r="L15" s="15"/>
      <c r="M15" s="15"/>
      <c r="N15" s="15"/>
      <c r="O15" s="15"/>
      <c r="P15" s="15"/>
      <c r="Q15" s="15">
        <v>100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6">
        <v>20</v>
      </c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</row>
    <row r="16" spans="1:59" s="1" customFormat="1" x14ac:dyDescent="0.25">
      <c r="A16" s="16"/>
      <c r="B16" s="6" t="s">
        <v>114</v>
      </c>
      <c r="C16" s="6" t="s">
        <v>260</v>
      </c>
      <c r="D16" s="82" t="s">
        <v>436</v>
      </c>
      <c r="E16" t="s">
        <v>189</v>
      </c>
      <c r="H16" s="16"/>
      <c r="J16" s="13"/>
      <c r="K16" s="15" t="str">
        <f>"Testing "&amp;B16</f>
        <v>Testing Brand Value Benefit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82"/>
      <c r="AR16" s="15"/>
      <c r="AS16" s="15"/>
    </row>
    <row r="17" spans="1:59" s="1" customFormat="1" x14ac:dyDescent="0.25">
      <c r="A17" s="16"/>
      <c r="B17" s="6" t="s">
        <v>118</v>
      </c>
      <c r="C17" s="6" t="s">
        <v>172</v>
      </c>
      <c r="D17" s="82" t="s">
        <v>438</v>
      </c>
      <c r="E17" t="s">
        <v>189</v>
      </c>
      <c r="H17" s="17">
        <v>44197</v>
      </c>
      <c r="J17" s="13"/>
      <c r="K17" s="15"/>
      <c r="L17" s="15"/>
      <c r="M17" s="15"/>
      <c r="N17" s="15"/>
      <c r="O17" s="15">
        <v>10</v>
      </c>
      <c r="P17" s="15"/>
      <c r="Q17" s="15">
        <v>70</v>
      </c>
      <c r="R17" s="15"/>
      <c r="S17" s="15"/>
      <c r="T17" s="15"/>
      <c r="U17" s="15"/>
      <c r="V17" s="15"/>
      <c r="W17" s="15"/>
      <c r="X17" s="15"/>
      <c r="Y17" s="15"/>
      <c r="Z17" s="15"/>
      <c r="AA17" s="15">
        <v>5</v>
      </c>
      <c r="AB17" s="15"/>
      <c r="AC17" s="15"/>
      <c r="AD17" s="15"/>
      <c r="AE17" s="15"/>
      <c r="AG17" s="15"/>
      <c r="AH17" s="15"/>
      <c r="AI17" s="15"/>
      <c r="AJ17" s="15">
        <v>2</v>
      </c>
      <c r="AK17" s="15"/>
      <c r="AL17" s="15"/>
      <c r="AM17" s="15"/>
      <c r="AN17" s="15"/>
      <c r="AO17" s="15"/>
      <c r="AP17" s="15"/>
      <c r="AQ17" s="82"/>
      <c r="AR17" s="15"/>
      <c r="AS17" s="15"/>
    </row>
    <row r="18" spans="1:59" s="1" customFormat="1" x14ac:dyDescent="0.25">
      <c r="A18" s="16"/>
      <c r="B18" s="6" t="s">
        <v>118</v>
      </c>
      <c r="C18" s="6" t="s">
        <v>172</v>
      </c>
      <c r="D18" s="82" t="s">
        <v>438</v>
      </c>
      <c r="E18" t="s">
        <v>189</v>
      </c>
      <c r="H18" s="16"/>
      <c r="J18" s="13"/>
      <c r="K18" s="15" t="str">
        <f>"Testing "&amp;B18</f>
        <v>Testing Customer Service Benefit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82"/>
      <c r="AR18" s="15"/>
      <c r="AS18" s="15"/>
    </row>
    <row r="19" spans="1:59" x14ac:dyDescent="0.25">
      <c r="A19" s="16" t="b">
        <v>1</v>
      </c>
      <c r="B19" t="s">
        <v>87</v>
      </c>
      <c r="C19" t="s">
        <v>178</v>
      </c>
      <c r="D19" t="s">
        <v>58</v>
      </c>
      <c r="E19" t="s">
        <v>189</v>
      </c>
      <c r="AQ19" s="82"/>
    </row>
    <row r="20" spans="1:59" x14ac:dyDescent="0.25">
      <c r="A20" s="16" t="b">
        <v>1</v>
      </c>
      <c r="B20" t="s">
        <v>101</v>
      </c>
      <c r="C20" t="s">
        <v>179</v>
      </c>
      <c r="D20" t="s">
        <v>58</v>
      </c>
      <c r="E20" t="s">
        <v>189</v>
      </c>
      <c r="AQ20" s="82"/>
    </row>
    <row r="21" spans="1:59" x14ac:dyDescent="0.25">
      <c r="A21" s="16" t="b">
        <v>1</v>
      </c>
      <c r="B21" t="s">
        <v>94</v>
      </c>
      <c r="C21" t="s">
        <v>181</v>
      </c>
      <c r="D21" t="s">
        <v>58</v>
      </c>
      <c r="E21" t="s">
        <v>189</v>
      </c>
    </row>
    <row r="22" spans="1:59" x14ac:dyDescent="0.25">
      <c r="A22" s="16" t="b">
        <v>1</v>
      </c>
      <c r="B22" t="s">
        <v>108</v>
      </c>
      <c r="C22" t="s">
        <v>183</v>
      </c>
      <c r="D22" t="s">
        <v>58</v>
      </c>
      <c r="E22" t="s">
        <v>189</v>
      </c>
      <c r="AQ22" s="82"/>
    </row>
    <row r="23" spans="1:59" x14ac:dyDescent="0.25">
      <c r="A23" s="16" t="b">
        <v>1</v>
      </c>
      <c r="B23" t="s">
        <v>96</v>
      </c>
      <c r="C23" t="s">
        <v>184</v>
      </c>
      <c r="D23" t="s">
        <v>58</v>
      </c>
      <c r="E23" t="s">
        <v>189</v>
      </c>
      <c r="AQ23" s="82"/>
    </row>
    <row r="24" spans="1:59" x14ac:dyDescent="0.25">
      <c r="A24" s="16" t="b">
        <v>1</v>
      </c>
      <c r="B24" t="s">
        <v>124</v>
      </c>
      <c r="C24" t="s">
        <v>173</v>
      </c>
      <c r="D24" s="82" t="s">
        <v>435</v>
      </c>
      <c r="E24" t="s">
        <v>189</v>
      </c>
      <c r="H24" s="11">
        <v>43466</v>
      </c>
      <c r="Q24" t="s">
        <v>169</v>
      </c>
      <c r="AI24" t="s">
        <v>174</v>
      </c>
      <c r="AQ24" s="82"/>
    </row>
    <row r="25" spans="1:59" x14ac:dyDescent="0.25">
      <c r="A25" s="16" t="b">
        <v>1</v>
      </c>
      <c r="B25" t="s">
        <v>124</v>
      </c>
      <c r="C25" s="82" t="s">
        <v>173</v>
      </c>
      <c r="D25" s="82" t="s">
        <v>435</v>
      </c>
      <c r="E25" t="s">
        <v>189</v>
      </c>
      <c r="K25" t="str">
        <f>"Testing "&amp;B25</f>
        <v>Testing Renewable Capacity</v>
      </c>
      <c r="AQ25" s="82"/>
    </row>
    <row r="26" spans="1:59" x14ac:dyDescent="0.25">
      <c r="B26" s="6" t="s">
        <v>580</v>
      </c>
      <c r="C26" s="82" t="s">
        <v>587</v>
      </c>
      <c r="D26" s="6" t="s">
        <v>577</v>
      </c>
      <c r="E26" s="82" t="s">
        <v>189</v>
      </c>
      <c r="F26" s="82"/>
      <c r="G26" s="82"/>
      <c r="H26" s="11">
        <v>43466</v>
      </c>
      <c r="Q26">
        <v>70</v>
      </c>
      <c r="AQ26" s="82"/>
      <c r="AU26" s="82">
        <v>10000</v>
      </c>
      <c r="AV26" s="82">
        <v>20000</v>
      </c>
      <c r="AW26" s="82">
        <v>5000</v>
      </c>
      <c r="AX26" s="82">
        <v>10000</v>
      </c>
    </row>
    <row r="27" spans="1:59" x14ac:dyDescent="0.25">
      <c r="B27" s="6" t="s">
        <v>580</v>
      </c>
      <c r="C27" s="82" t="s">
        <v>587</v>
      </c>
      <c r="D27" s="6" t="s">
        <v>577</v>
      </c>
      <c r="E27" s="82" t="s">
        <v>189</v>
      </c>
      <c r="F27" s="82"/>
      <c r="G27" s="82"/>
      <c r="H27" s="82"/>
      <c r="K27" s="82" t="s">
        <v>597</v>
      </c>
      <c r="AQ27" s="82"/>
      <c r="AT27" s="82" t="s">
        <v>594</v>
      </c>
    </row>
    <row r="28" spans="1:59" x14ac:dyDescent="0.25">
      <c r="B28" s="6" t="s">
        <v>582</v>
      </c>
      <c r="C28" s="82" t="s">
        <v>588</v>
      </c>
      <c r="D28" s="6" t="s">
        <v>578</v>
      </c>
      <c r="E28" s="82" t="s">
        <v>189</v>
      </c>
      <c r="F28" s="82"/>
      <c r="G28" s="82"/>
      <c r="H28" s="11">
        <v>43466</v>
      </c>
      <c r="Q28">
        <v>70</v>
      </c>
      <c r="AC28">
        <v>200</v>
      </c>
      <c r="AD28">
        <v>500</v>
      </c>
      <c r="AE28">
        <v>100</v>
      </c>
      <c r="AQ28" s="82"/>
      <c r="AR28" s="6" t="s">
        <v>595</v>
      </c>
      <c r="AS28" s="6" t="s">
        <v>596</v>
      </c>
    </row>
    <row r="29" spans="1:59" x14ac:dyDescent="0.25">
      <c r="B29" s="6" t="s">
        <v>582</v>
      </c>
      <c r="C29" s="82" t="s">
        <v>588</v>
      </c>
      <c r="D29" s="6" t="s">
        <v>578</v>
      </c>
      <c r="E29" s="82" t="s">
        <v>189</v>
      </c>
      <c r="F29" s="82"/>
      <c r="G29" s="82"/>
      <c r="H29" s="82"/>
      <c r="K29" s="82" t="s">
        <v>597</v>
      </c>
      <c r="AQ29" s="82"/>
    </row>
    <row r="30" spans="1:59" x14ac:dyDescent="0.25">
      <c r="B30" s="6" t="s">
        <v>585</v>
      </c>
      <c r="C30" s="82" t="s">
        <v>586</v>
      </c>
      <c r="D30" s="6" t="s">
        <v>583</v>
      </c>
      <c r="E30" s="82" t="s">
        <v>189</v>
      </c>
      <c r="F30" s="82"/>
      <c r="G30" s="82"/>
      <c r="H30" s="11">
        <v>43466</v>
      </c>
      <c r="Q30" s="82">
        <v>70</v>
      </c>
      <c r="AQ30" s="82"/>
      <c r="AY30">
        <v>200</v>
      </c>
      <c r="AZ30">
        <v>50</v>
      </c>
      <c r="BA30">
        <v>10</v>
      </c>
      <c r="BB30">
        <v>300</v>
      </c>
      <c r="BC30">
        <v>30</v>
      </c>
      <c r="BD30">
        <v>5</v>
      </c>
      <c r="BE30">
        <v>100</v>
      </c>
      <c r="BF30">
        <v>50</v>
      </c>
      <c r="BG30">
        <v>20</v>
      </c>
    </row>
    <row r="31" spans="1:59" x14ac:dyDescent="0.25">
      <c r="B31" s="6" t="s">
        <v>585</v>
      </c>
      <c r="C31" s="82" t="s">
        <v>586</v>
      </c>
      <c r="D31" s="6" t="s">
        <v>583</v>
      </c>
      <c r="E31" s="82" t="s">
        <v>189</v>
      </c>
      <c r="F31" s="82"/>
      <c r="G31" s="82"/>
      <c r="H31" s="82"/>
      <c r="K31" s="82" t="s">
        <v>597</v>
      </c>
      <c r="AQ31" s="82"/>
    </row>
    <row r="32" spans="1:59" x14ac:dyDescent="0.25">
      <c r="C32" s="82"/>
      <c r="D32" s="82"/>
    </row>
    <row r="33" spans="3:4" x14ac:dyDescent="0.25">
      <c r="C33" s="82"/>
      <c r="D33" s="82"/>
    </row>
    <row r="34" spans="3:4" x14ac:dyDescent="0.25">
      <c r="C34" s="40"/>
    </row>
    <row r="35" spans="3:4" x14ac:dyDescent="0.25">
      <c r="C35" s="82"/>
    </row>
    <row r="36" spans="3:4" x14ac:dyDescent="0.25">
      <c r="C36" s="82"/>
    </row>
    <row r="37" spans="3:4" x14ac:dyDescent="0.25">
      <c r="C37" s="82"/>
    </row>
    <row r="38" spans="3:4" x14ac:dyDescent="0.25">
      <c r="C38" s="8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1"/>
  <sheetViews>
    <sheetView workbookViewId="0">
      <pane ySplit="1" topLeftCell="A2" activePane="bottomLeft" state="frozen"/>
      <selection activeCell="A17" sqref="A17"/>
      <selection pane="bottomLeft"/>
    </sheetView>
  </sheetViews>
  <sheetFormatPr defaultRowHeight="15" x14ac:dyDescent="0.25"/>
  <cols>
    <col min="1" max="1" width="22.7109375" customWidth="1"/>
    <col min="2" max="2" width="22" customWidth="1"/>
  </cols>
  <sheetData>
    <row r="1" spans="1:2" x14ac:dyDescent="0.25">
      <c r="A1" t="s">
        <v>242</v>
      </c>
      <c r="B1" t="s">
        <v>243</v>
      </c>
    </row>
    <row r="2" spans="1:2" x14ac:dyDescent="0.25">
      <c r="A2" s="82" t="s">
        <v>464</v>
      </c>
      <c r="B2" s="82" t="s">
        <v>45</v>
      </c>
    </row>
    <row r="3" spans="1:2" x14ac:dyDescent="0.25">
      <c r="A3" s="82" t="s">
        <v>465</v>
      </c>
      <c r="B3" s="82" t="s">
        <v>46</v>
      </c>
    </row>
    <row r="4" spans="1:2" x14ac:dyDescent="0.25">
      <c r="A4" s="82" t="s">
        <v>244</v>
      </c>
      <c r="B4" s="82" t="s">
        <v>0</v>
      </c>
    </row>
    <row r="5" spans="1:2" x14ac:dyDescent="0.25">
      <c r="A5" s="82" t="s">
        <v>245</v>
      </c>
      <c r="B5" s="82" t="s">
        <v>17</v>
      </c>
    </row>
    <row r="6" spans="1:2" x14ac:dyDescent="0.25">
      <c r="A6" s="82" t="s">
        <v>252</v>
      </c>
      <c r="B6" s="82" t="s">
        <v>47</v>
      </c>
    </row>
    <row r="7" spans="1:2" x14ac:dyDescent="0.25">
      <c r="A7" s="82" t="s">
        <v>466</v>
      </c>
      <c r="B7" s="82" t="s">
        <v>48</v>
      </c>
    </row>
    <row r="8" spans="1:2" x14ac:dyDescent="0.25">
      <c r="A8" s="82" t="s">
        <v>467</v>
      </c>
      <c r="B8" s="82" t="s">
        <v>3</v>
      </c>
    </row>
    <row r="9" spans="1:2" x14ac:dyDescent="0.25">
      <c r="A9" s="82" t="s">
        <v>468</v>
      </c>
      <c r="B9" s="82" t="s">
        <v>49</v>
      </c>
    </row>
    <row r="10" spans="1:2" x14ac:dyDescent="0.25">
      <c r="A10" s="82" t="s">
        <v>469</v>
      </c>
      <c r="B10" s="82" t="s">
        <v>50</v>
      </c>
    </row>
    <row r="11" spans="1:2" x14ac:dyDescent="0.25">
      <c r="A11" s="82" t="s">
        <v>254</v>
      </c>
      <c r="B11" s="82" t="s">
        <v>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00000"/>
  </sheetPr>
  <dimension ref="A1:L13"/>
  <sheetViews>
    <sheetView workbookViewId="0">
      <selection activeCell="D30" sqref="D30"/>
    </sheetView>
  </sheetViews>
  <sheetFormatPr defaultColWidth="29" defaultRowHeight="15" x14ac:dyDescent="0.25"/>
  <cols>
    <col min="1" max="1" width="31.140625" customWidth="1"/>
    <col min="2" max="2" width="14.5703125" bestFit="1" customWidth="1"/>
    <col min="3" max="3" width="19.7109375" bestFit="1" customWidth="1"/>
    <col min="4" max="4" width="24.42578125" bestFit="1" customWidth="1"/>
    <col min="5" max="5" width="14.42578125" bestFit="1" customWidth="1"/>
    <col min="6" max="6" width="11.28515625" style="57" bestFit="1" customWidth="1"/>
    <col min="7" max="7" width="16.42578125" bestFit="1" customWidth="1"/>
    <col min="8" max="8" width="7" style="57" bestFit="1" customWidth="1"/>
    <col min="9" max="9" width="20.140625" style="57" bestFit="1" customWidth="1"/>
    <col min="10" max="10" width="15.42578125" style="57" bestFit="1" customWidth="1"/>
    <col min="11" max="11" width="8" style="57" bestFit="1" customWidth="1"/>
    <col min="12" max="12" width="20.140625" bestFit="1" customWidth="1"/>
  </cols>
  <sheetData>
    <row r="1" spans="1:12" s="1" customFormat="1" x14ac:dyDescent="0.25">
      <c r="E1" s="90" t="s">
        <v>262</v>
      </c>
      <c r="F1" s="90"/>
      <c r="G1" s="90" t="s">
        <v>452</v>
      </c>
      <c r="H1" s="90"/>
      <c r="I1" s="1" t="s">
        <v>453</v>
      </c>
      <c r="J1" s="90" t="s">
        <v>454</v>
      </c>
      <c r="K1" s="90"/>
      <c r="L1" s="1" t="s">
        <v>455</v>
      </c>
    </row>
    <row r="2" spans="1:12" s="1" customFormat="1" x14ac:dyDescent="0.25">
      <c r="A2" s="1" t="s">
        <v>456</v>
      </c>
      <c r="B2" s="1" t="s">
        <v>316</v>
      </c>
      <c r="C2" s="1" t="s">
        <v>444</v>
      </c>
      <c r="D2" s="1" t="s">
        <v>265</v>
      </c>
      <c r="E2" s="1" t="s">
        <v>457</v>
      </c>
      <c r="F2" s="77" t="s">
        <v>458</v>
      </c>
      <c r="G2" s="1" t="s">
        <v>457</v>
      </c>
      <c r="H2" s="77" t="s">
        <v>458</v>
      </c>
      <c r="J2" s="1" t="s">
        <v>457</v>
      </c>
      <c r="K2" s="77" t="s">
        <v>458</v>
      </c>
    </row>
    <row r="3" spans="1:12" x14ac:dyDescent="0.25">
      <c r="A3" t="s">
        <v>433</v>
      </c>
      <c r="B3" t="s">
        <v>82</v>
      </c>
      <c r="I3"/>
    </row>
    <row r="4" spans="1:12" x14ac:dyDescent="0.25">
      <c r="D4" t="s">
        <v>79</v>
      </c>
      <c r="E4" t="e">
        <f>INDEX('QuestionnaireAnswers-B-Risk'!$A$1:$Y$48, MATCH('Calculations-Risk'!$A$3,'QuestionnaireAnswers-B-Risk'!$D:$D,0), MATCH($D4,'QuestionnaireAnswers-B-Risk'!$1:$1,0))</f>
        <v>#N/A</v>
      </c>
      <c r="F4" s="80" t="e">
        <f>INDEX(Consequences!$C:$C, MATCH(E4,Consequences!$A:$A, 0))</f>
        <v>#N/A</v>
      </c>
      <c r="G4" t="e">
        <f>INDEX('QuestionnaireAnswers-O-Risk'!$A$1:$X$50, MATCH('Calculations-Risk'!$A$3,'QuestionnaireAnswers-O-Risk'!$D:$D,0), MATCH($D4,'QuestionnaireAnswers-O-Risk'!$1:$1,0))</f>
        <v>#N/A</v>
      </c>
      <c r="H4" s="57" t="e">
        <f>IF(G4=0,0,INDEX([1]Consequences!$C:$C,MATCH(G4,[1]Consequences!$A:$A,0)))</f>
        <v>#N/A</v>
      </c>
      <c r="I4"/>
    </row>
    <row r="5" spans="1:12" x14ac:dyDescent="0.25">
      <c r="D5" t="s">
        <v>80</v>
      </c>
      <c r="E5" t="e">
        <f>INDEX('QuestionnaireAnswers-B-Risk'!$A$1:$Y$48, MATCH('Calculations-Risk'!$A$3,'QuestionnaireAnswers-B-Risk'!$D:$D,0), MATCH($D5,'QuestionnaireAnswers-B-Risk'!$1:$1,0))</f>
        <v>#N/A</v>
      </c>
      <c r="F5" s="81" t="e">
        <f>INDEX(Probabilities!$C:$C, MATCH(E5, Probabilities!$A:$A, 0))</f>
        <v>#N/A</v>
      </c>
      <c r="G5" t="e">
        <f>INDEX('QuestionnaireAnswers-O-Risk'!$A$1:$X$50, MATCH('Calculations-Risk'!$A$3,'QuestionnaireAnswers-O-Risk'!$D:$D,0), MATCH($D5,'QuestionnaireAnswers-O-Risk'!$1:$1,0))</f>
        <v>#N/A</v>
      </c>
      <c r="H5" s="78" t="e">
        <f>IF(G5=0, 0, INDEX([1]Probabilities!$C:$C, MATCH(G5,[1]Probabilities!$A:$A, 0)))</f>
        <v>#N/A</v>
      </c>
      <c r="I5"/>
      <c r="J5" s="78"/>
      <c r="K5" s="78"/>
    </row>
    <row r="6" spans="1:12" x14ac:dyDescent="0.25">
      <c r="F6" s="79"/>
      <c r="I6"/>
    </row>
    <row r="7" spans="1:12" x14ac:dyDescent="0.25">
      <c r="D7" t="s">
        <v>459</v>
      </c>
      <c r="F7" s="69" t="e">
        <f>F4*F5</f>
        <v>#N/A</v>
      </c>
      <c r="H7" s="57" t="e">
        <f>H4*H5</f>
        <v>#N/A</v>
      </c>
      <c r="I7" s="65" t="e">
        <f>F7-H7</f>
        <v>#N/A</v>
      </c>
      <c r="L7" s="73"/>
    </row>
    <row r="8" spans="1:12" x14ac:dyDescent="0.25">
      <c r="F8" s="65"/>
      <c r="G8" s="65"/>
      <c r="H8" s="65"/>
      <c r="I8" s="65"/>
      <c r="J8" s="65"/>
      <c r="K8" s="65"/>
      <c r="L8" s="65"/>
    </row>
    <row r="9" spans="1:12" x14ac:dyDescent="0.25">
      <c r="C9" s="6"/>
      <c r="D9" s="6"/>
      <c r="E9" s="6"/>
      <c r="F9" s="79"/>
    </row>
    <row r="10" spans="1:12" x14ac:dyDescent="0.25">
      <c r="A10" t="s">
        <v>460</v>
      </c>
      <c r="C10" s="6"/>
      <c r="D10" s="6"/>
      <c r="E10" s="6"/>
      <c r="F10" s="79"/>
    </row>
    <row r="11" spans="1:12" x14ac:dyDescent="0.25">
      <c r="C11" s="6"/>
      <c r="D11" s="6"/>
      <c r="E11" s="6"/>
      <c r="F11" s="79"/>
    </row>
    <row r="12" spans="1:12" x14ac:dyDescent="0.25">
      <c r="C12" s="6"/>
      <c r="D12" s="6"/>
      <c r="E12" s="6"/>
      <c r="F12" s="79"/>
    </row>
    <row r="13" spans="1:12" x14ac:dyDescent="0.25">
      <c r="C13" s="6"/>
      <c r="D13" s="6"/>
      <c r="E13" s="6"/>
      <c r="F13" s="79"/>
    </row>
  </sheetData>
  <mergeCells count="3">
    <mergeCell ref="E1:F1"/>
    <mergeCell ref="G1:H1"/>
    <mergeCell ref="J1:K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>
    <tabColor theme="5" tint="-0.249977111117893"/>
  </sheetPr>
  <dimension ref="A1:I31"/>
  <sheetViews>
    <sheetView zoomScaleNormal="100" workbookViewId="0">
      <selection activeCell="H37" sqref="H37"/>
    </sheetView>
  </sheetViews>
  <sheetFormatPr defaultRowHeight="15" x14ac:dyDescent="0.25"/>
  <cols>
    <col min="1" max="1" width="25.5703125" customWidth="1"/>
    <col min="2" max="2" width="24.85546875" customWidth="1"/>
    <col min="3" max="5" width="12.7109375" bestFit="1" customWidth="1"/>
    <col min="6" max="6" width="22" customWidth="1"/>
    <col min="7" max="9" width="22.5703125" customWidth="1"/>
  </cols>
  <sheetData>
    <row r="1" spans="1:9" x14ac:dyDescent="0.25">
      <c r="A1" s="37" t="s">
        <v>287</v>
      </c>
      <c r="B1" s="37"/>
      <c r="C1" s="38"/>
      <c r="D1" s="38"/>
      <c r="E1" s="38"/>
      <c r="F1" s="38"/>
      <c r="G1" s="38"/>
      <c r="H1" s="38"/>
      <c r="I1" s="38"/>
    </row>
    <row r="2" spans="1:9" x14ac:dyDescent="0.25">
      <c r="A2" s="39" t="s">
        <v>289</v>
      </c>
      <c r="B2" s="39"/>
    </row>
    <row r="3" spans="1:9" x14ac:dyDescent="0.25">
      <c r="A3" s="39" t="s">
        <v>290</v>
      </c>
      <c r="B3" s="39"/>
    </row>
    <row r="4" spans="1:9" x14ac:dyDescent="0.25">
      <c r="A4" s="39" t="s">
        <v>385</v>
      </c>
      <c r="B4" s="39"/>
    </row>
    <row r="5" spans="1:9" x14ac:dyDescent="0.25">
      <c r="A5" s="39" t="s">
        <v>288</v>
      </c>
      <c r="B5" s="39"/>
    </row>
    <row r="6" spans="1:9" x14ac:dyDescent="0.25">
      <c r="A6" s="39" t="s">
        <v>291</v>
      </c>
      <c r="B6" s="39"/>
    </row>
    <row r="7" spans="1:9" x14ac:dyDescent="0.25">
      <c r="A7" s="39" t="s">
        <v>386</v>
      </c>
      <c r="B7" s="39"/>
    </row>
    <row r="8" spans="1:9" x14ac:dyDescent="0.25">
      <c r="A8" s="39" t="s">
        <v>292</v>
      </c>
      <c r="B8" s="39"/>
    </row>
    <row r="9" spans="1:9" ht="15.75" thickBot="1" x14ac:dyDescent="0.3"/>
    <row r="10" spans="1:9" ht="15.75" customHeight="1" thickTop="1" x14ac:dyDescent="0.25">
      <c r="A10" s="27" t="s">
        <v>316</v>
      </c>
      <c r="B10" s="27" t="s">
        <v>261</v>
      </c>
      <c r="C10" s="27" t="s">
        <v>279</v>
      </c>
      <c r="D10" s="27" t="s">
        <v>280</v>
      </c>
      <c r="E10" s="27" t="s">
        <v>281</v>
      </c>
      <c r="F10" s="36" t="s">
        <v>286</v>
      </c>
      <c r="G10" s="58" t="str">
        <f>C10&amp;"/" &amp;$F10</f>
        <v>FY2021/Expected Annual Value</v>
      </c>
      <c r="H10" s="58" t="str">
        <f>D10&amp;"/" &amp;$F10</f>
        <v>FY2022/Expected Annual Value</v>
      </c>
      <c r="I10" s="58" t="str">
        <f>E10&amp;"/" &amp;$F10</f>
        <v>FY2023/Expected Annual Value</v>
      </c>
    </row>
    <row r="11" spans="1:9" hidden="1" x14ac:dyDescent="0.25">
      <c r="A11" s="28" t="s">
        <v>309</v>
      </c>
      <c r="B11" s="28" t="s">
        <v>317</v>
      </c>
      <c r="C11" s="28" t="s">
        <v>370</v>
      </c>
      <c r="D11" s="28" t="s">
        <v>370</v>
      </c>
      <c r="E11" s="28" t="s">
        <v>370</v>
      </c>
      <c r="F11" s="25" t="e">
        <f>INDEX(ValidationInput,MATCH(A11,ValidationInput!$B:$B,0),5)</f>
        <v>#N/A</v>
      </c>
      <c r="G11" s="59" t="e">
        <f t="shared" ref="G11:G14" si="0">ROUND(C11,1)/ROUND($F11,1)</f>
        <v>#N/A</v>
      </c>
      <c r="H11" s="59" t="e">
        <f t="shared" ref="H11:H31" si="1">ROUND(D11,1)/ROUND($F11,1)</f>
        <v>#N/A</v>
      </c>
      <c r="I11" s="59" t="e">
        <f t="shared" ref="I11:I31" si="2">ROUND(E11,1)/ROUND($F11,1)</f>
        <v>#N/A</v>
      </c>
    </row>
    <row r="12" spans="1:9" hidden="1" x14ac:dyDescent="0.25">
      <c r="A12" s="29" t="s">
        <v>302</v>
      </c>
      <c r="B12" s="29" t="s">
        <v>317</v>
      </c>
      <c r="C12" s="29" t="s">
        <v>283</v>
      </c>
      <c r="D12" s="29" t="s">
        <v>283</v>
      </c>
      <c r="E12" s="29" t="s">
        <v>283</v>
      </c>
      <c r="F12" s="25" t="e">
        <f>INDEX(ValidationInput,MATCH(A12,ValidationInput!$B:$B,0),5)</f>
        <v>#N/A</v>
      </c>
      <c r="G12" s="59" t="e">
        <f t="shared" si="0"/>
        <v>#N/A</v>
      </c>
      <c r="H12" s="59" t="e">
        <f t="shared" si="1"/>
        <v>#N/A</v>
      </c>
      <c r="I12" s="59" t="e">
        <f t="shared" si="2"/>
        <v>#N/A</v>
      </c>
    </row>
    <row r="13" spans="1:9" hidden="1" x14ac:dyDescent="0.25">
      <c r="A13" s="28" t="s">
        <v>112</v>
      </c>
      <c r="B13" s="28" t="s">
        <v>317</v>
      </c>
      <c r="C13" s="28" t="s">
        <v>371</v>
      </c>
      <c r="D13" s="28" t="s">
        <v>371</v>
      </c>
      <c r="E13" s="28" t="s">
        <v>371</v>
      </c>
      <c r="F13" s="26" t="e">
        <f>INDEX(ValidationInput,MATCH(A13,ValidationInput!$B:$B,0),5)</f>
        <v>#N/A</v>
      </c>
      <c r="G13" s="59" t="e">
        <f t="shared" si="0"/>
        <v>#N/A</v>
      </c>
      <c r="H13" s="59" t="e">
        <f t="shared" si="1"/>
        <v>#N/A</v>
      </c>
      <c r="I13" s="59" t="e">
        <f t="shared" si="2"/>
        <v>#N/A</v>
      </c>
    </row>
    <row r="14" spans="1:9" hidden="1" x14ac:dyDescent="0.25">
      <c r="A14" s="29" t="s">
        <v>104</v>
      </c>
      <c r="B14" s="29" t="s">
        <v>104</v>
      </c>
      <c r="C14" s="29" t="s">
        <v>377</v>
      </c>
      <c r="D14" s="29" t="s">
        <v>377</v>
      </c>
      <c r="E14" s="29" t="s">
        <v>377</v>
      </c>
      <c r="F14" s="30">
        <f>INDEX(ValidationInput,MATCH(A14,ValidationInput!$B:$B,0),5)</f>
        <v>0</v>
      </c>
      <c r="G14" s="59" t="e">
        <f t="shared" si="0"/>
        <v>#DIV/0!</v>
      </c>
      <c r="H14" s="59" t="e">
        <f t="shared" si="1"/>
        <v>#DIV/0!</v>
      </c>
      <c r="I14" s="59" t="e">
        <f t="shared" si="2"/>
        <v>#DIV/0!</v>
      </c>
    </row>
    <row r="15" spans="1:9" hidden="1" x14ac:dyDescent="0.25">
      <c r="A15" s="28" t="s">
        <v>98</v>
      </c>
      <c r="B15" s="28" t="s">
        <v>104</v>
      </c>
      <c r="C15" s="28" t="s">
        <v>378</v>
      </c>
      <c r="D15" s="28" t="s">
        <v>378</v>
      </c>
      <c r="E15" s="28" t="s">
        <v>378</v>
      </c>
      <c r="F15" s="30">
        <f>INDEX(ValidationInput,MATCH(A15,ValidationInput!$B:$B,0),5)</f>
        <v>0</v>
      </c>
      <c r="G15" s="59" t="e">
        <f>ROUND(C15,1)/ROUND($F15,1)</f>
        <v>#DIV/0!</v>
      </c>
      <c r="H15" s="59" t="e">
        <f t="shared" si="1"/>
        <v>#DIV/0!</v>
      </c>
      <c r="I15" s="59" t="e">
        <f t="shared" si="2"/>
        <v>#DIV/0!</v>
      </c>
    </row>
    <row r="16" spans="1:9" x14ac:dyDescent="0.25">
      <c r="A16" s="29" t="s">
        <v>115</v>
      </c>
      <c r="B16" s="29" t="s">
        <v>115</v>
      </c>
      <c r="C16" s="29">
        <v>0</v>
      </c>
      <c r="D16" s="29">
        <v>0</v>
      </c>
      <c r="E16" s="29" t="s">
        <v>372</v>
      </c>
      <c r="F16" s="30">
        <f>INDEX(ValidationInput,MATCH(A16,ValidationInput!$B:$B,0),5)</f>
        <v>0</v>
      </c>
      <c r="G16" s="59" t="e">
        <f t="shared" ref="G16:G31" si="3">ROUND(C16,1)/ROUND($F16,1)</f>
        <v>#DIV/0!</v>
      </c>
      <c r="H16" s="59" t="e">
        <f t="shared" si="1"/>
        <v>#DIV/0!</v>
      </c>
      <c r="I16" s="59" t="e">
        <f t="shared" si="2"/>
        <v>#DIV/0!</v>
      </c>
    </row>
    <row r="17" spans="1:9" hidden="1" x14ac:dyDescent="0.25">
      <c r="A17" s="28" t="s">
        <v>120</v>
      </c>
      <c r="B17" s="28" t="s">
        <v>120</v>
      </c>
      <c r="C17" s="28" t="s">
        <v>373</v>
      </c>
      <c r="D17" s="28" t="s">
        <v>373</v>
      </c>
      <c r="E17" s="28" t="s">
        <v>373</v>
      </c>
      <c r="F17" s="30">
        <f>INDEX(ValidationInput,MATCH(A17,ValidationInput!$B:$B,0),5)</f>
        <v>0</v>
      </c>
      <c r="G17" s="59" t="e">
        <f t="shared" si="3"/>
        <v>#DIV/0!</v>
      </c>
      <c r="H17" s="59" t="e">
        <f t="shared" si="1"/>
        <v>#DIV/0!</v>
      </c>
      <c r="I17" s="59" t="e">
        <f t="shared" si="2"/>
        <v>#DIV/0!</v>
      </c>
    </row>
    <row r="18" spans="1:9" hidden="1" x14ac:dyDescent="0.25">
      <c r="A18" s="29" t="s">
        <v>91</v>
      </c>
      <c r="B18" s="29" t="s">
        <v>91</v>
      </c>
      <c r="C18" s="29">
        <v>0</v>
      </c>
      <c r="D18" s="29">
        <v>0</v>
      </c>
      <c r="E18" s="29" t="s">
        <v>374</v>
      </c>
      <c r="F18" s="30" t="e">
        <f>INDEX(ValidationInput,MATCH(A18,ValidationInput!$B:$B,0),5)</f>
        <v>#N/A</v>
      </c>
      <c r="G18" s="59" t="e">
        <f t="shared" si="3"/>
        <v>#N/A</v>
      </c>
      <c r="H18" s="59" t="e">
        <f t="shared" si="1"/>
        <v>#N/A</v>
      </c>
      <c r="I18" s="59" t="e">
        <f t="shared" si="2"/>
        <v>#N/A</v>
      </c>
    </row>
    <row r="19" spans="1:9" hidden="1" x14ac:dyDescent="0.25">
      <c r="A19" s="29" t="s">
        <v>122</v>
      </c>
      <c r="B19" s="29" t="s">
        <v>369</v>
      </c>
      <c r="C19" s="29">
        <v>0</v>
      </c>
      <c r="D19" s="29">
        <v>0</v>
      </c>
      <c r="E19" s="29" t="s">
        <v>375</v>
      </c>
      <c r="F19" s="30">
        <f>INDEX(ValidationInput,MATCH(A19,ValidationInput!$B:$B,0),5)</f>
        <v>0</v>
      </c>
      <c r="G19" s="59" t="e">
        <f t="shared" si="3"/>
        <v>#DIV/0!</v>
      </c>
      <c r="H19" s="59" t="e">
        <f t="shared" si="1"/>
        <v>#DIV/0!</v>
      </c>
      <c r="I19" s="59" t="e">
        <f t="shared" si="2"/>
        <v>#DIV/0!</v>
      </c>
    </row>
    <row r="20" spans="1:9" hidden="1" x14ac:dyDescent="0.25">
      <c r="A20" s="28" t="s">
        <v>114</v>
      </c>
      <c r="B20" s="28" t="s">
        <v>114</v>
      </c>
      <c r="C20" s="28" t="s">
        <v>282</v>
      </c>
      <c r="D20" s="28" t="s">
        <v>282</v>
      </c>
      <c r="E20" s="28" t="s">
        <v>282</v>
      </c>
      <c r="F20" s="30">
        <f>INDEX(ValidationInput,MATCH(A20,ValidationInput!$B:$B,0),5)</f>
        <v>0</v>
      </c>
      <c r="G20" s="59" t="e">
        <f t="shared" si="3"/>
        <v>#DIV/0!</v>
      </c>
      <c r="H20" s="59" t="e">
        <f t="shared" si="1"/>
        <v>#DIV/0!</v>
      </c>
      <c r="I20" s="59" t="e">
        <f t="shared" si="2"/>
        <v>#DIV/0!</v>
      </c>
    </row>
    <row r="21" spans="1:9" x14ac:dyDescent="0.25">
      <c r="A21" s="29" t="s">
        <v>116</v>
      </c>
      <c r="B21" s="29" t="s">
        <v>116</v>
      </c>
      <c r="C21" s="29" t="s">
        <v>379</v>
      </c>
      <c r="D21" s="29" t="s">
        <v>379</v>
      </c>
      <c r="E21" s="29" t="s">
        <v>379</v>
      </c>
      <c r="F21" s="30">
        <f>INDEX(ValidationInput,MATCH(A21,ValidationInput!$B:$B,0),5)</f>
        <v>0</v>
      </c>
      <c r="G21" s="59" t="e">
        <f t="shared" si="3"/>
        <v>#DIV/0!</v>
      </c>
      <c r="H21" s="59" t="e">
        <f t="shared" si="1"/>
        <v>#DIV/0!</v>
      </c>
      <c r="I21" s="59" t="e">
        <f t="shared" si="2"/>
        <v>#DIV/0!</v>
      </c>
    </row>
    <row r="22" spans="1:9" hidden="1" x14ac:dyDescent="0.25">
      <c r="A22" s="28" t="s">
        <v>118</v>
      </c>
      <c r="B22" s="28" t="s">
        <v>118</v>
      </c>
      <c r="C22" s="28" t="s">
        <v>284</v>
      </c>
      <c r="D22" s="28" t="s">
        <v>284</v>
      </c>
      <c r="E22" s="28" t="s">
        <v>284</v>
      </c>
      <c r="F22" s="30">
        <f>INDEX(ValidationInput,MATCH(A22,ValidationInput!$B:$B,0),5)</f>
        <v>0</v>
      </c>
      <c r="G22" s="59" t="e">
        <f t="shared" si="3"/>
        <v>#DIV/0!</v>
      </c>
      <c r="H22" s="59" t="e">
        <f t="shared" si="1"/>
        <v>#DIV/0!</v>
      </c>
      <c r="I22" s="59" t="e">
        <f t="shared" si="2"/>
        <v>#DIV/0!</v>
      </c>
    </row>
    <row r="23" spans="1:9" hidden="1" x14ac:dyDescent="0.25">
      <c r="A23" s="29" t="s">
        <v>119</v>
      </c>
      <c r="B23" s="29" t="s">
        <v>119</v>
      </c>
      <c r="C23" s="29" t="s">
        <v>285</v>
      </c>
      <c r="D23" s="29" t="s">
        <v>285</v>
      </c>
      <c r="E23" s="29" t="s">
        <v>285</v>
      </c>
      <c r="F23" s="30">
        <f>INDEX(ValidationInput,MATCH(A23,ValidationInput!$B:$B,0),5)</f>
        <v>0</v>
      </c>
      <c r="G23" s="59" t="e">
        <f t="shared" si="3"/>
        <v>#DIV/0!</v>
      </c>
      <c r="H23" s="59" t="e">
        <f t="shared" si="1"/>
        <v>#DIV/0!</v>
      </c>
      <c r="I23" s="59" t="e">
        <f t="shared" si="2"/>
        <v>#DIV/0!</v>
      </c>
    </row>
    <row r="24" spans="1:9" hidden="1" x14ac:dyDescent="0.25">
      <c r="A24" s="29" t="s">
        <v>87</v>
      </c>
      <c r="B24" s="29" t="s">
        <v>87</v>
      </c>
      <c r="C24" s="29" t="s">
        <v>380</v>
      </c>
      <c r="D24" s="29" t="s">
        <v>380</v>
      </c>
      <c r="E24" s="29" t="s">
        <v>380</v>
      </c>
      <c r="F24" s="30">
        <f>INDEX(ValidationInput,MATCH(A24,ValidationInput!$B:$B,0),5)</f>
        <v>0</v>
      </c>
      <c r="G24" s="59" t="e">
        <f t="shared" si="3"/>
        <v>#DIV/0!</v>
      </c>
      <c r="H24" s="59" t="e">
        <f t="shared" si="1"/>
        <v>#DIV/0!</v>
      </c>
      <c r="I24" s="59" t="e">
        <f t="shared" si="2"/>
        <v>#DIV/0!</v>
      </c>
    </row>
    <row r="25" spans="1:9" hidden="1" x14ac:dyDescent="0.25">
      <c r="A25" s="28" t="s">
        <v>101</v>
      </c>
      <c r="B25" s="28" t="s">
        <v>101</v>
      </c>
      <c r="C25" s="28" t="s">
        <v>381</v>
      </c>
      <c r="D25" s="28" t="s">
        <v>381</v>
      </c>
      <c r="E25" s="28" t="s">
        <v>381</v>
      </c>
      <c r="F25" s="30">
        <f>INDEX(ValidationInput,MATCH(A25,ValidationInput!$B:$B,0),5)</f>
        <v>0</v>
      </c>
      <c r="G25" s="59" t="e">
        <f t="shared" si="3"/>
        <v>#DIV/0!</v>
      </c>
      <c r="H25" s="59" t="e">
        <f t="shared" si="1"/>
        <v>#DIV/0!</v>
      </c>
      <c r="I25" s="59" t="e">
        <f t="shared" si="2"/>
        <v>#DIV/0!</v>
      </c>
    </row>
    <row r="26" spans="1:9" hidden="1" x14ac:dyDescent="0.25">
      <c r="A26" s="29" t="s">
        <v>94</v>
      </c>
      <c r="B26" s="29" t="s">
        <v>94</v>
      </c>
      <c r="C26" s="29" t="s">
        <v>380</v>
      </c>
      <c r="D26" s="29" t="s">
        <v>380</v>
      </c>
      <c r="E26" s="29" t="s">
        <v>380</v>
      </c>
      <c r="F26" s="30">
        <f>INDEX(ValidationInput,MATCH(A26,ValidationInput!$B:$B,0),5)</f>
        <v>0</v>
      </c>
      <c r="G26" s="59" t="e">
        <f t="shared" si="3"/>
        <v>#DIV/0!</v>
      </c>
      <c r="H26" s="59" t="e">
        <f t="shared" si="1"/>
        <v>#DIV/0!</v>
      </c>
      <c r="I26" s="59" t="e">
        <f t="shared" si="2"/>
        <v>#DIV/0!</v>
      </c>
    </row>
    <row r="27" spans="1:9" hidden="1" x14ac:dyDescent="0.25">
      <c r="A27" s="29" t="s">
        <v>108</v>
      </c>
      <c r="B27" s="29" t="s">
        <v>108</v>
      </c>
      <c r="C27" s="29" t="s">
        <v>380</v>
      </c>
      <c r="D27" s="29" t="s">
        <v>380</v>
      </c>
      <c r="E27" s="29" t="s">
        <v>380</v>
      </c>
      <c r="F27" s="30">
        <f>INDEX(ValidationInput,MATCH(A27,ValidationInput!$B:$B,0),5)</f>
        <v>0</v>
      </c>
      <c r="G27" s="59" t="e">
        <f t="shared" si="3"/>
        <v>#DIV/0!</v>
      </c>
      <c r="H27" s="59" t="e">
        <f t="shared" si="1"/>
        <v>#DIV/0!</v>
      </c>
      <c r="I27" s="59" t="e">
        <f t="shared" si="2"/>
        <v>#DIV/0!</v>
      </c>
    </row>
    <row r="28" spans="1:9" hidden="1" x14ac:dyDescent="0.25">
      <c r="A28" s="28" t="s">
        <v>96</v>
      </c>
      <c r="B28" s="28" t="s">
        <v>96</v>
      </c>
      <c r="C28" s="28" t="s">
        <v>382</v>
      </c>
      <c r="D28" s="28" t="s">
        <v>382</v>
      </c>
      <c r="E28" s="28" t="s">
        <v>382</v>
      </c>
      <c r="F28" s="30">
        <f>INDEX(ValidationInput,MATCH(A28,ValidationInput!$B:$B,0),5)</f>
        <v>0</v>
      </c>
      <c r="G28" s="59" t="e">
        <f t="shared" si="3"/>
        <v>#DIV/0!</v>
      </c>
      <c r="H28" s="59" t="e">
        <f t="shared" si="1"/>
        <v>#DIV/0!</v>
      </c>
      <c r="I28" s="59" t="e">
        <f t="shared" si="2"/>
        <v>#DIV/0!</v>
      </c>
    </row>
    <row r="29" spans="1:9" hidden="1" x14ac:dyDescent="0.25">
      <c r="A29" s="29" t="s">
        <v>82</v>
      </c>
      <c r="B29" s="29" t="s">
        <v>82</v>
      </c>
      <c r="C29" s="29" t="s">
        <v>383</v>
      </c>
      <c r="D29" s="29" t="s">
        <v>383</v>
      </c>
      <c r="E29" s="29" t="s">
        <v>383</v>
      </c>
      <c r="F29" s="30">
        <f>INDEX(ValidationInput,MATCH(A29,ValidationInput!$B:$B,0),5)</f>
        <v>0</v>
      </c>
      <c r="G29" s="59" t="e">
        <f t="shared" si="3"/>
        <v>#DIV/0!</v>
      </c>
      <c r="H29" s="59" t="e">
        <f t="shared" si="1"/>
        <v>#DIV/0!</v>
      </c>
      <c r="I29" s="59" t="e">
        <f t="shared" si="2"/>
        <v>#DIV/0!</v>
      </c>
    </row>
    <row r="30" spans="1:9" hidden="1" x14ac:dyDescent="0.25">
      <c r="A30" s="28" t="s">
        <v>110</v>
      </c>
      <c r="B30" s="28" t="s">
        <v>110</v>
      </c>
      <c r="C30" s="28" t="s">
        <v>384</v>
      </c>
      <c r="D30" s="28" t="s">
        <v>384</v>
      </c>
      <c r="E30" s="28" t="s">
        <v>384</v>
      </c>
      <c r="F30" s="30">
        <f>INDEX(ValidationInput,MATCH(A30,ValidationInput!$B:$B,0),5)</f>
        <v>0</v>
      </c>
      <c r="G30" s="59" t="e">
        <f t="shared" si="3"/>
        <v>#DIV/0!</v>
      </c>
      <c r="H30" s="59" t="e">
        <f t="shared" si="1"/>
        <v>#DIV/0!</v>
      </c>
      <c r="I30" s="59" t="e">
        <f t="shared" si="2"/>
        <v>#DIV/0!</v>
      </c>
    </row>
    <row r="31" spans="1:9" hidden="1" x14ac:dyDescent="0.25">
      <c r="A31" s="28" t="s">
        <v>124</v>
      </c>
      <c r="B31" s="28" t="s">
        <v>124</v>
      </c>
      <c r="C31" s="28" t="s">
        <v>376</v>
      </c>
      <c r="D31" s="28" t="s">
        <v>376</v>
      </c>
      <c r="E31" s="28" t="s">
        <v>376</v>
      </c>
      <c r="F31" s="30">
        <f>INDEX(ValidationInput,MATCH(A31,ValidationInput!$B:$B,0),5)</f>
        <v>0</v>
      </c>
      <c r="G31" s="59" t="e">
        <f t="shared" si="3"/>
        <v>#DIV/0!</v>
      </c>
      <c r="H31" s="59" t="e">
        <f t="shared" si="1"/>
        <v>#DIV/0!</v>
      </c>
      <c r="I31" s="59" t="e">
        <f t="shared" si="2"/>
        <v>#DIV/0!</v>
      </c>
    </row>
  </sheetData>
  <autoFilter ref="A10:I31" xr:uid="{00000000-0009-0000-0000-000016000000}">
    <filterColumn colId="8">
      <colorFilter dxfId="1" cellColor="0"/>
    </filterColumn>
  </autoFilter>
  <conditionalFormatting sqref="G11:I31">
    <cfRule type="cellIs" dxfId="0" priority="1" operator="notEqual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5" tint="-0.249977111117893"/>
  </sheetPr>
  <dimension ref="A1:L129"/>
  <sheetViews>
    <sheetView topLeftCell="A100" workbookViewId="0">
      <selection activeCell="F73" sqref="F73"/>
    </sheetView>
  </sheetViews>
  <sheetFormatPr defaultRowHeight="15" x14ac:dyDescent="0.25"/>
  <cols>
    <col min="1" max="1" width="14.5703125" customWidth="1"/>
    <col min="2" max="2" width="34.42578125" customWidth="1"/>
    <col min="3" max="3" width="28.7109375" style="82" customWidth="1"/>
    <col min="4" max="4" width="36.5703125" customWidth="1"/>
    <col min="5" max="5" width="19" customWidth="1"/>
    <col min="6" max="6" width="22.5703125" customWidth="1"/>
    <col min="7" max="7" width="17.28515625" customWidth="1"/>
    <col min="8" max="8" width="22" customWidth="1"/>
    <col min="9" max="9" width="19.140625" customWidth="1"/>
    <col min="10" max="10" width="22" customWidth="1"/>
    <col min="11" max="11" width="19.140625" customWidth="1"/>
  </cols>
  <sheetData>
    <row r="1" spans="1:12" ht="15.75" thickTop="1" x14ac:dyDescent="0.25">
      <c r="A1" s="23" t="s">
        <v>316</v>
      </c>
      <c r="B1" s="23" t="s">
        <v>261</v>
      </c>
      <c r="C1" s="23" t="s">
        <v>482</v>
      </c>
      <c r="D1" s="23" t="s">
        <v>265</v>
      </c>
      <c r="E1" s="24" t="s">
        <v>262</v>
      </c>
      <c r="F1" s="24" t="s">
        <v>263</v>
      </c>
      <c r="G1" s="42" t="s">
        <v>264</v>
      </c>
      <c r="H1" s="43" t="s">
        <v>274</v>
      </c>
      <c r="I1" s="43" t="s">
        <v>275</v>
      </c>
      <c r="J1" s="43" t="s">
        <v>272</v>
      </c>
      <c r="K1" s="43" t="s">
        <v>273</v>
      </c>
    </row>
    <row r="2" spans="1:12" s="47" customFormat="1" x14ac:dyDescent="0.25">
      <c r="A2" s="48" t="s">
        <v>309</v>
      </c>
      <c r="B2" s="66" t="s">
        <v>317</v>
      </c>
      <c r="C2" s="66"/>
      <c r="D2" s="44"/>
      <c r="E2"/>
      <c r="F2"/>
      <c r="G2" s="65"/>
      <c r="H2" s="65"/>
      <c r="I2" s="65"/>
      <c r="J2" s="65"/>
      <c r="K2" s="65"/>
    </row>
    <row r="3" spans="1:12" s="47" customFormat="1" x14ac:dyDescent="0.25">
      <c r="A3" s="44"/>
      <c r="B3" s="48"/>
      <c r="C3" s="48"/>
      <c r="D3" t="s">
        <v>388</v>
      </c>
      <c r="E3"/>
      <c r="F3" t="s">
        <v>390</v>
      </c>
      <c r="G3" s="67">
        <f>H3*I3-J3*K3</f>
        <v>-5525</v>
      </c>
      <c r="H3" s="50"/>
      <c r="I3" s="50"/>
      <c r="J3" s="67">
        <f>F4+F5*F6</f>
        <v>6500</v>
      </c>
      <c r="K3" s="32">
        <f>F7/100</f>
        <v>0.85</v>
      </c>
      <c r="L3" s="68"/>
    </row>
    <row r="4" spans="1:12" s="47" customFormat="1" x14ac:dyDescent="0.25">
      <c r="A4" s="44"/>
      <c r="B4" s="48"/>
      <c r="C4" s="48"/>
      <c r="D4" t="s">
        <v>389</v>
      </c>
      <c r="E4"/>
      <c r="F4" s="65">
        <v>1000</v>
      </c>
      <c r="G4" s="69"/>
      <c r="H4" s="65"/>
      <c r="I4" s="65"/>
      <c r="J4" s="65"/>
      <c r="K4" s="65"/>
    </row>
    <row r="5" spans="1:12" s="47" customFormat="1" x14ac:dyDescent="0.25">
      <c r="A5" s="44"/>
      <c r="B5" s="48"/>
      <c r="C5" s="48"/>
      <c r="D5" t="s">
        <v>311</v>
      </c>
      <c r="E5"/>
      <c r="F5">
        <v>50</v>
      </c>
      <c r="G5" s="65"/>
      <c r="H5" s="65"/>
      <c r="I5" s="65"/>
      <c r="J5" s="65"/>
      <c r="K5" s="65"/>
    </row>
    <row r="6" spans="1:12" s="47" customFormat="1" x14ac:dyDescent="0.25">
      <c r="A6" s="44"/>
      <c r="B6" s="48"/>
      <c r="C6" s="48"/>
      <c r="D6" t="s">
        <v>391</v>
      </c>
      <c r="E6"/>
      <c r="F6" s="65">
        <v>110</v>
      </c>
      <c r="G6" s="65"/>
      <c r="H6" s="65"/>
      <c r="I6" s="65"/>
      <c r="J6" s="65"/>
      <c r="K6" s="65"/>
    </row>
    <row r="7" spans="1:12" s="47" customFormat="1" x14ac:dyDescent="0.25">
      <c r="A7" s="44"/>
      <c r="B7" s="48"/>
      <c r="C7" s="48"/>
      <c r="D7" t="s">
        <v>129</v>
      </c>
      <c r="E7"/>
      <c r="F7" s="70">
        <v>85</v>
      </c>
      <c r="G7" s="65"/>
      <c r="H7" s="65"/>
      <c r="I7" s="65"/>
      <c r="J7" s="65"/>
      <c r="K7" s="65"/>
    </row>
    <row r="8" spans="1:12" s="47" customFormat="1" x14ac:dyDescent="0.25">
      <c r="A8" s="44"/>
      <c r="B8" s="66" t="s">
        <v>392</v>
      </c>
      <c r="C8" s="66"/>
      <c r="D8" t="s">
        <v>393</v>
      </c>
      <c r="E8"/>
      <c r="F8"/>
      <c r="G8" s="67">
        <f>H8*I8-J8*K8</f>
        <v>-5525</v>
      </c>
      <c r="H8" s="67"/>
      <c r="I8" s="67"/>
      <c r="J8" s="67">
        <f>F4+F5*F6</f>
        <v>6500</v>
      </c>
      <c r="K8" s="32">
        <f>F7/100</f>
        <v>0.85</v>
      </c>
    </row>
    <row r="9" spans="1:12" s="47" customFormat="1" x14ac:dyDescent="0.25">
      <c r="A9" s="44"/>
      <c r="B9" s="48"/>
      <c r="C9" s="48"/>
      <c r="D9"/>
      <c r="E9"/>
      <c r="F9"/>
      <c r="G9" s="65"/>
      <c r="H9" s="65"/>
      <c r="I9" s="65"/>
      <c r="J9" s="65"/>
      <c r="K9" s="65"/>
    </row>
    <row r="10" spans="1:12" s="47" customFormat="1" x14ac:dyDescent="0.25">
      <c r="A10" s="48" t="s">
        <v>302</v>
      </c>
      <c r="B10" s="66" t="s">
        <v>317</v>
      </c>
      <c r="C10" s="66"/>
      <c r="D10"/>
      <c r="E10"/>
      <c r="F10"/>
      <c r="G10" s="65"/>
      <c r="H10" s="65"/>
      <c r="I10" s="65"/>
      <c r="J10" s="65"/>
      <c r="K10" s="65"/>
    </row>
    <row r="11" spans="1:12" s="47" customFormat="1" x14ac:dyDescent="0.25">
      <c r="A11" s="44"/>
      <c r="B11" s="48"/>
      <c r="C11" s="48"/>
      <c r="D11" t="s">
        <v>388</v>
      </c>
      <c r="E11"/>
      <c r="F11" t="s">
        <v>390</v>
      </c>
      <c r="G11" s="67">
        <f>H11*I11-J11*K11</f>
        <v>625</v>
      </c>
      <c r="H11" s="67">
        <f>E12+E13*E14</f>
        <v>5300</v>
      </c>
      <c r="I11" s="32">
        <f>E17/100</f>
        <v>0.5</v>
      </c>
      <c r="J11" s="67">
        <f>F12+F13*F14</f>
        <v>2700</v>
      </c>
      <c r="K11" s="32">
        <f>F17/100</f>
        <v>0.75</v>
      </c>
    </row>
    <row r="12" spans="1:12" s="47" customFormat="1" x14ac:dyDescent="0.25">
      <c r="A12" s="44"/>
      <c r="B12" s="48"/>
      <c r="C12" s="82" t="s">
        <v>483</v>
      </c>
      <c r="D12" t="s">
        <v>389</v>
      </c>
      <c r="E12" s="65">
        <v>2000</v>
      </c>
      <c r="F12" s="65">
        <v>500</v>
      </c>
      <c r="G12" s="69"/>
      <c r="H12" s="69"/>
      <c r="I12" s="65"/>
      <c r="J12" s="65"/>
      <c r="K12" s="65"/>
    </row>
    <row r="13" spans="1:12" s="47" customFormat="1" x14ac:dyDescent="0.25">
      <c r="A13" s="44"/>
      <c r="B13" s="48"/>
      <c r="C13" s="82" t="s">
        <v>483</v>
      </c>
      <c r="D13" t="s">
        <v>311</v>
      </c>
      <c r="E13">
        <v>30</v>
      </c>
      <c r="F13">
        <v>20</v>
      </c>
      <c r="G13" s="65"/>
      <c r="H13" s="65"/>
      <c r="I13" s="65"/>
      <c r="J13" s="65"/>
      <c r="K13" s="65"/>
    </row>
    <row r="14" spans="1:12" s="47" customFormat="1" x14ac:dyDescent="0.25">
      <c r="A14" s="44"/>
      <c r="B14" s="48"/>
      <c r="C14" s="82" t="s">
        <v>487</v>
      </c>
      <c r="D14" t="s">
        <v>391</v>
      </c>
      <c r="E14" s="65">
        <v>110</v>
      </c>
      <c r="F14" s="65">
        <v>110</v>
      </c>
      <c r="G14" s="65"/>
      <c r="H14" s="65"/>
      <c r="I14" s="65"/>
      <c r="J14" s="65"/>
      <c r="K14" s="65"/>
    </row>
    <row r="15" spans="1:12" s="47" customFormat="1" x14ac:dyDescent="0.25">
      <c r="A15" s="44"/>
      <c r="B15" s="48"/>
      <c r="C15" s="82" t="s">
        <v>484</v>
      </c>
      <c r="D15" s="82" t="s">
        <v>494</v>
      </c>
      <c r="E15" s="82">
        <v>0.5</v>
      </c>
      <c r="F15" s="82">
        <v>0.5</v>
      </c>
      <c r="G15" s="65"/>
      <c r="H15" s="65"/>
      <c r="I15" s="65"/>
      <c r="J15" s="65"/>
      <c r="K15" s="65"/>
    </row>
    <row r="16" spans="1:12" s="47" customFormat="1" x14ac:dyDescent="0.25">
      <c r="A16" s="44"/>
      <c r="B16" s="48"/>
      <c r="C16" s="82" t="s">
        <v>484</v>
      </c>
      <c r="D16" s="82" t="s">
        <v>495</v>
      </c>
      <c r="E16" s="82">
        <v>1</v>
      </c>
      <c r="F16" s="82">
        <v>1</v>
      </c>
      <c r="G16" s="65"/>
      <c r="H16" s="65"/>
      <c r="I16" s="65"/>
      <c r="J16" s="65"/>
      <c r="K16" s="65"/>
    </row>
    <row r="17" spans="1:11" s="47" customFormat="1" x14ac:dyDescent="0.25">
      <c r="A17" s="44"/>
      <c r="B17" s="48"/>
      <c r="C17" s="48"/>
      <c r="D17" t="s">
        <v>129</v>
      </c>
      <c r="E17" s="70">
        <v>50</v>
      </c>
      <c r="F17" s="70">
        <v>75</v>
      </c>
      <c r="G17" s="65"/>
      <c r="H17" s="65"/>
      <c r="I17" s="65"/>
      <c r="J17" s="65"/>
      <c r="K17" s="65"/>
    </row>
    <row r="18" spans="1:11" s="47" customFormat="1" x14ac:dyDescent="0.25">
      <c r="A18" s="44"/>
      <c r="B18" s="66" t="s">
        <v>392</v>
      </c>
      <c r="C18" s="66"/>
      <c r="D18" t="s">
        <v>393</v>
      </c>
      <c r="E18"/>
      <c r="F18"/>
      <c r="G18" s="67">
        <f>H18*I18-J18*K18</f>
        <v>-700</v>
      </c>
      <c r="H18" s="67">
        <f>(E12+E13*E14)*E15*E16</f>
        <v>2650</v>
      </c>
      <c r="I18" s="32">
        <f>E17/100</f>
        <v>0.5</v>
      </c>
      <c r="J18" s="67">
        <f>(F12+F13*F14)</f>
        <v>2700</v>
      </c>
      <c r="K18" s="32">
        <f>F17/100</f>
        <v>0.75</v>
      </c>
    </row>
    <row r="19" spans="1:11" s="47" customFormat="1" x14ac:dyDescent="0.25">
      <c r="A19" s="44"/>
      <c r="B19" s="44"/>
      <c r="C19" s="44"/>
      <c r="D19"/>
      <c r="E19"/>
      <c r="F19"/>
      <c r="G19" s="65"/>
      <c r="H19" s="65"/>
      <c r="I19" s="65"/>
      <c r="J19" s="65"/>
      <c r="K19" s="65"/>
    </row>
    <row r="20" spans="1:11" s="47" customFormat="1" x14ac:dyDescent="0.25">
      <c r="A20" s="48" t="s">
        <v>112</v>
      </c>
      <c r="B20" s="48" t="s">
        <v>317</v>
      </c>
      <c r="C20" s="48"/>
      <c r="D20"/>
      <c r="E20"/>
      <c r="F20"/>
      <c r="G20" s="45"/>
      <c r="H20" s="46"/>
      <c r="I20" s="46"/>
      <c r="J20" s="46"/>
      <c r="K20" s="46"/>
    </row>
    <row r="21" spans="1:11" s="47" customFormat="1" x14ac:dyDescent="0.25">
      <c r="A21" s="44"/>
      <c r="B21" s="48"/>
      <c r="C21" s="48"/>
      <c r="D21" t="s">
        <v>388</v>
      </c>
      <c r="E21"/>
      <c r="F21" t="s">
        <v>390</v>
      </c>
      <c r="G21" s="67">
        <f>H21*I21-J21*K21</f>
        <v>-10400</v>
      </c>
      <c r="H21" s="50">
        <f>E22+E23*E24</f>
        <v>0</v>
      </c>
      <c r="I21" s="50"/>
      <c r="J21" s="67">
        <f>F22+F23*F24</f>
        <v>16000</v>
      </c>
      <c r="K21" s="32">
        <f>F25/100</f>
        <v>0.65</v>
      </c>
    </row>
    <row r="22" spans="1:11" s="47" customFormat="1" x14ac:dyDescent="0.25">
      <c r="A22" s="44"/>
      <c r="B22" s="48"/>
      <c r="C22" s="48"/>
      <c r="D22" t="s">
        <v>389</v>
      </c>
      <c r="E22" s="65"/>
      <c r="F22" s="65">
        <v>5000</v>
      </c>
      <c r="G22" s="69"/>
      <c r="H22" s="65"/>
      <c r="I22" s="65"/>
      <c r="J22" s="65"/>
      <c r="K22" s="65"/>
    </row>
    <row r="23" spans="1:11" s="47" customFormat="1" x14ac:dyDescent="0.25">
      <c r="A23" s="44"/>
      <c r="B23" s="48"/>
      <c r="C23" s="48"/>
      <c r="D23" t="s">
        <v>311</v>
      </c>
      <c r="E23"/>
      <c r="F23">
        <v>100</v>
      </c>
      <c r="G23" s="65"/>
      <c r="H23" s="65"/>
      <c r="I23" s="65"/>
      <c r="J23" s="65"/>
      <c r="K23" s="65"/>
    </row>
    <row r="24" spans="1:11" s="47" customFormat="1" x14ac:dyDescent="0.25">
      <c r="A24" s="44"/>
      <c r="B24" s="48"/>
      <c r="C24" s="48"/>
      <c r="D24" t="s">
        <v>391</v>
      </c>
      <c r="E24" s="65"/>
      <c r="F24" s="65">
        <v>110</v>
      </c>
      <c r="G24" s="65"/>
      <c r="H24" s="65"/>
      <c r="I24" s="65"/>
      <c r="J24" s="65"/>
      <c r="K24" s="65"/>
    </row>
    <row r="25" spans="1:11" s="47" customFormat="1" x14ac:dyDescent="0.25">
      <c r="A25" s="44"/>
      <c r="B25" s="48"/>
      <c r="C25" s="48"/>
      <c r="D25" t="s">
        <v>129</v>
      </c>
      <c r="E25" s="65"/>
      <c r="F25" s="70">
        <v>65</v>
      </c>
      <c r="G25" s="65"/>
      <c r="H25" s="65"/>
      <c r="I25" s="65"/>
      <c r="J25" s="65"/>
      <c r="K25" s="65"/>
    </row>
    <row r="26" spans="1:11" s="47" customFormat="1" x14ac:dyDescent="0.25">
      <c r="A26" s="44"/>
      <c r="B26" s="66" t="s">
        <v>392</v>
      </c>
      <c r="C26" s="66"/>
      <c r="D26" t="s">
        <v>393</v>
      </c>
      <c r="E26"/>
      <c r="F26"/>
      <c r="G26" s="67">
        <f>H26*I26-J26*K26</f>
        <v>-10400</v>
      </c>
      <c r="H26" s="67">
        <f>E22+E23*E24</f>
        <v>0</v>
      </c>
      <c r="I26" s="67"/>
      <c r="J26" s="67">
        <f>F22+F23*F24</f>
        <v>16000</v>
      </c>
      <c r="K26" s="32">
        <f>F25/100</f>
        <v>0.65</v>
      </c>
    </row>
    <row r="27" spans="1:11" s="47" customFormat="1" x14ac:dyDescent="0.25">
      <c r="A27" s="44"/>
      <c r="B27" s="44"/>
      <c r="C27" s="44"/>
      <c r="D27"/>
      <c r="E27"/>
      <c r="F27"/>
      <c r="G27" s="45"/>
      <c r="H27" s="46"/>
      <c r="I27" s="46"/>
      <c r="J27" s="46"/>
      <c r="K27" s="46"/>
    </row>
    <row r="28" spans="1:11" s="47" customFormat="1" x14ac:dyDescent="0.25">
      <c r="A28" s="44"/>
      <c r="B28" s="44"/>
      <c r="C28" s="44"/>
      <c r="D28"/>
      <c r="E28"/>
      <c r="F28"/>
      <c r="G28" s="45"/>
      <c r="H28" s="46"/>
      <c r="I28" s="46"/>
      <c r="J28" s="46"/>
      <c r="K28" s="46"/>
    </row>
    <row r="29" spans="1:11" s="47" customFormat="1" x14ac:dyDescent="0.25">
      <c r="A29" s="44"/>
      <c r="B29" s="44"/>
      <c r="C29" s="44"/>
      <c r="D29"/>
      <c r="E29"/>
      <c r="F29"/>
      <c r="G29" s="45"/>
      <c r="H29" s="46"/>
      <c r="I29" s="46"/>
      <c r="J29" s="46"/>
      <c r="K29" s="46"/>
    </row>
    <row r="30" spans="1:11" s="1" customFormat="1" x14ac:dyDescent="0.25">
      <c r="A30" s="1" t="s">
        <v>104</v>
      </c>
      <c r="B30" s="1" t="s">
        <v>104</v>
      </c>
      <c r="D30"/>
      <c r="G30" s="26" t="e">
        <f>H30*I30</f>
        <v>#N/A</v>
      </c>
      <c r="H30" s="31" t="e">
        <f>E31</f>
        <v>#N/A</v>
      </c>
      <c r="I30" s="50" t="e">
        <f>INDEX(Probability,MATCH(E32,Probabilities!A:A,0),3)</f>
        <v>#N/A</v>
      </c>
      <c r="J30" s="31"/>
      <c r="K30" s="31"/>
    </row>
    <row r="31" spans="1:11" x14ac:dyDescent="0.25">
      <c r="D31" t="s">
        <v>78</v>
      </c>
      <c r="E31" t="e">
        <f>INDEX(BaselineAnswers,MATCH($B$30,'QuestionnaireAnswers-B-Risk'!$B:$B,0),MATCH(D31,'QuestionnaireAnswers-B-Risk'!$1:$1,0))</f>
        <v>#N/A</v>
      </c>
    </row>
    <row r="32" spans="1:11" x14ac:dyDescent="0.25">
      <c r="D32" t="s">
        <v>80</v>
      </c>
      <c r="E32" t="e">
        <f>INDEX(BaselineAnswers,MATCH($B$30,'QuestionnaireAnswers-B-Risk'!$B:$B,0),MATCH(D32,'QuestionnaireAnswers-B-Risk'!$1:$1,0))</f>
        <v>#N/A</v>
      </c>
    </row>
    <row r="33" spans="1:11" x14ac:dyDescent="0.25">
      <c r="A33" s="1" t="s">
        <v>121</v>
      </c>
      <c r="B33" s="1" t="s">
        <v>121</v>
      </c>
      <c r="C33" s="1"/>
      <c r="D33" t="s">
        <v>318</v>
      </c>
      <c r="G33" s="26">
        <v>1500000</v>
      </c>
      <c r="H33" s="31"/>
      <c r="I33" s="50"/>
      <c r="J33" s="31"/>
      <c r="K33" s="31"/>
    </row>
    <row r="34" spans="1:11" x14ac:dyDescent="0.25">
      <c r="A34" s="1" t="s">
        <v>123</v>
      </c>
      <c r="B34" s="1" t="s">
        <v>123</v>
      </c>
      <c r="C34" s="1"/>
      <c r="D34" t="s">
        <v>318</v>
      </c>
      <c r="G34" s="26" t="e">
        <f>SUM(G35:G43)*G33</f>
        <v>#N/A</v>
      </c>
      <c r="H34" s="31"/>
      <c r="I34" s="50"/>
      <c r="J34" s="31"/>
      <c r="K34" s="31"/>
    </row>
    <row r="35" spans="1:11" x14ac:dyDescent="0.25">
      <c r="D35" t="s">
        <v>134</v>
      </c>
      <c r="F35" t="e">
        <f>INDEX(OutcomeAnswers,MATCH($B$34,'QuestionnaireAnswers-O-Other'!$B:$B,0),MATCH(D35,'QuestionnaireAnswers-O-Other'!$1:$1,0))</f>
        <v>#N/A</v>
      </c>
      <c r="G35" t="e">
        <f>INDEX(ConfigFieldLists,MATCH(F35,ConfigFieldLists!C:C,0),4)</f>
        <v>#N/A</v>
      </c>
    </row>
    <row r="36" spans="1:11" x14ac:dyDescent="0.25">
      <c r="D36" t="s">
        <v>136</v>
      </c>
      <c r="F36" t="e">
        <f>INDEX(OutcomeAnswers,MATCH($B$34,'QuestionnaireAnswers-O-Other'!$B:$B,0),MATCH(D36,'QuestionnaireAnswers-O-Other'!$1:$1,0))</f>
        <v>#N/A</v>
      </c>
      <c r="G36" t="e">
        <f>INDEX(ConfigFieldLists,MATCH(F36,ConfigFieldLists!C:C,0),4)</f>
        <v>#N/A</v>
      </c>
    </row>
    <row r="37" spans="1:11" x14ac:dyDescent="0.25">
      <c r="D37" t="s">
        <v>146</v>
      </c>
      <c r="F37" t="e">
        <f>INDEX(OutcomeAnswers,MATCH($B$34,'QuestionnaireAnswers-O-Other'!$B:$B,0),MATCH(D37,'QuestionnaireAnswers-O-Other'!$1:$1,0))</f>
        <v>#N/A</v>
      </c>
      <c r="G37" t="e">
        <f>INDEX(ConfigFieldLists,MATCH(F37,ConfigFieldLists!C:C,0),4)</f>
        <v>#N/A</v>
      </c>
    </row>
    <row r="38" spans="1:11" x14ac:dyDescent="0.25">
      <c r="D38" t="s">
        <v>145</v>
      </c>
      <c r="F38" t="e">
        <f>INDEX(OutcomeAnswers,MATCH($B$34,'QuestionnaireAnswers-O-Other'!$B:$B,0),MATCH(D38,'QuestionnaireAnswers-O-Other'!$1:$1,0))</f>
        <v>#N/A</v>
      </c>
      <c r="G38" t="e">
        <f>INDEX(ConfigFieldLists,MATCH(F38,ConfigFieldLists!C:C,0),4)</f>
        <v>#N/A</v>
      </c>
    </row>
    <row r="39" spans="1:11" x14ac:dyDescent="0.25">
      <c r="D39" t="s">
        <v>147</v>
      </c>
      <c r="F39" t="e">
        <f>INDEX(OutcomeAnswers,MATCH($B$34,'QuestionnaireAnswers-O-Other'!$B:$B,0),MATCH(D39,'QuestionnaireAnswers-O-Other'!$1:$1,0))</f>
        <v>#N/A</v>
      </c>
      <c r="G39" t="e">
        <f>INDEX(ConfigFieldLists,MATCH(F39,ConfigFieldLists!C:C,0),4)</f>
        <v>#N/A</v>
      </c>
    </row>
    <row r="40" spans="1:11" x14ac:dyDescent="0.25">
      <c r="D40" t="s">
        <v>141</v>
      </c>
      <c r="F40" t="e">
        <f>INDEX(OutcomeAnswers,MATCH($B$34,'QuestionnaireAnswers-O-Other'!$B:$B,0),MATCH(D40,'QuestionnaireAnswers-O-Other'!$1:$1,0))</f>
        <v>#N/A</v>
      </c>
      <c r="G40" t="e">
        <f>INDEX(ConfigFieldLists,MATCH(F40,ConfigFieldLists!C:C,0),4)</f>
        <v>#N/A</v>
      </c>
    </row>
    <row r="41" spans="1:11" x14ac:dyDescent="0.25">
      <c r="D41" t="s">
        <v>128</v>
      </c>
      <c r="F41" t="e">
        <f>INDEX(OutcomeAnswers,MATCH($B$34,'QuestionnaireAnswers-O-Other'!$B:$B,0),MATCH(D41,'QuestionnaireAnswers-O-Other'!$1:$1,0))</f>
        <v>#N/A</v>
      </c>
      <c r="G41" t="e">
        <f>INDEX(ConfigFieldLists,MATCH(F41,ConfigFieldLists!C:C,0),4)</f>
        <v>#N/A</v>
      </c>
    </row>
    <row r="42" spans="1:11" x14ac:dyDescent="0.25">
      <c r="D42" t="s">
        <v>148</v>
      </c>
      <c r="F42" t="e">
        <f>INDEX(OutcomeAnswers,MATCH($B$34,'QuestionnaireAnswers-O-Other'!$B:$B,0),MATCH(D42,'QuestionnaireAnswers-O-Other'!$1:$1,0))</f>
        <v>#N/A</v>
      </c>
      <c r="G42" t="e">
        <f>INDEX(ConfigFieldLists,MATCH(F42,ConfigFieldLists!C:C,0),4)</f>
        <v>#N/A</v>
      </c>
    </row>
    <row r="43" spans="1:11" x14ac:dyDescent="0.25">
      <c r="D43" t="s">
        <v>149</v>
      </c>
      <c r="F43" t="e">
        <f>INDEX(OutcomeAnswers,MATCH($B$34,'QuestionnaireAnswers-O-Other'!$B:$B,0),MATCH(D43,'QuestionnaireAnswers-O-Other'!$1:$1,0))</f>
        <v>#N/A</v>
      </c>
      <c r="G43" t="e">
        <f>INDEX(ConfigFieldLists,MATCH(F43,ConfigFieldLists!C:C,0),4)</f>
        <v>#N/A</v>
      </c>
    </row>
    <row r="44" spans="1:11" s="1" customFormat="1" x14ac:dyDescent="0.25">
      <c r="A44" s="1" t="s">
        <v>98</v>
      </c>
      <c r="B44" s="1" t="s">
        <v>98</v>
      </c>
      <c r="G44" s="25" t="e">
        <f>H44*I44</f>
        <v>#N/A</v>
      </c>
      <c r="H44" s="31" t="e">
        <f>INDEX(Consequence,MATCH(E45,Consequences!A:A,0),3)</f>
        <v>#N/A</v>
      </c>
      <c r="I44" s="49" t="e">
        <f>INDEX(Probability,MATCH(E46,Probabilities!A:A,0),3)</f>
        <v>#N/A</v>
      </c>
      <c r="J44" s="31"/>
      <c r="K44" s="31"/>
    </row>
    <row r="45" spans="1:11" x14ac:dyDescent="0.25">
      <c r="D45" t="s">
        <v>79</v>
      </c>
      <c r="E45" t="e">
        <f>INDEX(BaselineAnswers,MATCH($B$44,'QuestionnaireAnswers-B-Risk'!$B:$B,0),MATCH(D45,'QuestionnaireAnswers-B-Risk'!$1:$1,0))</f>
        <v>#N/A</v>
      </c>
    </row>
    <row r="46" spans="1:11" x14ac:dyDescent="0.25">
      <c r="D46" t="s">
        <v>80</v>
      </c>
      <c r="E46" t="e">
        <f>INDEX(BaselineAnswers,MATCH($B$44,'QuestionnaireAnswers-B-Risk'!$B:$B,0),MATCH(D46,'QuestionnaireAnswers-B-Risk'!$1:$1,0))</f>
        <v>#N/A</v>
      </c>
    </row>
    <row r="47" spans="1:11" s="1" customFormat="1" x14ac:dyDescent="0.25">
      <c r="A47" s="1" t="s">
        <v>115</v>
      </c>
      <c r="B47" s="1" t="s">
        <v>115</v>
      </c>
      <c r="G47" s="26">
        <f>H47*I47</f>
        <v>1250</v>
      </c>
      <c r="H47" s="31">
        <f>E48*E51*E52*E56/E57</f>
        <v>1250000</v>
      </c>
      <c r="I47" s="83">
        <f>E55</f>
        <v>1E-3</v>
      </c>
      <c r="J47" s="31"/>
      <c r="K47" s="32"/>
    </row>
    <row r="48" spans="1:11" x14ac:dyDescent="0.25">
      <c r="C48" s="82" t="s">
        <v>483</v>
      </c>
      <c r="D48" t="s">
        <v>307</v>
      </c>
      <c r="E48">
        <v>25</v>
      </c>
    </row>
    <row r="49" spans="1:11" x14ac:dyDescent="0.25">
      <c r="C49" s="82" t="s">
        <v>483</v>
      </c>
      <c r="D49" t="s">
        <v>308</v>
      </c>
      <c r="E49" s="75" t="e">
        <f>INDEX(BaselineAnswers,MATCH($B$47,'QuestionnaireAnswers-B-Risk'!$B:$B,0),MATCH(D49,'QuestionnaireAnswers-B-Risk'!$1:$1,0))</f>
        <v>#N/A</v>
      </c>
      <c r="G49" t="e">
        <f>INDEX(ConfigFieldLists,MATCH(E49,ConfigFieldLists!C:C,0),4)</f>
        <v>#N/A</v>
      </c>
      <c r="H49" s="6"/>
      <c r="I49" s="6"/>
      <c r="J49" s="6"/>
    </row>
    <row r="50" spans="1:11" s="82" customFormat="1" x14ac:dyDescent="0.25">
      <c r="C50" s="82" t="s">
        <v>490</v>
      </c>
      <c r="D50" s="82" t="s">
        <v>308</v>
      </c>
      <c r="E50" s="82" t="s">
        <v>314</v>
      </c>
      <c r="H50" s="6"/>
      <c r="I50" s="6"/>
      <c r="J50" s="6"/>
    </row>
    <row r="51" spans="1:11" s="82" customFormat="1" x14ac:dyDescent="0.25">
      <c r="C51" s="82" t="s">
        <v>491</v>
      </c>
      <c r="D51" s="82" t="s">
        <v>493</v>
      </c>
      <c r="E51" s="82">
        <v>0.25</v>
      </c>
      <c r="H51" s="6"/>
      <c r="I51" s="6"/>
      <c r="J51" s="6"/>
    </row>
    <row r="52" spans="1:11" x14ac:dyDescent="0.25">
      <c r="C52" s="82" t="s">
        <v>484</v>
      </c>
      <c r="D52" t="s">
        <v>488</v>
      </c>
      <c r="E52" s="82">
        <v>200000</v>
      </c>
    </row>
    <row r="53" spans="1:11" x14ac:dyDescent="0.25">
      <c r="C53" s="82" t="s">
        <v>490</v>
      </c>
      <c r="D53" t="s">
        <v>80</v>
      </c>
      <c r="E53" s="75" t="e">
        <f>INDEX(BaselineAnswers,MATCH($B$47,'QuestionnaireAnswers-B-Other'!$B:$B,0),MATCH(D53,'QuestionnaireAnswers-B-Other'!$1:$1,0))</f>
        <v>#N/A</v>
      </c>
    </row>
    <row r="54" spans="1:11" s="82" customFormat="1" x14ac:dyDescent="0.25">
      <c r="C54" s="82" t="s">
        <v>490</v>
      </c>
      <c r="D54" s="82" t="s">
        <v>80</v>
      </c>
      <c r="E54" s="82" t="s">
        <v>93</v>
      </c>
    </row>
    <row r="55" spans="1:11" x14ac:dyDescent="0.25">
      <c r="C55" s="82" t="s">
        <v>491</v>
      </c>
      <c r="D55" t="s">
        <v>387</v>
      </c>
      <c r="E55">
        <f>INDEX(Probability,MATCH(E54,Probabilities!A:A,0),3)</f>
        <v>1E-3</v>
      </c>
    </row>
    <row r="56" spans="1:11" s="82" customFormat="1" x14ac:dyDescent="0.25">
      <c r="C56" s="82" t="s">
        <v>483</v>
      </c>
      <c r="D56" s="82" t="s">
        <v>492</v>
      </c>
      <c r="E56" s="82">
        <v>8760</v>
      </c>
    </row>
    <row r="57" spans="1:11" s="82" customFormat="1" x14ac:dyDescent="0.25">
      <c r="C57" s="82" t="s">
        <v>487</v>
      </c>
      <c r="D57" s="82" t="s">
        <v>489</v>
      </c>
      <c r="E57" s="82">
        <v>8760</v>
      </c>
    </row>
    <row r="58" spans="1:11" s="1" customFormat="1" x14ac:dyDescent="0.25">
      <c r="A58" s="1" t="s">
        <v>120</v>
      </c>
      <c r="B58" s="1" t="s">
        <v>120</v>
      </c>
      <c r="G58" s="30" t="e">
        <f>J58*K58</f>
        <v>#N/A</v>
      </c>
      <c r="H58" s="33"/>
      <c r="I58" s="33"/>
      <c r="J58" s="35" t="e">
        <f>(F59*F61)+(F62*F64)+(F65*F66)</f>
        <v>#N/A</v>
      </c>
      <c r="K58" s="34" t="e">
        <f>F67/100</f>
        <v>#N/A</v>
      </c>
    </row>
    <row r="59" spans="1:11" x14ac:dyDescent="0.25">
      <c r="C59" s="82" t="s">
        <v>483</v>
      </c>
      <c r="D59" t="s">
        <v>132</v>
      </c>
      <c r="F59" t="e">
        <f>INDEX(OutcomeAnswers,MATCH($B$58,'QuestionnaireAnswers-O-Other'!$B:$B,0),MATCH(D59,'QuestionnaireAnswers-O-Other'!$1:$1,0))</f>
        <v>#N/A</v>
      </c>
    </row>
    <row r="60" spans="1:11" s="82" customFormat="1" x14ac:dyDescent="0.25">
      <c r="C60" s="82" t="s">
        <v>484</v>
      </c>
      <c r="D60" s="82" t="s">
        <v>485</v>
      </c>
      <c r="F60" s="82">
        <v>30</v>
      </c>
    </row>
    <row r="61" spans="1:11" x14ac:dyDescent="0.25">
      <c r="C61" s="82" t="s">
        <v>486</v>
      </c>
      <c r="D61" t="s">
        <v>362</v>
      </c>
      <c r="F61">
        <f>F60</f>
        <v>30</v>
      </c>
    </row>
    <row r="62" spans="1:11" x14ac:dyDescent="0.25">
      <c r="C62" s="82" t="s">
        <v>483</v>
      </c>
      <c r="D62" t="s">
        <v>144</v>
      </c>
      <c r="F62" t="e">
        <f>INDEX(OutcomeAnswers,MATCH($B$58,'QuestionnaireAnswers-O-Other'!$B:$B,0),MATCH(D62,'QuestionnaireAnswers-O-Other'!$1:$1,0))</f>
        <v>#N/A</v>
      </c>
    </row>
    <row r="63" spans="1:11" s="82" customFormat="1" x14ac:dyDescent="0.25">
      <c r="C63" s="82" t="s">
        <v>487</v>
      </c>
      <c r="F63" s="82">
        <v>22.8</v>
      </c>
    </row>
    <row r="64" spans="1:11" x14ac:dyDescent="0.25">
      <c r="C64" s="82" t="s">
        <v>486</v>
      </c>
      <c r="D64" t="s">
        <v>360</v>
      </c>
      <c r="F64">
        <f>F60*F63</f>
        <v>684</v>
      </c>
    </row>
    <row r="65" spans="1:11" x14ac:dyDescent="0.25">
      <c r="C65" s="82" t="s">
        <v>483</v>
      </c>
      <c r="D65" t="s">
        <v>133</v>
      </c>
      <c r="F65" t="e">
        <f>INDEX(OutcomeAnswers,MATCH($B$58,'QuestionnaireAnswers-O-Other'!$B:$B,0),MATCH(D65,'QuestionnaireAnswers-O-Other'!$1:$1,0))</f>
        <v>#N/A</v>
      </c>
    </row>
    <row r="66" spans="1:11" x14ac:dyDescent="0.25">
      <c r="C66" s="82" t="s">
        <v>484</v>
      </c>
      <c r="D66" t="s">
        <v>361</v>
      </c>
      <c r="F66">
        <v>30</v>
      </c>
    </row>
    <row r="67" spans="1:11" x14ac:dyDescent="0.25">
      <c r="C67" s="82" t="s">
        <v>486</v>
      </c>
      <c r="D67" t="s">
        <v>130</v>
      </c>
      <c r="F67" s="6" t="e">
        <f>INDEX(OutcomeAnswers,MATCH($B$58,'QuestionnaireAnswers-O-Other'!$B:$B,0),MATCH(D67,'QuestionnaireAnswers-O-Other'!$1:$1,0))</f>
        <v>#N/A</v>
      </c>
    </row>
    <row r="68" spans="1:11" s="1" customFormat="1" x14ac:dyDescent="0.25">
      <c r="A68" s="1" t="s">
        <v>448</v>
      </c>
      <c r="B68" s="1" t="s">
        <v>448</v>
      </c>
      <c r="G68" s="26" t="e">
        <f>H68*I68</f>
        <v>#N/A</v>
      </c>
      <c r="H68" s="31" t="e">
        <f>INDEX(Consequence,MATCH(E69,Consequences!A:A,0),3)</f>
        <v>#N/A</v>
      </c>
      <c r="I68" s="49" t="e">
        <f>INDEX(Probability,MATCH(E70,Probabilities!A:A,0),3)</f>
        <v>#N/A</v>
      </c>
      <c r="J68" s="31"/>
      <c r="K68" s="31"/>
    </row>
    <row r="69" spans="1:11" x14ac:dyDescent="0.25">
      <c r="D69" t="s">
        <v>79</v>
      </c>
      <c r="E69" t="e">
        <f>INDEX(BaselineAnswers,MATCH($B$68,'QuestionnaireAnswers-B-Risk'!$B:$B,0),MATCH(D69,'QuestionnaireAnswers-B-Risk'!$1:$1,0))</f>
        <v>#N/A</v>
      </c>
    </row>
    <row r="70" spans="1:11" x14ac:dyDescent="0.25">
      <c r="D70" t="s">
        <v>80</v>
      </c>
      <c r="E70" t="e">
        <f>INDEX(BaselineAnswers,MATCH($B$68,'QuestionnaireAnswers-B-Risk'!$B:$B,0),MATCH(D70,'QuestionnaireAnswers-B-Risk'!$1:$1,0))</f>
        <v>#N/A</v>
      </c>
    </row>
    <row r="71" spans="1:11" s="1" customFormat="1" x14ac:dyDescent="0.25">
      <c r="A71" s="1" t="s">
        <v>122</v>
      </c>
      <c r="B71" s="1" t="s">
        <v>122</v>
      </c>
      <c r="D71" s="54"/>
      <c r="G71" s="30" t="e">
        <f>J71*K71</f>
        <v>#N/A</v>
      </c>
      <c r="H71" s="33"/>
      <c r="I71" s="33"/>
      <c r="J71" s="35" t="e">
        <f>(F72*G73*F74)+(F75*G76*F77)+(F78*G76*F79*0.1)</f>
        <v>#N/A</v>
      </c>
      <c r="K71" s="34" t="e">
        <f>F80/100</f>
        <v>#N/A</v>
      </c>
    </row>
    <row r="72" spans="1:11" x14ac:dyDescent="0.25">
      <c r="D72" t="s">
        <v>138</v>
      </c>
      <c r="F72" t="e">
        <f>INDEX(OutcomeAnswers,MATCH(B71,'QuestionnaireAnswers-O-Other'!$B:$B,0),MATCH(D72,'QuestionnaireAnswers-O-Other'!$1:$1,0))</f>
        <v>#N/A</v>
      </c>
    </row>
    <row r="73" spans="1:11" x14ac:dyDescent="0.25">
      <c r="D73" t="s">
        <v>151</v>
      </c>
      <c r="F73" t="e">
        <f>INDEX(OutcomeAnswers,MATCH(B71,'QuestionnaireAnswers-O-Other'!$B:$B,0),MATCH(D73,'QuestionnaireAnswers-O-Other'!$1:$1,0))</f>
        <v>#N/A</v>
      </c>
      <c r="G73" t="e">
        <f>INDEX(ConfigFieldLists,MATCH(F73,ConfigFieldLists!C:C,0),4)</f>
        <v>#N/A</v>
      </c>
    </row>
    <row r="74" spans="1:11" x14ac:dyDescent="0.25">
      <c r="D74" t="s">
        <v>363</v>
      </c>
      <c r="F74">
        <f>INDEX(CustConstants,MATCH($D$74,CustomerConstants!A:A,0),2)</f>
        <v>10000</v>
      </c>
    </row>
    <row r="75" spans="1:11" x14ac:dyDescent="0.25">
      <c r="D75" t="s">
        <v>139</v>
      </c>
      <c r="F75" t="e">
        <f>INDEX(OutcomeAnswers,MATCH(B71,'QuestionnaireAnswers-O-Other'!$B:$B,0),MATCH(D75,'QuestionnaireAnswers-O-Other'!$1:$1,0))</f>
        <v>#N/A</v>
      </c>
    </row>
    <row r="76" spans="1:11" x14ac:dyDescent="0.25">
      <c r="D76" t="s">
        <v>152</v>
      </c>
      <c r="F76" t="e">
        <f>INDEX(OutcomeAnswers,MATCH(B71,'QuestionnaireAnswers-O-Other'!$B:$B,0),MATCH(D76,'QuestionnaireAnswers-O-Other'!$1:$1,0))</f>
        <v>#N/A</v>
      </c>
      <c r="G76" t="e">
        <f>INDEX(ConfigFieldLists,MATCH(F76,ConfigFieldLists!C:C,0),4)</f>
        <v>#N/A</v>
      </c>
    </row>
    <row r="77" spans="1:11" x14ac:dyDescent="0.25">
      <c r="D77" t="s">
        <v>364</v>
      </c>
      <c r="F77">
        <f>INDEX(CustConstants,MATCH($D$77,CustomerConstants!A:A,0),2)</f>
        <v>100000</v>
      </c>
    </row>
    <row r="78" spans="1:11" x14ac:dyDescent="0.25">
      <c r="D78" t="s">
        <v>140</v>
      </c>
      <c r="F78" t="e">
        <f>INDEX(OutcomeAnswers,MATCH(B71,'QuestionnaireAnswers-O-Other'!$B:$B,0),MATCH(D78,'QuestionnaireAnswers-O-Other'!$1:$1,0))</f>
        <v>#N/A</v>
      </c>
    </row>
    <row r="79" spans="1:11" x14ac:dyDescent="0.25">
      <c r="D79" t="s">
        <v>365</v>
      </c>
      <c r="F79">
        <f>INDEX(CustConstants,MATCH($D$79,CustomerConstants!A:A,0),2)</f>
        <v>200000</v>
      </c>
    </row>
    <row r="80" spans="1:11" x14ac:dyDescent="0.25">
      <c r="D80" t="s">
        <v>129</v>
      </c>
      <c r="F80" s="6" t="e">
        <f>INDEX(OutcomeAnswers,MATCH(B71,'QuestionnaireAnswers-O-Other'!$B:$B,0),MATCH(D80,'QuestionnaireAnswers-O-Other'!$1:$1,0))</f>
        <v>#N/A</v>
      </c>
    </row>
    <row r="81" spans="1:11" s="1" customFormat="1" x14ac:dyDescent="0.25">
      <c r="A81" s="1" t="s">
        <v>448</v>
      </c>
      <c r="B81" s="1" t="s">
        <v>448</v>
      </c>
      <c r="G81" s="26" t="e">
        <f>H81*I81</f>
        <v>#N/A</v>
      </c>
      <c r="H81" s="31" t="e">
        <f>INDEX(Consequence,MATCH(E82,Consequences!A:A,0),3)</f>
        <v>#N/A</v>
      </c>
      <c r="I81" s="49" t="e">
        <f>INDEX(Probability,MATCH(E83,Probabilities!A:A,0),3)</f>
        <v>#N/A</v>
      </c>
      <c r="J81" s="31"/>
      <c r="K81" s="31"/>
    </row>
    <row r="82" spans="1:11" x14ac:dyDescent="0.25">
      <c r="D82" t="s">
        <v>79</v>
      </c>
      <c r="E82" t="e">
        <f>INDEX(BaselineAnswers,MATCH($B$68,'QuestionnaireAnswers-B-Risk'!$B:$B,0),MATCH(D82,'QuestionnaireAnswers-B-Risk'!$1:$1,0))</f>
        <v>#N/A</v>
      </c>
    </row>
    <row r="83" spans="1:11" x14ac:dyDescent="0.25">
      <c r="D83" t="s">
        <v>80</v>
      </c>
      <c r="E83" t="e">
        <f>INDEX(BaselineAnswers,MATCH($B$68,'QuestionnaireAnswers-B-Risk'!$B:$B,0),MATCH(D83,'QuestionnaireAnswers-B-Risk'!$1:$1,0))</f>
        <v>#N/A</v>
      </c>
    </row>
    <row r="84" spans="1:11" s="1" customFormat="1" x14ac:dyDescent="0.25">
      <c r="A84" s="1" t="s">
        <v>114</v>
      </c>
      <c r="B84" s="1" t="s">
        <v>114</v>
      </c>
      <c r="G84" s="25" t="e">
        <f>J84*K84</f>
        <v>#N/A</v>
      </c>
      <c r="H84" s="31"/>
      <c r="I84" s="31"/>
      <c r="J84" s="31" t="e">
        <f>F85*F86/100</f>
        <v>#N/A</v>
      </c>
      <c r="K84" s="32" t="e">
        <f>F87/100</f>
        <v>#N/A</v>
      </c>
    </row>
    <row r="85" spans="1:11" x14ac:dyDescent="0.25">
      <c r="D85" t="s">
        <v>267</v>
      </c>
      <c r="F85">
        <f>INDEX(CustConstants,MATCH($D$85,CustomerConstants!A:A,0),2)</f>
        <v>500000</v>
      </c>
    </row>
    <row r="86" spans="1:11" x14ac:dyDescent="0.25">
      <c r="D86" t="s">
        <v>241</v>
      </c>
      <c r="F86" t="e">
        <f>INDEX(OutcomeAnswers,MATCH(B84,'QuestionnaireAnswers-O-Other'!$B:$B,0),MATCH(D86,'QuestionnaireAnswers-O-Other'!$1:$1,0))</f>
        <v>#N/A</v>
      </c>
    </row>
    <row r="87" spans="1:11" x14ac:dyDescent="0.25">
      <c r="D87" t="s">
        <v>129</v>
      </c>
      <c r="F87" s="6" t="e">
        <f>INDEX(OutcomeAnswers,MATCH(B84,'QuestionnaireAnswers-O-Other'!B:B,0),MATCH(D87,'QuestionnaireAnswers-O-Other'!1:1,0))</f>
        <v>#N/A</v>
      </c>
    </row>
    <row r="88" spans="1:11" s="1" customFormat="1" x14ac:dyDescent="0.25">
      <c r="A88" s="1" t="s">
        <v>116</v>
      </c>
      <c r="B88" s="1" t="s">
        <v>116</v>
      </c>
      <c r="G88" s="26" t="e">
        <f>H88*I88</f>
        <v>#N/A</v>
      </c>
      <c r="H88" s="31" t="e">
        <f>INDEX(Consequence,MATCH(E89,Consequences!A:A,0),3)</f>
        <v>#N/A</v>
      </c>
      <c r="I88" s="64" t="e">
        <f>(1-((1-E91)^(1/12)))*12</f>
        <v>#N/A</v>
      </c>
      <c r="J88" s="31"/>
      <c r="K88" s="63"/>
    </row>
    <row r="89" spans="1:11" x14ac:dyDescent="0.25">
      <c r="D89" t="s">
        <v>79</v>
      </c>
      <c r="E89" t="e">
        <f>INDEX(BaselineAnswers,MATCH($B$88,'QuestionnaireAnswers-B-Risk'!$B:$B,0),MATCH(D89,'QuestionnaireAnswers-B-Risk'!$1:$1,0))</f>
        <v>#N/A</v>
      </c>
      <c r="H89" s="6"/>
      <c r="I89" s="6"/>
    </row>
    <row r="90" spans="1:11" x14ac:dyDescent="0.25">
      <c r="D90" t="s">
        <v>80</v>
      </c>
      <c r="E90" t="e">
        <f>INDEX(BaselineAnswers,MATCH($B$88,'QuestionnaireAnswers-B-Risk'!$B:$B,0),MATCH(D90,'QuestionnaireAnswers-B-Risk'!$1:$1,0))</f>
        <v>#N/A</v>
      </c>
    </row>
    <row r="91" spans="1:11" x14ac:dyDescent="0.25">
      <c r="D91" t="s">
        <v>387</v>
      </c>
      <c r="E91" t="e">
        <f>INDEX(Probability,MATCH(E90,Probabilities!A:A,0),3)</f>
        <v>#N/A</v>
      </c>
    </row>
    <row r="92" spans="1:11" s="1" customFormat="1" x14ac:dyDescent="0.25">
      <c r="A92" s="1" t="s">
        <v>118</v>
      </c>
      <c r="B92" s="1" t="s">
        <v>118</v>
      </c>
      <c r="G92" s="26" t="e">
        <f>J92*K92</f>
        <v>#N/A</v>
      </c>
      <c r="H92" s="31"/>
      <c r="I92" s="31"/>
      <c r="J92" s="31" t="e">
        <f>((F93*F94)+(F95*F96)+(F97*F98))</f>
        <v>#N/A</v>
      </c>
      <c r="K92" s="32" t="e">
        <f>F99/100</f>
        <v>#N/A</v>
      </c>
    </row>
    <row r="93" spans="1:11" x14ac:dyDescent="0.25">
      <c r="D93" t="s">
        <v>143</v>
      </c>
      <c r="F93" t="e">
        <f>INDEX(OutcomeAnswers,MATCH(B92,'QuestionnaireAnswers-O-Other'!$B:$B,0),MATCH(D93,'QuestionnaireAnswers-O-Other'!$1:$1,0))</f>
        <v>#N/A</v>
      </c>
    </row>
    <row r="94" spans="1:11" x14ac:dyDescent="0.25">
      <c r="D94" t="s">
        <v>271</v>
      </c>
      <c r="F94">
        <f>INDEX(CustConstants,MATCH($D94,CustomerConstants!A:A,0),2)</f>
        <v>20</v>
      </c>
    </row>
    <row r="95" spans="1:11" x14ac:dyDescent="0.25">
      <c r="D95" t="s">
        <v>137</v>
      </c>
      <c r="F95" t="e">
        <f>INDEX(OutcomeAnswers,MATCH(B92,'QuestionnaireAnswers-O-Other'!$B:$B,0),MATCH(D95,'QuestionnaireAnswers-O-Other'!$1:$1,0))</f>
        <v>#N/A</v>
      </c>
    </row>
    <row r="96" spans="1:11" x14ac:dyDescent="0.25">
      <c r="D96" t="s">
        <v>268</v>
      </c>
      <c r="F96">
        <f>INDEX(CustConstants,MATCH($D94,CustomerConstants!A:A,0),2)</f>
        <v>20</v>
      </c>
    </row>
    <row r="97" spans="1:11" x14ac:dyDescent="0.25">
      <c r="D97" t="s">
        <v>127</v>
      </c>
      <c r="F97" t="e">
        <f>INDEX(OutcomeAnswers,MATCH(B92,'QuestionnaireAnswers-O-Other'!$B:$B,0),MATCH(D97,'QuestionnaireAnswers-O-Other'!$1:$1,0))</f>
        <v>#N/A</v>
      </c>
    </row>
    <row r="98" spans="1:11" x14ac:dyDescent="0.25">
      <c r="D98" t="s">
        <v>269</v>
      </c>
      <c r="F98">
        <f>INDEX(CustConstants,MATCH($D98,CustomerConstants!A:A,0),2)</f>
        <v>110</v>
      </c>
    </row>
    <row r="99" spans="1:11" x14ac:dyDescent="0.25">
      <c r="D99" t="s">
        <v>129</v>
      </c>
      <c r="F99" s="6" t="e">
        <f>INDEX(OutcomeAnswers,MATCH(B92,'QuestionnaireAnswers-O-Other'!$B:$B,0),MATCH(D99,'QuestionnaireAnswers-O-Other'!$1:$1,0))</f>
        <v>#N/A</v>
      </c>
    </row>
    <row r="100" spans="1:11" s="1" customFormat="1" x14ac:dyDescent="0.25">
      <c r="A100" s="1" t="s">
        <v>119</v>
      </c>
      <c r="B100" s="1" t="s">
        <v>119</v>
      </c>
      <c r="G100" s="30" t="e">
        <f>J100*K100</f>
        <v>#N/A</v>
      </c>
      <c r="H100" s="33"/>
      <c r="I100" s="33"/>
      <c r="J100" s="35" t="e">
        <f>F101/100*INDEX(ConfigFieldLists,MATCH(F102,ConfigFieldLists!C:C,0),4)*F103</f>
        <v>#N/A</v>
      </c>
      <c r="K100" s="34" t="e">
        <f>F104/100</f>
        <v>#N/A</v>
      </c>
    </row>
    <row r="101" spans="1:11" x14ac:dyDescent="0.25">
      <c r="D101" t="s">
        <v>150</v>
      </c>
      <c r="F101" t="e">
        <f>INDEX(OutcomeAnswers,MATCH(B100,'QuestionnaireAnswers-O-Other'!$B:$B,0),MATCH(D101,'QuestionnaireAnswers-O-Other'!$1:$1,0))</f>
        <v>#N/A</v>
      </c>
      <c r="H101" s="60"/>
    </row>
    <row r="102" spans="1:11" x14ac:dyDescent="0.25">
      <c r="D102" t="s">
        <v>135</v>
      </c>
      <c r="F102" t="e">
        <f>INDEX(OutcomeAnswers,MATCH(B100,'QuestionnaireAnswers-O-Other'!$B:$B,0),MATCH(D102,'QuestionnaireAnswers-O-Other'!$1:$1,0))</f>
        <v>#N/A</v>
      </c>
      <c r="H102" s="6"/>
      <c r="I102" s="6"/>
      <c r="J102" s="61"/>
      <c r="K102" s="62"/>
    </row>
    <row r="103" spans="1:11" x14ac:dyDescent="0.25">
      <c r="D103" t="s">
        <v>276</v>
      </c>
      <c r="F103">
        <f>INDEX(CustConstants,MATCH($D$103,CustomerConstants!A:A,0),2)</f>
        <v>500000</v>
      </c>
    </row>
    <row r="104" spans="1:11" x14ac:dyDescent="0.25">
      <c r="D104" t="s">
        <v>129</v>
      </c>
      <c r="F104" s="6" t="e">
        <f>INDEX(OutcomeAnswers,MATCH(B100,'QuestionnaireAnswers-O-Other'!$B:$B,0),MATCH(D104,'QuestionnaireAnswers-O-Other'!$1:$1,0))</f>
        <v>#N/A</v>
      </c>
    </row>
    <row r="105" spans="1:11" s="1" customFormat="1" x14ac:dyDescent="0.25">
      <c r="A105" s="1" t="s">
        <v>87</v>
      </c>
      <c r="B105" s="1" t="s">
        <v>87</v>
      </c>
      <c r="G105" s="26" t="e">
        <f>H105*I105</f>
        <v>#N/A</v>
      </c>
      <c r="H105" s="31" t="e">
        <f>INDEX(Consequence,MATCH(E106,Consequences!A:A,0),3)</f>
        <v>#N/A</v>
      </c>
      <c r="I105" s="49" t="e">
        <f>INDEX(Probability,MATCH(E107,Probabilities!A:A,0),3)</f>
        <v>#N/A</v>
      </c>
      <c r="J105" s="31"/>
      <c r="K105" s="31"/>
    </row>
    <row r="106" spans="1:11" x14ac:dyDescent="0.25">
      <c r="D106" t="s">
        <v>79</v>
      </c>
      <c r="E106" t="e">
        <f>INDEX(BaselineAnswers,MATCH($B$105,'QuestionnaireAnswers-B-Risk'!$B:$B,0),MATCH(D106,'QuestionnaireAnswers-B-Risk'!$1:$1,0))</f>
        <v>#N/A</v>
      </c>
    </row>
    <row r="107" spans="1:11" x14ac:dyDescent="0.25">
      <c r="D107" t="s">
        <v>80</v>
      </c>
      <c r="E107" t="e">
        <f>INDEX(BaselineAnswers,MATCH($B$105,'QuestionnaireAnswers-B-Risk'!$B:$B,0),MATCH(D107,'QuestionnaireAnswers-B-Risk'!$1:$1,0))</f>
        <v>#N/A</v>
      </c>
    </row>
    <row r="108" spans="1:11" s="1" customFormat="1" x14ac:dyDescent="0.25">
      <c r="A108" s="1" t="s">
        <v>101</v>
      </c>
      <c r="B108" s="1" t="s">
        <v>101</v>
      </c>
      <c r="G108" s="26" t="e">
        <f>H108*I108</f>
        <v>#N/A</v>
      </c>
      <c r="H108" s="31" t="e">
        <f>INDEX(Consequence,MATCH(E109,Consequences!A:A,0),3)</f>
        <v>#N/A</v>
      </c>
      <c r="I108" s="49" t="e">
        <f>INDEX(Probability,MATCH(E110,Probabilities!A:A,0),3)</f>
        <v>#N/A</v>
      </c>
      <c r="J108" s="31"/>
      <c r="K108" s="31"/>
    </row>
    <row r="109" spans="1:11" x14ac:dyDescent="0.25">
      <c r="D109" t="s">
        <v>79</v>
      </c>
      <c r="E109" t="e">
        <f>INDEX(BaselineAnswers,MATCH($B$108,'QuestionnaireAnswers-B-Risk'!$B:$B,0),MATCH(D109,'QuestionnaireAnswers-B-Risk'!$1:$1,0))</f>
        <v>#N/A</v>
      </c>
    </row>
    <row r="110" spans="1:11" x14ac:dyDescent="0.25">
      <c r="D110" t="s">
        <v>80</v>
      </c>
      <c r="E110" t="e">
        <f>INDEX(BaselineAnswers,MATCH($B$108,'QuestionnaireAnswers-B-Risk'!$B:$B,0),MATCH(D110,'QuestionnaireAnswers-B-Risk'!$1:$1,0))</f>
        <v>#N/A</v>
      </c>
    </row>
    <row r="111" spans="1:11" s="1" customFormat="1" x14ac:dyDescent="0.25">
      <c r="A111" s="1" t="s">
        <v>94</v>
      </c>
      <c r="B111" s="1" t="s">
        <v>94</v>
      </c>
      <c r="G111" s="26" t="e">
        <f>H111*I111</f>
        <v>#N/A</v>
      </c>
      <c r="H111" s="31" t="e">
        <f>INDEX(Consequence,MATCH(E112,Consequences!A:A,0),3)</f>
        <v>#N/A</v>
      </c>
      <c r="I111" s="49" t="e">
        <f>INDEX(Probability,MATCH(E113,Probabilities!A:A,0),3)</f>
        <v>#N/A</v>
      </c>
      <c r="J111" s="31"/>
      <c r="K111" s="31"/>
    </row>
    <row r="112" spans="1:11" x14ac:dyDescent="0.25">
      <c r="D112" t="s">
        <v>79</v>
      </c>
      <c r="E112" t="e">
        <f>INDEX(BaselineAnswers,MATCH($B$111,'QuestionnaireAnswers-B-Risk'!$B:$B,0),MATCH(D112,'QuestionnaireAnswers-B-Risk'!$1:$1,0))</f>
        <v>#N/A</v>
      </c>
    </row>
    <row r="113" spans="1:11" x14ac:dyDescent="0.25">
      <c r="D113" t="s">
        <v>80</v>
      </c>
      <c r="E113" t="e">
        <f>INDEX(BaselineAnswers,MATCH($B$111,'QuestionnaireAnswers-B-Risk'!$B:$B,0),MATCH(D113,'QuestionnaireAnswers-B-Risk'!$1:$1,0))</f>
        <v>#N/A</v>
      </c>
    </row>
    <row r="114" spans="1:11" s="1" customFormat="1" x14ac:dyDescent="0.25">
      <c r="A114" s="1" t="s">
        <v>108</v>
      </c>
      <c r="B114" s="1" t="s">
        <v>108</v>
      </c>
      <c r="G114" s="26" t="e">
        <f>H114*I114</f>
        <v>#N/A</v>
      </c>
      <c r="H114" s="31" t="e">
        <f>INDEX(Consequence,MATCH(E115,Consequences!A:A,0),3)</f>
        <v>#N/A</v>
      </c>
      <c r="I114" s="49" t="e">
        <f>INDEX(Probability,MATCH(E116,Probabilities!A:A,0),3)</f>
        <v>#N/A</v>
      </c>
      <c r="J114" s="31"/>
      <c r="K114" s="31"/>
    </row>
    <row r="115" spans="1:11" x14ac:dyDescent="0.25">
      <c r="D115" t="s">
        <v>79</v>
      </c>
      <c r="E115" t="e">
        <f>INDEX(BaselineAnswers,MATCH($B$114,'QuestionnaireAnswers-B-Risk'!$B:$B,0),MATCH(D115,'QuestionnaireAnswers-B-Risk'!$1:$1,0))</f>
        <v>#N/A</v>
      </c>
    </row>
    <row r="116" spans="1:11" x14ac:dyDescent="0.25">
      <c r="D116" t="s">
        <v>80</v>
      </c>
      <c r="E116" t="e">
        <f>INDEX(BaselineAnswers,MATCH($B$114,'QuestionnaireAnswers-B-Risk'!$B:$B,0),MATCH(D116,'QuestionnaireAnswers-B-Risk'!$1:$1,0))</f>
        <v>#N/A</v>
      </c>
    </row>
    <row r="117" spans="1:11" s="1" customFormat="1" x14ac:dyDescent="0.25">
      <c r="A117" s="1" t="s">
        <v>96</v>
      </c>
      <c r="B117" s="1" t="s">
        <v>96</v>
      </c>
      <c r="G117" s="26" t="e">
        <f>H117*I117</f>
        <v>#N/A</v>
      </c>
      <c r="H117" s="31" t="e">
        <f>INDEX(Consequence,MATCH(E118,Consequences!A:A,0),3)</f>
        <v>#N/A</v>
      </c>
      <c r="I117" s="49" t="e">
        <f>INDEX(Probability,MATCH(E119,Probabilities!A:A,0),3)</f>
        <v>#N/A</v>
      </c>
      <c r="J117" s="31"/>
      <c r="K117" s="31"/>
    </row>
    <row r="118" spans="1:11" x14ac:dyDescent="0.25">
      <c r="D118" t="s">
        <v>79</v>
      </c>
      <c r="E118" t="e">
        <f>INDEX(BaselineAnswers,MATCH($B$117,'QuestionnaireAnswers-B-Risk'!$B:$B,0),MATCH(D118,'QuestionnaireAnswers-B-Risk'!$1:$1,0))</f>
        <v>#N/A</v>
      </c>
    </row>
    <row r="119" spans="1:11" x14ac:dyDescent="0.25">
      <c r="D119" t="s">
        <v>80</v>
      </c>
      <c r="E119" t="e">
        <f>INDEX(BaselineAnswers,MATCH($B$117,'QuestionnaireAnswers-B-Risk'!$B:$B,0),MATCH(D119,'QuestionnaireAnswers-B-Risk'!$1:$1,0))</f>
        <v>#N/A</v>
      </c>
    </row>
    <row r="120" spans="1:11" s="1" customFormat="1" x14ac:dyDescent="0.25">
      <c r="A120" s="1" t="s">
        <v>82</v>
      </c>
      <c r="B120" s="1" t="s">
        <v>82</v>
      </c>
      <c r="G120" s="26" t="e">
        <f>H120*I120</f>
        <v>#N/A</v>
      </c>
      <c r="H120" s="31" t="e">
        <f>INDEX(Consequence,MATCH(E121,Consequences!A:A,0),3)</f>
        <v>#N/A</v>
      </c>
      <c r="I120" s="49" t="e">
        <f>INDEX(Probability,MATCH(E122,Probabilities!A:A,0),3)</f>
        <v>#N/A</v>
      </c>
      <c r="J120" s="31"/>
      <c r="K120" s="31"/>
    </row>
    <row r="121" spans="1:11" x14ac:dyDescent="0.25">
      <c r="D121" t="s">
        <v>79</v>
      </c>
      <c r="E121" t="e">
        <f>INDEX(BaselineAnswers,MATCH($B$120,'QuestionnaireAnswers-B-Risk'!$B:$B,0),MATCH(D121,'QuestionnaireAnswers-B-Risk'!$1:$1,0))</f>
        <v>#N/A</v>
      </c>
    </row>
    <row r="122" spans="1:11" x14ac:dyDescent="0.25">
      <c r="D122" t="s">
        <v>80</v>
      </c>
      <c r="E122" t="e">
        <f>INDEX(BaselineAnswers,MATCH($B$120,'QuestionnaireAnswers-B-Risk'!$B:$B,0),MATCH(D122,'QuestionnaireAnswers-B-Risk'!$1:$1,0))</f>
        <v>#N/A</v>
      </c>
    </row>
    <row r="123" spans="1:11" s="1" customFormat="1" x14ac:dyDescent="0.25">
      <c r="A123" s="1" t="s">
        <v>110</v>
      </c>
      <c r="B123" s="1" t="s">
        <v>110</v>
      </c>
      <c r="G123" s="26" t="e">
        <f>H123*I123</f>
        <v>#N/A</v>
      </c>
      <c r="H123" s="31" t="e">
        <f>INDEX(Consequence,MATCH(E124,Consequences!A:A,0),3)</f>
        <v>#N/A</v>
      </c>
      <c r="I123" s="49" t="e">
        <f>INDEX(Probability,MATCH(E125,Probabilities!A:A,0),3)</f>
        <v>#N/A</v>
      </c>
      <c r="J123" s="31"/>
      <c r="K123" s="31"/>
    </row>
    <row r="124" spans="1:11" x14ac:dyDescent="0.25">
      <c r="D124" t="s">
        <v>79</v>
      </c>
      <c r="E124" t="e">
        <f>INDEX(BaselineAnswers,MATCH($B$123,'QuestionnaireAnswers-B-Risk'!$B:$B,0),MATCH(D124,'QuestionnaireAnswers-B-Risk'!$1:$1,0))</f>
        <v>#N/A</v>
      </c>
    </row>
    <row r="125" spans="1:11" x14ac:dyDescent="0.25">
      <c r="D125" t="s">
        <v>80</v>
      </c>
      <c r="E125" t="e">
        <f>INDEX(BaselineAnswers,MATCH($B$123,'QuestionnaireAnswers-B-Risk'!$B:$B,0),MATCH(D125,'QuestionnaireAnswers-B-Risk'!$1:$1,0))</f>
        <v>#N/A</v>
      </c>
    </row>
    <row r="126" spans="1:11" s="1" customFormat="1" x14ac:dyDescent="0.25">
      <c r="A126" s="1" t="s">
        <v>124</v>
      </c>
      <c r="B126" s="1" t="s">
        <v>124</v>
      </c>
      <c r="G126" s="30" t="e">
        <f>J126*K126</f>
        <v>#N/A</v>
      </c>
      <c r="H126" s="33"/>
      <c r="I126" s="33"/>
      <c r="J126" s="35" t="e">
        <f>F127*F128</f>
        <v>#N/A</v>
      </c>
      <c r="K126" s="34" t="e">
        <f>F129/100</f>
        <v>#N/A</v>
      </c>
    </row>
    <row r="127" spans="1:11" x14ac:dyDescent="0.25">
      <c r="D127" t="s">
        <v>142</v>
      </c>
      <c r="F127" t="e">
        <f>INDEX(OutcomeAnswers,MATCH(B126,'QuestionnaireAnswers-O-Other'!$B:$B,0),MATCH(D127,'QuestionnaireAnswers-O-Other'!$1:$1,0))</f>
        <v>#N/A</v>
      </c>
    </row>
    <row r="128" spans="1:11" x14ac:dyDescent="0.25">
      <c r="D128" t="s">
        <v>368</v>
      </c>
      <c r="F128">
        <f>INDEX(CustConstants,MATCH($D$128,CustomerConstants!A:A,0),2)</f>
        <v>200</v>
      </c>
    </row>
    <row r="129" spans="4:6" x14ac:dyDescent="0.25">
      <c r="D129" t="s">
        <v>129</v>
      </c>
      <c r="F129" s="6" t="e">
        <f>INDEX(OutcomeAnswers,MATCH(B126,'QuestionnaireAnswers-O-Other'!$B:$B,0),MATCH(D129,'QuestionnaireAnswers-O-Other'!$1:$1,0))</f>
        <v>#N/A</v>
      </c>
    </row>
  </sheetData>
  <autoFilter ref="B1:K29" xr:uid="{00000000-0009-0000-0000-000017000000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 tint="-0.249977111117893"/>
  </sheetPr>
  <dimension ref="A1:K42"/>
  <sheetViews>
    <sheetView topLeftCell="A16" workbookViewId="0">
      <selection activeCell="F42" sqref="F42"/>
    </sheetView>
  </sheetViews>
  <sheetFormatPr defaultRowHeight="15" x14ac:dyDescent="0.25"/>
  <cols>
    <col min="1" max="1" width="14.5703125" customWidth="1"/>
    <col min="2" max="2" width="34.42578125" customWidth="1"/>
    <col min="3" max="3" width="36.5703125" customWidth="1"/>
    <col min="4" max="4" width="19" customWidth="1"/>
    <col min="5" max="5" width="22.5703125" customWidth="1"/>
    <col min="6" max="6" width="17.28515625" customWidth="1"/>
    <col min="7" max="7" width="22" customWidth="1"/>
    <col min="8" max="8" width="19.140625" customWidth="1"/>
    <col min="9" max="9" width="22" customWidth="1"/>
    <col min="10" max="10" width="19.140625" customWidth="1"/>
  </cols>
  <sheetData>
    <row r="1" spans="1:11" ht="15.75" thickTop="1" x14ac:dyDescent="0.25">
      <c r="A1" s="23" t="s">
        <v>316</v>
      </c>
      <c r="B1" s="23" t="s">
        <v>261</v>
      </c>
      <c r="C1" s="23" t="s">
        <v>265</v>
      </c>
      <c r="D1" s="24" t="s">
        <v>262</v>
      </c>
      <c r="E1" s="24" t="s">
        <v>263</v>
      </c>
      <c r="F1" s="42" t="s">
        <v>264</v>
      </c>
      <c r="G1" s="43" t="s">
        <v>274</v>
      </c>
      <c r="H1" s="43" t="s">
        <v>275</v>
      </c>
      <c r="I1" s="43" t="s">
        <v>272</v>
      </c>
      <c r="J1" s="43" t="s">
        <v>273</v>
      </c>
    </row>
    <row r="2" spans="1:11" s="47" customFormat="1" x14ac:dyDescent="0.25">
      <c r="A2" s="48" t="s">
        <v>394</v>
      </c>
      <c r="B2" s="66" t="s">
        <v>82</v>
      </c>
      <c r="C2" s="44"/>
      <c r="D2"/>
      <c r="E2"/>
      <c r="F2" s="65"/>
      <c r="G2" s="65"/>
      <c r="H2" s="65"/>
      <c r="I2" s="65"/>
      <c r="J2" s="65"/>
    </row>
    <row r="3" spans="1:11" s="47" customFormat="1" x14ac:dyDescent="0.25">
      <c r="A3" s="44"/>
      <c r="B3" s="48"/>
      <c r="C3" t="s">
        <v>388</v>
      </c>
      <c r="D3"/>
      <c r="E3" t="s">
        <v>390</v>
      </c>
      <c r="F3" s="67">
        <f>G3*H3-I3*J3</f>
        <v>-11405.932658923057</v>
      </c>
      <c r="G3" s="50"/>
      <c r="H3" s="50"/>
      <c r="I3" s="67">
        <f>E4+E5*E6</f>
        <v>6500</v>
      </c>
      <c r="J3" s="32">
        <f>(1-((1-E7/100)^(1/12)))*12</f>
        <v>1.7547588706035473</v>
      </c>
      <c r="K3" s="68"/>
    </row>
    <row r="4" spans="1:11" s="47" customFormat="1" x14ac:dyDescent="0.25">
      <c r="A4" s="44"/>
      <c r="B4" s="48"/>
      <c r="C4" t="s">
        <v>389</v>
      </c>
      <c r="D4"/>
      <c r="E4" s="65">
        <v>1000</v>
      </c>
      <c r="F4" s="69"/>
      <c r="G4" s="65"/>
      <c r="H4" s="65"/>
      <c r="I4" s="65"/>
      <c r="J4" s="65"/>
    </row>
    <row r="5" spans="1:11" s="47" customFormat="1" x14ac:dyDescent="0.25">
      <c r="A5" s="44"/>
      <c r="B5" s="48"/>
      <c r="C5" t="s">
        <v>311</v>
      </c>
      <c r="D5"/>
      <c r="E5">
        <v>50</v>
      </c>
      <c r="F5" s="65"/>
      <c r="G5" s="65"/>
      <c r="H5" s="65"/>
      <c r="I5" s="65"/>
      <c r="J5" s="65"/>
    </row>
    <row r="6" spans="1:11" s="47" customFormat="1" x14ac:dyDescent="0.25">
      <c r="A6" s="44"/>
      <c r="B6" s="48"/>
      <c r="C6" t="s">
        <v>391</v>
      </c>
      <c r="D6"/>
      <c r="E6" s="65">
        <v>110</v>
      </c>
      <c r="F6" s="65"/>
      <c r="G6" s="65"/>
      <c r="H6" s="65"/>
      <c r="I6" s="65"/>
      <c r="J6" s="65"/>
    </row>
    <row r="7" spans="1:11" s="47" customFormat="1" x14ac:dyDescent="0.25">
      <c r="A7" s="44"/>
      <c r="B7" s="48"/>
      <c r="C7" t="s">
        <v>129</v>
      </c>
      <c r="D7"/>
      <c r="E7" s="70">
        <v>85</v>
      </c>
      <c r="F7" s="65"/>
      <c r="G7" s="65"/>
      <c r="H7" s="65"/>
      <c r="I7" s="65"/>
      <c r="J7" s="65"/>
    </row>
    <row r="8" spans="1:11" s="47" customFormat="1" x14ac:dyDescent="0.25">
      <c r="A8" s="44"/>
      <c r="B8" s="66" t="s">
        <v>392</v>
      </c>
      <c r="C8" t="s">
        <v>393</v>
      </c>
      <c r="D8"/>
      <c r="E8"/>
      <c r="F8" s="67">
        <f>G8*H8-I8*J8</f>
        <v>-11405.932658923057</v>
      </c>
      <c r="G8" s="67"/>
      <c r="H8" s="67"/>
      <c r="I8" s="67">
        <f>E4+E5*E6</f>
        <v>6500</v>
      </c>
      <c r="J8" s="32">
        <f>(1-((1-E7/100)^(1/12)))*12</f>
        <v>1.7547588706035473</v>
      </c>
    </row>
    <row r="9" spans="1:11" s="47" customFormat="1" x14ac:dyDescent="0.25">
      <c r="A9" s="44"/>
      <c r="B9" s="48"/>
      <c r="C9"/>
      <c r="D9"/>
      <c r="E9"/>
      <c r="F9" s="65"/>
      <c r="G9" s="65"/>
      <c r="H9" s="65"/>
      <c r="I9" s="65"/>
      <c r="J9" s="65"/>
    </row>
    <row r="10" spans="1:11" s="47" customFormat="1" x14ac:dyDescent="0.25">
      <c r="A10" s="48" t="s">
        <v>302</v>
      </c>
      <c r="B10" s="66" t="s">
        <v>317</v>
      </c>
      <c r="C10"/>
      <c r="D10"/>
      <c r="E10"/>
      <c r="F10" s="65"/>
      <c r="G10" s="65"/>
      <c r="H10" s="65"/>
      <c r="I10" s="65"/>
      <c r="J10" s="65"/>
    </row>
    <row r="11" spans="1:11" s="47" customFormat="1" x14ac:dyDescent="0.25">
      <c r="A11" s="44"/>
      <c r="B11" s="48"/>
      <c r="C11" t="s">
        <v>388</v>
      </c>
      <c r="D11"/>
      <c r="E11" t="s">
        <v>390</v>
      </c>
      <c r="F11" s="67">
        <f>G11*H11-I11*J11</f>
        <v>34.712181191283889</v>
      </c>
      <c r="G11" s="67">
        <f>D12+D13*D14</f>
        <v>5300</v>
      </c>
      <c r="H11" s="32">
        <f>(1-((1-D15/100)^(1/12)))*12</f>
        <v>0.67350824781967766</v>
      </c>
      <c r="I11" s="67">
        <f>E12+E13*E14</f>
        <v>2700</v>
      </c>
      <c r="J11" s="32">
        <f>(1-((1-E15/100)^(1/12)))*12</f>
        <v>1.3092153823159287</v>
      </c>
    </row>
    <row r="12" spans="1:11" s="47" customFormat="1" x14ac:dyDescent="0.25">
      <c r="A12" s="44"/>
      <c r="B12" s="48"/>
      <c r="C12" t="s">
        <v>389</v>
      </c>
      <c r="D12" s="65">
        <v>2000</v>
      </c>
      <c r="E12" s="65">
        <v>500</v>
      </c>
      <c r="F12" s="69"/>
      <c r="G12" s="69"/>
      <c r="H12" s="65"/>
      <c r="I12" s="65"/>
      <c r="J12" s="65"/>
    </row>
    <row r="13" spans="1:11" s="47" customFormat="1" x14ac:dyDescent="0.25">
      <c r="A13" s="44"/>
      <c r="B13" s="48"/>
      <c r="C13" t="s">
        <v>311</v>
      </c>
      <c r="D13">
        <v>30</v>
      </c>
      <c r="E13">
        <v>20</v>
      </c>
      <c r="F13" s="65"/>
      <c r="G13" s="65"/>
      <c r="H13" s="65"/>
      <c r="I13" s="65"/>
      <c r="J13" s="65"/>
    </row>
    <row r="14" spans="1:11" s="47" customFormat="1" x14ac:dyDescent="0.25">
      <c r="A14" s="44"/>
      <c r="B14" s="48"/>
      <c r="C14" t="s">
        <v>391</v>
      </c>
      <c r="D14" s="65">
        <v>110</v>
      </c>
      <c r="E14" s="65">
        <v>110</v>
      </c>
      <c r="F14" s="65"/>
      <c r="G14" s="65"/>
      <c r="H14" s="65"/>
      <c r="I14" s="65"/>
      <c r="J14" s="65"/>
    </row>
    <row r="15" spans="1:11" s="47" customFormat="1" x14ac:dyDescent="0.25">
      <c r="A15" s="44"/>
      <c r="B15" s="48"/>
      <c r="C15" t="s">
        <v>129</v>
      </c>
      <c r="D15" s="70">
        <v>50</v>
      </c>
      <c r="E15" s="70">
        <v>75</v>
      </c>
      <c r="F15" s="65"/>
      <c r="G15" s="65"/>
      <c r="H15" s="65"/>
      <c r="I15" s="65"/>
      <c r="J15" s="65"/>
    </row>
    <row r="16" spans="1:11" s="47" customFormat="1" x14ac:dyDescent="0.25">
      <c r="A16" s="44"/>
      <c r="B16" s="66" t="s">
        <v>392</v>
      </c>
      <c r="C16" t="s">
        <v>393</v>
      </c>
      <c r="D16"/>
      <c r="E16"/>
      <c r="F16" s="67">
        <f>G16*H16-I16*J16</f>
        <v>34.712181191283889</v>
      </c>
      <c r="G16" s="67">
        <f>D12+D13*D14</f>
        <v>5300</v>
      </c>
      <c r="H16" s="32">
        <f>(1-((1-D15/100)^(1/12)))*12</f>
        <v>0.67350824781967766</v>
      </c>
      <c r="I16" s="67">
        <f>E12+E13*E14</f>
        <v>2700</v>
      </c>
      <c r="J16" s="32">
        <f>(1-((1-E15/100)^(1/12)))*12</f>
        <v>1.3092153823159287</v>
      </c>
    </row>
    <row r="17" spans="1:10" s="47" customFormat="1" x14ac:dyDescent="0.25">
      <c r="A17" s="44"/>
      <c r="B17" s="44"/>
      <c r="C17"/>
      <c r="D17"/>
      <c r="E17"/>
      <c r="F17" s="65"/>
      <c r="G17" s="65"/>
      <c r="H17" s="65"/>
      <c r="I17" s="65"/>
      <c r="J17" s="65"/>
    </row>
    <row r="20" spans="1:10" x14ac:dyDescent="0.25">
      <c r="B20" t="s">
        <v>395</v>
      </c>
      <c r="C20" t="s">
        <v>396</v>
      </c>
      <c r="D20" t="s">
        <v>401</v>
      </c>
      <c r="E20" s="10">
        <v>29347</v>
      </c>
      <c r="F20" s="10">
        <v>29347</v>
      </c>
      <c r="G20" t="s">
        <v>401</v>
      </c>
    </row>
    <row r="21" spans="1:10" x14ac:dyDescent="0.25">
      <c r="C21" t="s">
        <v>398</v>
      </c>
      <c r="D21">
        <v>2017</v>
      </c>
      <c r="E21">
        <v>2017</v>
      </c>
      <c r="F21">
        <v>2017</v>
      </c>
      <c r="G21">
        <v>2017</v>
      </c>
    </row>
    <row r="22" spans="1:10" x14ac:dyDescent="0.25">
      <c r="C22" t="s">
        <v>397</v>
      </c>
      <c r="D22" t="s">
        <v>401</v>
      </c>
      <c r="E22" t="s">
        <v>401</v>
      </c>
      <c r="F22">
        <v>5</v>
      </c>
      <c r="G22">
        <v>5</v>
      </c>
    </row>
    <row r="23" spans="1:10" x14ac:dyDescent="0.25">
      <c r="C23" t="s">
        <v>400</v>
      </c>
      <c r="D23">
        <v>2023</v>
      </c>
      <c r="E23">
        <v>2023</v>
      </c>
      <c r="F23">
        <v>2023</v>
      </c>
      <c r="G23">
        <v>2023</v>
      </c>
    </row>
    <row r="24" spans="1:10" x14ac:dyDescent="0.25">
      <c r="C24" t="s">
        <v>399</v>
      </c>
      <c r="D24" t="s">
        <v>403</v>
      </c>
      <c r="E24" t="s">
        <v>403</v>
      </c>
      <c r="F24">
        <v>8</v>
      </c>
      <c r="G24">
        <v>8</v>
      </c>
    </row>
    <row r="26" spans="1:10" x14ac:dyDescent="0.25">
      <c r="C26" t="s">
        <v>397</v>
      </c>
      <c r="D26" t="s">
        <v>401</v>
      </c>
      <c r="E26" t="s">
        <v>412</v>
      </c>
      <c r="F26" t="s">
        <v>405</v>
      </c>
      <c r="G26" t="s">
        <v>405</v>
      </c>
    </row>
    <row r="27" spans="1:10" x14ac:dyDescent="0.25">
      <c r="C27" t="s">
        <v>399</v>
      </c>
      <c r="D27" t="s">
        <v>404</v>
      </c>
      <c r="E27" t="s">
        <v>404</v>
      </c>
      <c r="F27" t="s">
        <v>406</v>
      </c>
      <c r="G27" t="s">
        <v>406</v>
      </c>
    </row>
    <row r="28" spans="1:10" x14ac:dyDescent="0.25">
      <c r="C28" t="s">
        <v>410</v>
      </c>
      <c r="D28" s="71" t="s">
        <v>411</v>
      </c>
      <c r="E28" s="72" t="s">
        <v>413</v>
      </c>
      <c r="F28" s="71" t="s">
        <v>411</v>
      </c>
      <c r="G28" s="71" t="s">
        <v>411</v>
      </c>
    </row>
    <row r="30" spans="1:10" x14ac:dyDescent="0.25">
      <c r="B30" t="s">
        <v>82</v>
      </c>
      <c r="C30" t="s">
        <v>407</v>
      </c>
      <c r="D30" t="s">
        <v>401</v>
      </c>
      <c r="E30" t="s">
        <v>206</v>
      </c>
      <c r="F30" t="s">
        <v>206</v>
      </c>
      <c r="G30" t="s">
        <v>401</v>
      </c>
    </row>
    <row r="31" spans="1:10" x14ac:dyDescent="0.25">
      <c r="C31" t="s">
        <v>408</v>
      </c>
      <c r="D31" t="s">
        <v>401</v>
      </c>
      <c r="E31" t="s">
        <v>401</v>
      </c>
      <c r="F31" t="s">
        <v>85</v>
      </c>
      <c r="G31" t="s">
        <v>85</v>
      </c>
    </row>
    <row r="32" spans="1:10" x14ac:dyDescent="0.25">
      <c r="C32" t="s">
        <v>409</v>
      </c>
      <c r="D32" t="s">
        <v>401</v>
      </c>
      <c r="E32" t="s">
        <v>401</v>
      </c>
      <c r="F32">
        <v>0.1</v>
      </c>
      <c r="G32">
        <v>0.1</v>
      </c>
    </row>
    <row r="33" spans="3:7" x14ac:dyDescent="0.25">
      <c r="C33" t="s">
        <v>419</v>
      </c>
      <c r="D33" s="74">
        <v>5.4100000000000002E-2</v>
      </c>
      <c r="E33" s="74">
        <v>5.4100000000000002E-2</v>
      </c>
      <c r="F33" s="74">
        <v>5.4100000000000002E-2</v>
      </c>
      <c r="G33" s="74">
        <v>5.4100000000000002E-2</v>
      </c>
    </row>
    <row r="34" spans="3:7" x14ac:dyDescent="0.25">
      <c r="C34" t="s">
        <v>414</v>
      </c>
      <c r="D34" s="73">
        <v>1</v>
      </c>
      <c r="E34" s="73">
        <v>1</v>
      </c>
      <c r="F34">
        <v>0.1</v>
      </c>
      <c r="G34">
        <v>0.1</v>
      </c>
    </row>
    <row r="36" spans="3:7" x14ac:dyDescent="0.25">
      <c r="C36" t="s">
        <v>415</v>
      </c>
      <c r="D36" t="s">
        <v>401</v>
      </c>
      <c r="E36" t="s">
        <v>206</v>
      </c>
      <c r="F36" t="s">
        <v>85</v>
      </c>
      <c r="G36" t="s">
        <v>85</v>
      </c>
    </row>
    <row r="37" spans="3:7" x14ac:dyDescent="0.25">
      <c r="C37" t="s">
        <v>417</v>
      </c>
      <c r="D37" t="s">
        <v>401</v>
      </c>
      <c r="E37" s="76">
        <v>10000</v>
      </c>
      <c r="F37" s="76">
        <v>300</v>
      </c>
      <c r="G37" s="76">
        <v>300</v>
      </c>
    </row>
    <row r="38" spans="3:7" x14ac:dyDescent="0.25">
      <c r="C38" t="s">
        <v>416</v>
      </c>
      <c r="D38" s="74">
        <f>D33*D34</f>
        <v>5.4100000000000002E-2</v>
      </c>
      <c r="E38" s="74">
        <f>E33*E34</f>
        <v>5.4100000000000002E-2</v>
      </c>
      <c r="F38" s="74">
        <f>F33*F34</f>
        <v>5.4100000000000007E-3</v>
      </c>
      <c r="G38" s="74">
        <f>G33*G34</f>
        <v>5.4100000000000007E-3</v>
      </c>
    </row>
    <row r="40" spans="3:7" x14ac:dyDescent="0.25">
      <c r="C40" t="s">
        <v>418</v>
      </c>
      <c r="D40" t="s">
        <v>401</v>
      </c>
      <c r="E40" s="57">
        <f>E37*E38</f>
        <v>541</v>
      </c>
      <c r="F40" s="57">
        <f>F37*F38</f>
        <v>1.6230000000000002</v>
      </c>
      <c r="G40" s="57">
        <f>G37*G38</f>
        <v>1.6230000000000002</v>
      </c>
    </row>
    <row r="42" spans="3:7" x14ac:dyDescent="0.25">
      <c r="C42" t="s">
        <v>410</v>
      </c>
      <c r="D42" s="75" t="s">
        <v>402</v>
      </c>
      <c r="E42" s="71" t="s">
        <v>411</v>
      </c>
      <c r="F42" s="71" t="s">
        <v>411</v>
      </c>
      <c r="G42" s="75" t="s">
        <v>402</v>
      </c>
    </row>
  </sheetData>
  <autoFilter ref="B1:J17" xr:uid="{00000000-0009-0000-0000-000018000000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 tint="-0.249977111117893"/>
  </sheetPr>
  <dimension ref="A1:E22"/>
  <sheetViews>
    <sheetView workbookViewId="0">
      <selection activeCell="G16" sqref="G16"/>
    </sheetView>
  </sheetViews>
  <sheetFormatPr defaultRowHeight="15" x14ac:dyDescent="0.25"/>
  <cols>
    <col min="2" max="2" width="38.42578125" bestFit="1" customWidth="1"/>
  </cols>
  <sheetData>
    <row r="1" spans="1:5" x14ac:dyDescent="0.25">
      <c r="A1" s="27" t="s">
        <v>316</v>
      </c>
      <c r="B1" s="27" t="s">
        <v>261</v>
      </c>
      <c r="C1" s="27" t="s">
        <v>279</v>
      </c>
      <c r="D1" s="27" t="s">
        <v>280</v>
      </c>
      <c r="E1" s="27" t="s">
        <v>281</v>
      </c>
    </row>
    <row r="2" spans="1:5" x14ac:dyDescent="0.25">
      <c r="A2" s="28" t="s">
        <v>104</v>
      </c>
      <c r="B2" s="28" t="s">
        <v>104</v>
      </c>
      <c r="C2" s="28" t="s">
        <v>377</v>
      </c>
      <c r="D2" s="28" t="s">
        <v>377</v>
      </c>
      <c r="E2" s="28" t="s">
        <v>377</v>
      </c>
    </row>
    <row r="3" spans="1:5" x14ac:dyDescent="0.25">
      <c r="A3" s="29" t="s">
        <v>98</v>
      </c>
      <c r="B3" s="29" t="s">
        <v>104</v>
      </c>
      <c r="C3" s="29" t="s">
        <v>378</v>
      </c>
      <c r="D3" s="29" t="s">
        <v>378</v>
      </c>
      <c r="E3" s="29" t="s">
        <v>378</v>
      </c>
    </row>
    <row r="4" spans="1:5" x14ac:dyDescent="0.25">
      <c r="A4" s="28" t="s">
        <v>115</v>
      </c>
      <c r="B4" s="28" t="s">
        <v>115</v>
      </c>
      <c r="C4" s="28"/>
      <c r="D4" s="55"/>
      <c r="E4" s="28" t="s">
        <v>372</v>
      </c>
    </row>
    <row r="5" spans="1:5" x14ac:dyDescent="0.25">
      <c r="A5" s="29" t="s">
        <v>91</v>
      </c>
      <c r="B5" s="29" t="s">
        <v>91</v>
      </c>
      <c r="C5" s="29"/>
      <c r="D5" s="56"/>
      <c r="E5" s="29" t="s">
        <v>374</v>
      </c>
    </row>
    <row r="6" spans="1:5" x14ac:dyDescent="0.25">
      <c r="A6" s="28" t="s">
        <v>116</v>
      </c>
      <c r="B6" s="28" t="s">
        <v>116</v>
      </c>
      <c r="C6" s="28" t="s">
        <v>379</v>
      </c>
      <c r="D6" s="28" t="s">
        <v>379</v>
      </c>
      <c r="E6" s="28" t="s">
        <v>379</v>
      </c>
    </row>
    <row r="7" spans="1:5" x14ac:dyDescent="0.25">
      <c r="A7" s="29" t="s">
        <v>87</v>
      </c>
      <c r="B7" s="29" t="s">
        <v>87</v>
      </c>
      <c r="C7" s="29" t="s">
        <v>380</v>
      </c>
      <c r="D7" s="29" t="s">
        <v>380</v>
      </c>
      <c r="E7" s="29" t="s">
        <v>380</v>
      </c>
    </row>
    <row r="8" spans="1:5" x14ac:dyDescent="0.25">
      <c r="A8" s="28" t="s">
        <v>101</v>
      </c>
      <c r="B8" s="28" t="s">
        <v>101</v>
      </c>
      <c r="C8" s="28" t="s">
        <v>381</v>
      </c>
      <c r="D8" s="28" t="s">
        <v>381</v>
      </c>
      <c r="E8" s="28" t="s">
        <v>381</v>
      </c>
    </row>
    <row r="9" spans="1:5" x14ac:dyDescent="0.25">
      <c r="A9" s="29" t="s">
        <v>94</v>
      </c>
      <c r="B9" s="29" t="s">
        <v>94</v>
      </c>
      <c r="C9" s="29" t="s">
        <v>380</v>
      </c>
      <c r="D9" s="29" t="s">
        <v>380</v>
      </c>
      <c r="E9" s="29" t="s">
        <v>380</v>
      </c>
    </row>
    <row r="10" spans="1:5" x14ac:dyDescent="0.25">
      <c r="A10" s="28" t="s">
        <v>108</v>
      </c>
      <c r="B10" s="28" t="s">
        <v>108</v>
      </c>
      <c r="C10" s="28" t="s">
        <v>380</v>
      </c>
      <c r="D10" s="28" t="s">
        <v>380</v>
      </c>
      <c r="E10" s="28" t="s">
        <v>380</v>
      </c>
    </row>
    <row r="11" spans="1:5" x14ac:dyDescent="0.25">
      <c r="A11" s="29" t="s">
        <v>96</v>
      </c>
      <c r="B11" s="29" t="s">
        <v>96</v>
      </c>
      <c r="C11" s="29" t="s">
        <v>382</v>
      </c>
      <c r="D11" s="29" t="s">
        <v>382</v>
      </c>
      <c r="E11" s="29" t="s">
        <v>382</v>
      </c>
    </row>
    <row r="12" spans="1:5" x14ac:dyDescent="0.25">
      <c r="A12" s="28" t="s">
        <v>82</v>
      </c>
      <c r="B12" s="28" t="s">
        <v>82</v>
      </c>
      <c r="C12" s="28" t="s">
        <v>383</v>
      </c>
      <c r="D12" s="28" t="s">
        <v>383</v>
      </c>
      <c r="E12" s="28" t="s">
        <v>383</v>
      </c>
    </row>
    <row r="13" spans="1:5" x14ac:dyDescent="0.25">
      <c r="A13" s="29" t="s">
        <v>110</v>
      </c>
      <c r="B13" s="29" t="s">
        <v>110</v>
      </c>
      <c r="C13" s="29" t="s">
        <v>384</v>
      </c>
      <c r="D13" s="29" t="s">
        <v>384</v>
      </c>
      <c r="E13" s="29" t="s">
        <v>384</v>
      </c>
    </row>
    <row r="14" spans="1:5" x14ac:dyDescent="0.25">
      <c r="A14" s="28" t="s">
        <v>309</v>
      </c>
      <c r="B14" s="28" t="s">
        <v>317</v>
      </c>
      <c r="C14" s="28" t="s">
        <v>370</v>
      </c>
      <c r="D14" s="28" t="s">
        <v>370</v>
      </c>
      <c r="E14" s="28" t="s">
        <v>370</v>
      </c>
    </row>
    <row r="15" spans="1:5" x14ac:dyDescent="0.25">
      <c r="A15" s="29" t="s">
        <v>302</v>
      </c>
      <c r="B15" s="29" t="s">
        <v>317</v>
      </c>
      <c r="C15" s="29" t="s">
        <v>283</v>
      </c>
      <c r="D15" s="29" t="s">
        <v>283</v>
      </c>
      <c r="E15" s="29" t="s">
        <v>283</v>
      </c>
    </row>
    <row r="16" spans="1:5" x14ac:dyDescent="0.25">
      <c r="A16" s="28" t="s">
        <v>112</v>
      </c>
      <c r="B16" s="28" t="s">
        <v>317</v>
      </c>
      <c r="C16" s="28" t="s">
        <v>371</v>
      </c>
      <c r="D16" s="28" t="s">
        <v>371</v>
      </c>
      <c r="E16" s="28" t="s">
        <v>371</v>
      </c>
    </row>
    <row r="17" spans="1:5" x14ac:dyDescent="0.25">
      <c r="A17" s="29" t="s">
        <v>120</v>
      </c>
      <c r="B17" s="29" t="s">
        <v>120</v>
      </c>
      <c r="C17" s="29" t="s">
        <v>373</v>
      </c>
      <c r="D17" s="29" t="s">
        <v>373</v>
      </c>
      <c r="E17" s="29" t="s">
        <v>373</v>
      </c>
    </row>
    <row r="18" spans="1:5" x14ac:dyDescent="0.25">
      <c r="A18" s="28" t="s">
        <v>122</v>
      </c>
      <c r="B18" s="28" t="s">
        <v>369</v>
      </c>
      <c r="C18" s="28"/>
      <c r="D18" s="55"/>
      <c r="E18" s="28" t="s">
        <v>375</v>
      </c>
    </row>
    <row r="19" spans="1:5" x14ac:dyDescent="0.25">
      <c r="A19" s="29" t="s">
        <v>114</v>
      </c>
      <c r="B19" s="29" t="s">
        <v>114</v>
      </c>
      <c r="C19" s="29" t="s">
        <v>282</v>
      </c>
      <c r="D19" s="29" t="s">
        <v>282</v>
      </c>
      <c r="E19" s="29" t="s">
        <v>282</v>
      </c>
    </row>
    <row r="20" spans="1:5" x14ac:dyDescent="0.25">
      <c r="A20" s="28" t="s">
        <v>118</v>
      </c>
      <c r="B20" s="28" t="s">
        <v>118</v>
      </c>
      <c r="C20" s="28" t="s">
        <v>284</v>
      </c>
      <c r="D20" s="28" t="s">
        <v>284</v>
      </c>
      <c r="E20" s="28" t="s">
        <v>284</v>
      </c>
    </row>
    <row r="21" spans="1:5" x14ac:dyDescent="0.25">
      <c r="A21" s="29" t="s">
        <v>119</v>
      </c>
      <c r="B21" s="29" t="s">
        <v>119</v>
      </c>
      <c r="C21" s="29" t="s">
        <v>285</v>
      </c>
      <c r="D21" s="29" t="s">
        <v>285</v>
      </c>
      <c r="E21" s="29" t="s">
        <v>285</v>
      </c>
    </row>
    <row r="22" spans="1:5" x14ac:dyDescent="0.25">
      <c r="A22" s="28" t="s">
        <v>124</v>
      </c>
      <c r="B22" s="28" t="s">
        <v>124</v>
      </c>
      <c r="C22" s="28" t="s">
        <v>376</v>
      </c>
      <c r="D22" s="28" t="s">
        <v>376</v>
      </c>
      <c r="E22" s="28" t="s">
        <v>376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 tint="-0.249977111117893"/>
  </sheetPr>
  <dimension ref="A1:D10"/>
  <sheetViews>
    <sheetView workbookViewId="0">
      <selection sqref="A1:D10"/>
    </sheetView>
  </sheetViews>
  <sheetFormatPr defaultRowHeight="15" x14ac:dyDescent="0.25"/>
  <cols>
    <col min="1" max="1" width="12" bestFit="1" customWidth="1"/>
    <col min="2" max="2" width="15.5703125" bestFit="1" customWidth="1"/>
    <col min="3" max="3" width="14" bestFit="1" customWidth="1"/>
    <col min="4" max="4" width="20.28515625" bestFit="1" customWidth="1"/>
  </cols>
  <sheetData>
    <row r="1" spans="1:4" x14ac:dyDescent="0.25">
      <c r="A1" s="1" t="s">
        <v>1</v>
      </c>
      <c r="B1" s="1" t="s">
        <v>192</v>
      </c>
      <c r="C1" s="1" t="s">
        <v>193</v>
      </c>
      <c r="D1" s="1" t="s">
        <v>2</v>
      </c>
    </row>
    <row r="2" spans="1:4" x14ac:dyDescent="0.25">
      <c r="A2" t="s">
        <v>194</v>
      </c>
      <c r="B2" t="s">
        <v>195</v>
      </c>
      <c r="C2" s="22">
        <v>0</v>
      </c>
      <c r="D2" t="s">
        <v>196</v>
      </c>
    </row>
    <row r="3" spans="1:4" x14ac:dyDescent="0.25">
      <c r="A3" t="s">
        <v>197</v>
      </c>
      <c r="B3" t="s">
        <v>198</v>
      </c>
      <c r="C3" s="22">
        <v>30</v>
      </c>
      <c r="D3" t="s">
        <v>199</v>
      </c>
    </row>
    <row r="4" spans="1:4" x14ac:dyDescent="0.25">
      <c r="A4" t="s">
        <v>103</v>
      </c>
      <c r="B4" t="s">
        <v>200</v>
      </c>
      <c r="C4" s="22">
        <v>100</v>
      </c>
      <c r="D4" t="s">
        <v>201</v>
      </c>
    </row>
    <row r="5" spans="1:4" x14ac:dyDescent="0.25">
      <c r="A5" t="s">
        <v>85</v>
      </c>
      <c r="B5" t="s">
        <v>171</v>
      </c>
      <c r="C5" s="22">
        <v>300</v>
      </c>
      <c r="D5" t="s">
        <v>202</v>
      </c>
    </row>
    <row r="6" spans="1:4" x14ac:dyDescent="0.25">
      <c r="A6" t="s">
        <v>92</v>
      </c>
      <c r="B6" t="s">
        <v>203</v>
      </c>
      <c r="C6" s="22">
        <v>1000</v>
      </c>
      <c r="D6" t="s">
        <v>204</v>
      </c>
    </row>
    <row r="7" spans="1:4" x14ac:dyDescent="0.25">
      <c r="A7" t="s">
        <v>89</v>
      </c>
      <c r="B7" t="s">
        <v>157</v>
      </c>
      <c r="C7" s="22">
        <v>3000</v>
      </c>
      <c r="D7" t="s">
        <v>205</v>
      </c>
    </row>
    <row r="8" spans="1:4" x14ac:dyDescent="0.25">
      <c r="A8" t="s">
        <v>206</v>
      </c>
      <c r="B8" t="s">
        <v>207</v>
      </c>
      <c r="C8" s="22">
        <v>10000</v>
      </c>
      <c r="D8" t="s">
        <v>208</v>
      </c>
    </row>
    <row r="9" spans="1:4" x14ac:dyDescent="0.25">
      <c r="A9" t="s">
        <v>209</v>
      </c>
      <c r="B9" t="s">
        <v>210</v>
      </c>
      <c r="C9" s="22">
        <v>30000</v>
      </c>
      <c r="D9" t="s">
        <v>211</v>
      </c>
    </row>
    <row r="10" spans="1:4" x14ac:dyDescent="0.25">
      <c r="A10" t="s">
        <v>212</v>
      </c>
      <c r="B10" t="s">
        <v>213</v>
      </c>
      <c r="C10" s="22">
        <v>100000</v>
      </c>
      <c r="D10" t="s">
        <v>214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 tint="-0.249977111117893"/>
  </sheetPr>
  <dimension ref="A1:D11"/>
  <sheetViews>
    <sheetView workbookViewId="0">
      <selection activeCell="D33" sqref="D33"/>
    </sheetView>
  </sheetViews>
  <sheetFormatPr defaultRowHeight="15" x14ac:dyDescent="0.25"/>
  <cols>
    <col min="1" max="1" width="19.140625" bestFit="1" customWidth="1"/>
    <col min="2" max="2" width="26.140625" bestFit="1" customWidth="1"/>
    <col min="3" max="3" width="24.42578125" bestFit="1" customWidth="1"/>
    <col min="4" max="4" width="77.5703125" bestFit="1" customWidth="1"/>
  </cols>
  <sheetData>
    <row r="1" spans="1:4" x14ac:dyDescent="0.25">
      <c r="A1" s="1" t="s">
        <v>1</v>
      </c>
      <c r="B1" s="1" t="s">
        <v>215</v>
      </c>
      <c r="C1" s="1" t="s">
        <v>216</v>
      </c>
      <c r="D1" s="1" t="s">
        <v>2</v>
      </c>
    </row>
    <row r="2" spans="1:4" x14ac:dyDescent="0.25">
      <c r="A2" t="s">
        <v>194</v>
      </c>
      <c r="B2" t="s">
        <v>217</v>
      </c>
      <c r="C2" s="22">
        <v>0</v>
      </c>
      <c r="D2" t="s">
        <v>218</v>
      </c>
    </row>
    <row r="3" spans="1:4" x14ac:dyDescent="0.25">
      <c r="A3" t="s">
        <v>90</v>
      </c>
      <c r="B3" t="s">
        <v>219</v>
      </c>
      <c r="C3" s="22">
        <v>1E-4</v>
      </c>
      <c r="D3" t="s">
        <v>220</v>
      </c>
    </row>
    <row r="4" spans="1:4" x14ac:dyDescent="0.25">
      <c r="A4" t="s">
        <v>107</v>
      </c>
      <c r="B4" t="s">
        <v>221</v>
      </c>
      <c r="C4" s="22">
        <v>2.9999999999999997E-4</v>
      </c>
      <c r="D4" t="s">
        <v>222</v>
      </c>
    </row>
    <row r="5" spans="1:4" x14ac:dyDescent="0.25">
      <c r="A5" t="s">
        <v>93</v>
      </c>
      <c r="B5" t="s">
        <v>223</v>
      </c>
      <c r="C5" s="22">
        <v>1E-3</v>
      </c>
      <c r="D5" t="s">
        <v>224</v>
      </c>
    </row>
    <row r="6" spans="1:4" x14ac:dyDescent="0.25">
      <c r="A6" t="s">
        <v>100</v>
      </c>
      <c r="B6" t="s">
        <v>225</v>
      </c>
      <c r="C6" s="22">
        <v>3.0000000000000001E-3</v>
      </c>
      <c r="D6" t="s">
        <v>226</v>
      </c>
    </row>
    <row r="7" spans="1:4" x14ac:dyDescent="0.25">
      <c r="A7" t="s">
        <v>86</v>
      </c>
      <c r="B7" t="s">
        <v>227</v>
      </c>
      <c r="C7" s="22">
        <v>0.01</v>
      </c>
      <c r="D7" t="s">
        <v>228</v>
      </c>
    </row>
    <row r="8" spans="1:4" x14ac:dyDescent="0.25">
      <c r="A8" t="s">
        <v>229</v>
      </c>
      <c r="B8" t="s">
        <v>230</v>
      </c>
      <c r="C8" s="22">
        <v>0.03</v>
      </c>
      <c r="D8" t="s">
        <v>231</v>
      </c>
    </row>
    <row r="9" spans="1:4" x14ac:dyDescent="0.25">
      <c r="A9" t="s">
        <v>232</v>
      </c>
      <c r="B9" t="s">
        <v>233</v>
      </c>
      <c r="C9" s="22">
        <v>0.1</v>
      </c>
      <c r="D9" t="s">
        <v>234</v>
      </c>
    </row>
    <row r="10" spans="1:4" x14ac:dyDescent="0.25">
      <c r="A10" t="s">
        <v>235</v>
      </c>
      <c r="B10" t="s">
        <v>236</v>
      </c>
      <c r="C10" s="22">
        <v>0.3</v>
      </c>
      <c r="D10" t="s">
        <v>237</v>
      </c>
    </row>
    <row r="11" spans="1:4" x14ac:dyDescent="0.25">
      <c r="A11" t="s">
        <v>238</v>
      </c>
      <c r="B11" t="s">
        <v>195</v>
      </c>
      <c r="C11" s="22">
        <v>0.97</v>
      </c>
      <c r="D11" t="s">
        <v>239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8" tint="-0.249977111117893"/>
  </sheetPr>
  <dimension ref="A1:B14"/>
  <sheetViews>
    <sheetView workbookViewId="0">
      <selection activeCell="A21" sqref="A21"/>
    </sheetView>
  </sheetViews>
  <sheetFormatPr defaultRowHeight="15" x14ac:dyDescent="0.25"/>
  <cols>
    <col min="1" max="1" width="36.5703125" bestFit="1" customWidth="1"/>
    <col min="2" max="2" width="14.7109375" bestFit="1" customWidth="1"/>
  </cols>
  <sheetData>
    <row r="1" spans="1:2" ht="15.75" thickBot="1" x14ac:dyDescent="0.3">
      <c r="A1" s="18" t="s">
        <v>265</v>
      </c>
      <c r="B1" s="19" t="s">
        <v>266</v>
      </c>
    </row>
    <row r="2" spans="1:2" ht="15.75" thickBot="1" x14ac:dyDescent="0.3">
      <c r="A2" s="20" t="s">
        <v>267</v>
      </c>
      <c r="B2" s="21">
        <v>500000</v>
      </c>
    </row>
    <row r="3" spans="1:2" ht="15.75" thickBot="1" x14ac:dyDescent="0.3">
      <c r="A3" s="20" t="s">
        <v>269</v>
      </c>
      <c r="B3" s="21">
        <v>110</v>
      </c>
    </row>
    <row r="4" spans="1:2" ht="15.75" thickBot="1" x14ac:dyDescent="0.3">
      <c r="A4" s="20" t="s">
        <v>270</v>
      </c>
      <c r="B4" s="21">
        <v>20</v>
      </c>
    </row>
    <row r="5" spans="1:2" ht="15.75" thickBot="1" x14ac:dyDescent="0.3">
      <c r="A5" s="20" t="s">
        <v>271</v>
      </c>
      <c r="B5" s="21">
        <v>20</v>
      </c>
    </row>
    <row r="6" spans="1:2" ht="15.75" thickBot="1" x14ac:dyDescent="0.3">
      <c r="A6" s="20" t="s">
        <v>276</v>
      </c>
      <c r="B6" s="21">
        <v>500000</v>
      </c>
    </row>
    <row r="7" spans="1:2" ht="15.75" thickBot="1" x14ac:dyDescent="0.3">
      <c r="A7" s="20" t="s">
        <v>359</v>
      </c>
      <c r="B7" s="21">
        <v>100000</v>
      </c>
    </row>
    <row r="8" spans="1:2" ht="15.75" thickBot="1" x14ac:dyDescent="0.3">
      <c r="A8" s="20" t="s">
        <v>362</v>
      </c>
      <c r="B8" s="21">
        <v>40</v>
      </c>
    </row>
    <row r="9" spans="1:2" ht="15.75" thickBot="1" x14ac:dyDescent="0.3">
      <c r="A9" s="20" t="s">
        <v>360</v>
      </c>
      <c r="B9" s="21">
        <v>200</v>
      </c>
    </row>
    <row r="10" spans="1:2" ht="15.75" thickBot="1" x14ac:dyDescent="0.3">
      <c r="A10" s="52" t="s">
        <v>361</v>
      </c>
      <c r="B10" s="53">
        <v>60</v>
      </c>
    </row>
    <row r="11" spans="1:2" ht="15.75" thickBot="1" x14ac:dyDescent="0.3">
      <c r="A11" s="52" t="s">
        <v>363</v>
      </c>
      <c r="B11" s="53">
        <v>10000</v>
      </c>
    </row>
    <row r="12" spans="1:2" ht="15.75" thickBot="1" x14ac:dyDescent="0.3">
      <c r="A12" s="52" t="s">
        <v>364</v>
      </c>
      <c r="B12" s="53">
        <v>100000</v>
      </c>
    </row>
    <row r="13" spans="1:2" ht="15.75" thickBot="1" x14ac:dyDescent="0.3">
      <c r="A13" s="52" t="s">
        <v>366</v>
      </c>
      <c r="B13" s="53">
        <v>200000</v>
      </c>
    </row>
    <row r="14" spans="1:2" ht="15.75" thickBot="1" x14ac:dyDescent="0.3">
      <c r="A14" s="52" t="s">
        <v>368</v>
      </c>
      <c r="B14" s="53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H16" sqref="H16"/>
    </sheetView>
  </sheetViews>
  <sheetFormatPr defaultRowHeight="15" x14ac:dyDescent="0.25"/>
  <sheetData>
    <row r="1" spans="1:2" x14ac:dyDescent="0.25">
      <c r="A1" t="s">
        <v>242</v>
      </c>
      <c r="B1" t="s">
        <v>243</v>
      </c>
    </row>
    <row r="2" spans="1:2" x14ac:dyDescent="0.25">
      <c r="A2" t="s">
        <v>1</v>
      </c>
      <c r="B2" t="s">
        <v>1</v>
      </c>
    </row>
    <row r="3" spans="1:2" x14ac:dyDescent="0.25">
      <c r="A3" t="s">
        <v>28</v>
      </c>
      <c r="B3" t="s">
        <v>28</v>
      </c>
    </row>
    <row r="4" spans="1:2" x14ac:dyDescent="0.25">
      <c r="A4" t="s">
        <v>29</v>
      </c>
      <c r="B4" t="s">
        <v>29</v>
      </c>
    </row>
    <row r="5" spans="1:2" x14ac:dyDescent="0.25">
      <c r="A5" t="s">
        <v>30</v>
      </c>
      <c r="B5" t="s">
        <v>30</v>
      </c>
    </row>
    <row r="6" spans="1:2" x14ac:dyDescent="0.25">
      <c r="A6" t="s">
        <v>2</v>
      </c>
      <c r="B6" t="s">
        <v>2</v>
      </c>
    </row>
    <row r="7" spans="1:2" x14ac:dyDescent="0.25">
      <c r="A7" t="s">
        <v>31</v>
      </c>
      <c r="B7" t="s">
        <v>31</v>
      </c>
    </row>
    <row r="8" spans="1:2" x14ac:dyDescent="0.25">
      <c r="A8" t="s">
        <v>32</v>
      </c>
      <c r="B8" t="s">
        <v>32</v>
      </c>
    </row>
    <row r="9" spans="1:2" x14ac:dyDescent="0.25">
      <c r="A9" t="s">
        <v>33</v>
      </c>
      <c r="B9" t="s">
        <v>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8" tint="-0.249977111117893"/>
  </sheetPr>
  <dimension ref="A1:D61"/>
  <sheetViews>
    <sheetView workbookViewId="0">
      <selection activeCell="A6" sqref="A6"/>
    </sheetView>
  </sheetViews>
  <sheetFormatPr defaultRowHeight="15" x14ac:dyDescent="0.25"/>
  <cols>
    <col min="1" max="1" width="37.5703125" bestFit="1" customWidth="1"/>
    <col min="2" max="2" width="39.140625" customWidth="1"/>
    <col min="3" max="3" width="42.42578125" customWidth="1"/>
    <col min="4" max="4" width="12" bestFit="1" customWidth="1"/>
  </cols>
  <sheetData>
    <row r="1" spans="1:4" ht="19.5" customHeight="1" x14ac:dyDescent="0.25">
      <c r="A1" s="51" t="s">
        <v>319</v>
      </c>
      <c r="B1" s="51" t="s">
        <v>320</v>
      </c>
      <c r="C1" s="51" t="s">
        <v>321</v>
      </c>
      <c r="D1" s="51" t="s">
        <v>322</v>
      </c>
    </row>
    <row r="2" spans="1:4" x14ac:dyDescent="0.25">
      <c r="A2" t="s">
        <v>128</v>
      </c>
      <c r="B2" t="s">
        <v>323</v>
      </c>
      <c r="C2" t="s">
        <v>323</v>
      </c>
      <c r="D2">
        <v>2.1000000000000001E-2</v>
      </c>
    </row>
    <row r="3" spans="1:4" x14ac:dyDescent="0.25">
      <c r="A3" t="s">
        <v>128</v>
      </c>
      <c r="B3" t="s">
        <v>160</v>
      </c>
      <c r="C3" t="s">
        <v>160</v>
      </c>
      <c r="D3">
        <v>1.6833333333333332E-2</v>
      </c>
    </row>
    <row r="4" spans="1:4" x14ac:dyDescent="0.25">
      <c r="A4" t="s">
        <v>128</v>
      </c>
      <c r="B4" t="s">
        <v>324</v>
      </c>
      <c r="C4" t="s">
        <v>324</v>
      </c>
      <c r="D4">
        <v>1.2666666666666666E-2</v>
      </c>
    </row>
    <row r="5" spans="1:4" x14ac:dyDescent="0.25">
      <c r="A5" t="s">
        <v>128</v>
      </c>
      <c r="B5" t="s">
        <v>325</v>
      </c>
      <c r="C5" t="s">
        <v>325</v>
      </c>
      <c r="D5">
        <v>8.5000000000000006E-3</v>
      </c>
    </row>
    <row r="6" spans="1:4" x14ac:dyDescent="0.25">
      <c r="A6" t="s">
        <v>308</v>
      </c>
      <c r="B6" t="s">
        <v>326</v>
      </c>
      <c r="C6" t="s">
        <v>326</v>
      </c>
      <c r="D6">
        <v>0.9</v>
      </c>
    </row>
    <row r="7" spans="1:4" x14ac:dyDescent="0.25">
      <c r="A7" t="s">
        <v>308</v>
      </c>
      <c r="B7" t="s">
        <v>327</v>
      </c>
      <c r="C7" t="s">
        <v>327</v>
      </c>
      <c r="D7">
        <v>0.5</v>
      </c>
    </row>
    <row r="8" spans="1:4" x14ac:dyDescent="0.25">
      <c r="A8" t="s">
        <v>308</v>
      </c>
      <c r="B8" t="s">
        <v>314</v>
      </c>
      <c r="C8" t="s">
        <v>314</v>
      </c>
      <c r="D8">
        <v>0.25</v>
      </c>
    </row>
    <row r="9" spans="1:4" x14ac:dyDescent="0.25">
      <c r="A9" t="s">
        <v>308</v>
      </c>
      <c r="B9" t="s">
        <v>328</v>
      </c>
      <c r="C9" t="s">
        <v>328</v>
      </c>
      <c r="D9">
        <v>0.1</v>
      </c>
    </row>
    <row r="10" spans="1:4" x14ac:dyDescent="0.25">
      <c r="A10" t="s">
        <v>308</v>
      </c>
      <c r="B10" t="s">
        <v>329</v>
      </c>
      <c r="C10" t="s">
        <v>329</v>
      </c>
      <c r="D10">
        <v>0.01</v>
      </c>
    </row>
    <row r="11" spans="1:4" x14ac:dyDescent="0.25">
      <c r="A11" t="s">
        <v>134</v>
      </c>
      <c r="B11" t="s">
        <v>330</v>
      </c>
      <c r="C11" t="s">
        <v>330</v>
      </c>
      <c r="D11">
        <v>2.7600000000000003E-2</v>
      </c>
    </row>
    <row r="12" spans="1:4" x14ac:dyDescent="0.25">
      <c r="A12" t="s">
        <v>134</v>
      </c>
      <c r="B12" t="s">
        <v>331</v>
      </c>
      <c r="C12" t="s">
        <v>331</v>
      </c>
      <c r="D12">
        <v>2.3450000000000002E-2</v>
      </c>
    </row>
    <row r="13" spans="1:4" x14ac:dyDescent="0.25">
      <c r="A13" t="s">
        <v>134</v>
      </c>
      <c r="B13" t="s">
        <v>161</v>
      </c>
      <c r="C13" t="s">
        <v>161</v>
      </c>
      <c r="D13">
        <v>1.9300000000000001E-2</v>
      </c>
    </row>
    <row r="14" spans="1:4" x14ac:dyDescent="0.25">
      <c r="A14" t="s">
        <v>134</v>
      </c>
      <c r="B14" t="s">
        <v>332</v>
      </c>
      <c r="C14" t="s">
        <v>332</v>
      </c>
      <c r="D14">
        <v>1.515E-2</v>
      </c>
    </row>
    <row r="15" spans="1:4" x14ac:dyDescent="0.25">
      <c r="A15" t="s">
        <v>134</v>
      </c>
      <c r="B15" t="s">
        <v>333</v>
      </c>
      <c r="C15" t="s">
        <v>333</v>
      </c>
      <c r="D15">
        <v>1.0999999999999999E-2</v>
      </c>
    </row>
    <row r="16" spans="1:4" x14ac:dyDescent="0.25">
      <c r="A16" t="s">
        <v>135</v>
      </c>
      <c r="B16" t="s">
        <v>277</v>
      </c>
      <c r="C16" t="s">
        <v>277</v>
      </c>
      <c r="D16">
        <v>1</v>
      </c>
    </row>
    <row r="17" spans="1:4" x14ac:dyDescent="0.25">
      <c r="A17" t="s">
        <v>135</v>
      </c>
      <c r="B17" t="s">
        <v>177</v>
      </c>
      <c r="C17" t="s">
        <v>177</v>
      </c>
      <c r="D17">
        <v>2</v>
      </c>
    </row>
    <row r="18" spans="1:4" x14ac:dyDescent="0.25">
      <c r="A18" t="s">
        <v>135</v>
      </c>
      <c r="B18" t="s">
        <v>278</v>
      </c>
      <c r="C18" t="s">
        <v>278</v>
      </c>
      <c r="D18">
        <v>3</v>
      </c>
    </row>
    <row r="19" spans="1:4" x14ac:dyDescent="0.25">
      <c r="A19" t="s">
        <v>136</v>
      </c>
      <c r="B19" t="s">
        <v>334</v>
      </c>
      <c r="C19" t="s">
        <v>334</v>
      </c>
      <c r="D19">
        <v>2.7699999999999999E-2</v>
      </c>
    </row>
    <row r="20" spans="1:4" x14ac:dyDescent="0.25">
      <c r="A20" t="s">
        <v>136</v>
      </c>
      <c r="B20" t="s">
        <v>335</v>
      </c>
      <c r="C20" t="s">
        <v>335</v>
      </c>
      <c r="D20">
        <v>0</v>
      </c>
    </row>
    <row r="21" spans="1:4" x14ac:dyDescent="0.25">
      <c r="A21" t="s">
        <v>136</v>
      </c>
      <c r="B21" t="s">
        <v>336</v>
      </c>
      <c r="C21" t="s">
        <v>336</v>
      </c>
      <c r="D21">
        <v>2.2133333333333335E-2</v>
      </c>
    </row>
    <row r="22" spans="1:4" x14ac:dyDescent="0.25">
      <c r="A22" t="s">
        <v>136</v>
      </c>
      <c r="B22" t="s">
        <v>162</v>
      </c>
      <c r="C22" t="s">
        <v>162</v>
      </c>
      <c r="D22">
        <v>1.6566666666666667E-2</v>
      </c>
    </row>
    <row r="23" spans="1:4" x14ac:dyDescent="0.25">
      <c r="A23" t="s">
        <v>136</v>
      </c>
      <c r="B23" t="s">
        <v>337</v>
      </c>
      <c r="C23" t="s">
        <v>337</v>
      </c>
      <c r="D23">
        <v>1.0999999999999999E-2</v>
      </c>
    </row>
    <row r="24" spans="1:4" x14ac:dyDescent="0.25">
      <c r="A24" t="s">
        <v>141</v>
      </c>
      <c r="B24" t="s">
        <v>338</v>
      </c>
      <c r="C24" t="s">
        <v>338</v>
      </c>
      <c r="D24">
        <v>2.1000000000000001E-2</v>
      </c>
    </row>
    <row r="25" spans="1:4" x14ac:dyDescent="0.25">
      <c r="A25" t="s">
        <v>141</v>
      </c>
      <c r="B25" t="s">
        <v>339</v>
      </c>
      <c r="C25" t="s">
        <v>339</v>
      </c>
      <c r="D25">
        <v>1.6833333333333332E-2</v>
      </c>
    </row>
    <row r="26" spans="1:4" x14ac:dyDescent="0.25">
      <c r="A26" t="s">
        <v>141</v>
      </c>
      <c r="B26" t="s">
        <v>163</v>
      </c>
      <c r="C26" t="s">
        <v>163</v>
      </c>
      <c r="D26">
        <v>1.2666666666666666E-2</v>
      </c>
    </row>
    <row r="27" spans="1:4" x14ac:dyDescent="0.25">
      <c r="A27" t="s">
        <v>141</v>
      </c>
      <c r="B27" t="s">
        <v>340</v>
      </c>
      <c r="C27" t="s">
        <v>340</v>
      </c>
      <c r="D27">
        <v>8.5000000000000006E-3</v>
      </c>
    </row>
    <row r="28" spans="1:4" x14ac:dyDescent="0.25">
      <c r="A28" t="s">
        <v>145</v>
      </c>
      <c r="B28" t="s">
        <v>341</v>
      </c>
      <c r="C28" t="s">
        <v>341</v>
      </c>
      <c r="D28">
        <v>2.1000000000000001E-2</v>
      </c>
    </row>
    <row r="29" spans="1:4" x14ac:dyDescent="0.25">
      <c r="A29" t="s">
        <v>145</v>
      </c>
      <c r="B29" t="s">
        <v>342</v>
      </c>
      <c r="C29" t="s">
        <v>342</v>
      </c>
      <c r="D29">
        <v>1.6833333333333332E-2</v>
      </c>
    </row>
    <row r="30" spans="1:4" x14ac:dyDescent="0.25">
      <c r="A30" t="s">
        <v>145</v>
      </c>
      <c r="B30" t="s">
        <v>164</v>
      </c>
      <c r="C30" t="s">
        <v>164</v>
      </c>
      <c r="D30">
        <v>1.2666666666666666E-2</v>
      </c>
    </row>
    <row r="31" spans="1:4" x14ac:dyDescent="0.25">
      <c r="A31" t="s">
        <v>145</v>
      </c>
      <c r="B31" t="s">
        <v>343</v>
      </c>
      <c r="C31" t="s">
        <v>343</v>
      </c>
      <c r="D31">
        <v>8.5000000000000006E-3</v>
      </c>
    </row>
    <row r="32" spans="1:4" x14ac:dyDescent="0.25">
      <c r="A32" t="s">
        <v>146</v>
      </c>
      <c r="B32" t="s">
        <v>344</v>
      </c>
      <c r="C32" t="s">
        <v>344</v>
      </c>
      <c r="D32">
        <v>2.7700000000000002E-2</v>
      </c>
    </row>
    <row r="33" spans="1:4" x14ac:dyDescent="0.25">
      <c r="A33" t="s">
        <v>146</v>
      </c>
      <c r="B33" t="s">
        <v>345</v>
      </c>
      <c r="C33" t="s">
        <v>345</v>
      </c>
      <c r="D33">
        <v>2.2133333333333335E-2</v>
      </c>
    </row>
    <row r="34" spans="1:4" x14ac:dyDescent="0.25">
      <c r="A34" t="s">
        <v>146</v>
      </c>
      <c r="B34" t="s">
        <v>346</v>
      </c>
      <c r="C34" t="s">
        <v>346</v>
      </c>
      <c r="D34">
        <v>1.6566666666666667E-2</v>
      </c>
    </row>
    <row r="35" spans="1:4" x14ac:dyDescent="0.25">
      <c r="A35" t="s">
        <v>146</v>
      </c>
      <c r="B35" t="s">
        <v>165</v>
      </c>
      <c r="C35" t="s">
        <v>165</v>
      </c>
      <c r="D35">
        <v>1.0999999999999999E-2</v>
      </c>
    </row>
    <row r="36" spans="1:4" x14ac:dyDescent="0.25">
      <c r="A36" t="s">
        <v>147</v>
      </c>
      <c r="B36" t="s">
        <v>347</v>
      </c>
      <c r="C36" t="s">
        <v>347</v>
      </c>
      <c r="D36">
        <v>2.1000000000000001E-2</v>
      </c>
    </row>
    <row r="37" spans="1:4" x14ac:dyDescent="0.25">
      <c r="A37" t="s">
        <v>147</v>
      </c>
      <c r="B37" t="s">
        <v>348</v>
      </c>
      <c r="C37" t="s">
        <v>348</v>
      </c>
      <c r="D37">
        <v>1.6833333333333332E-2</v>
      </c>
    </row>
    <row r="38" spans="1:4" x14ac:dyDescent="0.25">
      <c r="A38" t="s">
        <v>147</v>
      </c>
      <c r="B38" t="s">
        <v>166</v>
      </c>
      <c r="C38" t="s">
        <v>166</v>
      </c>
      <c r="D38">
        <v>1.2666666666666666E-2</v>
      </c>
    </row>
    <row r="39" spans="1:4" x14ac:dyDescent="0.25">
      <c r="A39" t="s">
        <v>147</v>
      </c>
      <c r="B39" t="s">
        <v>349</v>
      </c>
      <c r="C39" t="s">
        <v>349</v>
      </c>
      <c r="D39">
        <v>8.5000000000000006E-3</v>
      </c>
    </row>
    <row r="40" spans="1:4" x14ac:dyDescent="0.25">
      <c r="A40" t="s">
        <v>148</v>
      </c>
      <c r="B40" t="s">
        <v>350</v>
      </c>
      <c r="C40" t="s">
        <v>350</v>
      </c>
      <c r="D40">
        <v>0</v>
      </c>
    </row>
    <row r="41" spans="1:4" x14ac:dyDescent="0.25">
      <c r="A41" t="s">
        <v>148</v>
      </c>
      <c r="B41" t="s">
        <v>351</v>
      </c>
      <c r="C41" t="s">
        <v>351</v>
      </c>
      <c r="D41">
        <v>4.1500000000000002E-2</v>
      </c>
    </row>
    <row r="42" spans="1:4" x14ac:dyDescent="0.25">
      <c r="A42" t="s">
        <v>148</v>
      </c>
      <c r="B42" t="s">
        <v>352</v>
      </c>
      <c r="C42" t="s">
        <v>352</v>
      </c>
      <c r="D42">
        <v>3.3166666666666664E-2</v>
      </c>
    </row>
    <row r="43" spans="1:4" x14ac:dyDescent="0.25">
      <c r="A43" t="s">
        <v>148</v>
      </c>
      <c r="B43" t="s">
        <v>353</v>
      </c>
      <c r="C43" t="s">
        <v>167</v>
      </c>
      <c r="D43">
        <v>2.4833333333333332E-2</v>
      </c>
    </row>
    <row r="44" spans="1:4" x14ac:dyDescent="0.25">
      <c r="A44" t="s">
        <v>148</v>
      </c>
      <c r="B44" t="s">
        <v>354</v>
      </c>
      <c r="C44" t="s">
        <v>354</v>
      </c>
      <c r="D44">
        <v>1.6500000000000001E-2</v>
      </c>
    </row>
    <row r="45" spans="1:4" x14ac:dyDescent="0.25">
      <c r="A45" t="s">
        <v>149</v>
      </c>
      <c r="B45" t="s">
        <v>350</v>
      </c>
      <c r="C45" t="s">
        <v>350</v>
      </c>
      <c r="D45">
        <v>0</v>
      </c>
    </row>
    <row r="46" spans="1:4" x14ac:dyDescent="0.25">
      <c r="A46" t="s">
        <v>149</v>
      </c>
      <c r="B46" t="s">
        <v>355</v>
      </c>
      <c r="C46" t="s">
        <v>355</v>
      </c>
      <c r="D46">
        <v>4.1500000000000002E-2</v>
      </c>
    </row>
    <row r="47" spans="1:4" x14ac:dyDescent="0.25">
      <c r="A47" t="s">
        <v>149</v>
      </c>
      <c r="B47" t="s">
        <v>352</v>
      </c>
      <c r="C47" t="s">
        <v>352</v>
      </c>
      <c r="D47">
        <v>3.3166666666666664E-2</v>
      </c>
    </row>
    <row r="48" spans="1:4" x14ac:dyDescent="0.25">
      <c r="A48" t="s">
        <v>149</v>
      </c>
      <c r="B48" t="s">
        <v>353</v>
      </c>
      <c r="C48" t="s">
        <v>167</v>
      </c>
      <c r="D48">
        <v>2.4833333333333332E-2</v>
      </c>
    </row>
    <row r="49" spans="1:4" x14ac:dyDescent="0.25">
      <c r="A49" t="s">
        <v>149</v>
      </c>
      <c r="B49" t="s">
        <v>354</v>
      </c>
      <c r="C49" t="s">
        <v>354</v>
      </c>
      <c r="D49">
        <v>1.6500000000000001E-2</v>
      </c>
    </row>
    <row r="50" spans="1:4" x14ac:dyDescent="0.25">
      <c r="A50" t="s">
        <v>151</v>
      </c>
      <c r="B50" t="s">
        <v>356</v>
      </c>
      <c r="C50" t="s">
        <v>356</v>
      </c>
      <c r="D50">
        <v>0.1</v>
      </c>
    </row>
    <row r="51" spans="1:4" x14ac:dyDescent="0.25">
      <c r="A51" t="s">
        <v>151</v>
      </c>
      <c r="B51" t="s">
        <v>175</v>
      </c>
      <c r="C51" t="s">
        <v>175</v>
      </c>
      <c r="D51">
        <v>0.03</v>
      </c>
    </row>
    <row r="52" spans="1:4" x14ac:dyDescent="0.25">
      <c r="A52" t="s">
        <v>151</v>
      </c>
      <c r="B52" t="s">
        <v>176</v>
      </c>
      <c r="C52" t="s">
        <v>176</v>
      </c>
      <c r="D52">
        <v>0.01</v>
      </c>
    </row>
    <row r="53" spans="1:4" x14ac:dyDescent="0.25">
      <c r="A53" t="s">
        <v>151</v>
      </c>
      <c r="B53" t="s">
        <v>357</v>
      </c>
      <c r="C53" t="s">
        <v>357</v>
      </c>
      <c r="D53">
        <v>5.0000000000000001E-3</v>
      </c>
    </row>
    <row r="54" spans="1:4" x14ac:dyDescent="0.25">
      <c r="A54" t="s">
        <v>152</v>
      </c>
      <c r="B54" t="s">
        <v>356</v>
      </c>
      <c r="C54" t="s">
        <v>356</v>
      </c>
      <c r="D54">
        <v>0.1</v>
      </c>
    </row>
    <row r="55" spans="1:4" x14ac:dyDescent="0.25">
      <c r="A55" t="s">
        <v>152</v>
      </c>
      <c r="B55" t="s">
        <v>175</v>
      </c>
      <c r="C55" t="s">
        <v>175</v>
      </c>
      <c r="D55">
        <v>0.03</v>
      </c>
    </row>
    <row r="56" spans="1:4" x14ac:dyDescent="0.25">
      <c r="A56" t="s">
        <v>152</v>
      </c>
      <c r="B56" t="s">
        <v>176</v>
      </c>
      <c r="C56" t="s">
        <v>176</v>
      </c>
      <c r="D56">
        <v>0.01</v>
      </c>
    </row>
    <row r="57" spans="1:4" x14ac:dyDescent="0.25">
      <c r="A57" t="s">
        <v>152</v>
      </c>
      <c r="B57" t="s">
        <v>357</v>
      </c>
      <c r="C57" t="s">
        <v>357</v>
      </c>
      <c r="D57">
        <v>5.0000000000000001E-3</v>
      </c>
    </row>
    <row r="58" spans="1:4" x14ac:dyDescent="0.25">
      <c r="A58" t="s">
        <v>126</v>
      </c>
      <c r="B58" t="s">
        <v>154</v>
      </c>
      <c r="C58" t="s">
        <v>154</v>
      </c>
      <c r="D58">
        <v>1</v>
      </c>
    </row>
    <row r="59" spans="1:4" x14ac:dyDescent="0.25">
      <c r="A59" t="s">
        <v>126</v>
      </c>
      <c r="B59" t="s">
        <v>315</v>
      </c>
      <c r="C59" t="s">
        <v>315</v>
      </c>
      <c r="D59">
        <v>2</v>
      </c>
    </row>
    <row r="60" spans="1:4" x14ac:dyDescent="0.25">
      <c r="A60" t="s">
        <v>131</v>
      </c>
      <c r="B60" t="s">
        <v>156</v>
      </c>
      <c r="C60" t="s">
        <v>156</v>
      </c>
      <c r="D60">
        <v>1</v>
      </c>
    </row>
    <row r="61" spans="1:4" x14ac:dyDescent="0.25">
      <c r="A61" t="s">
        <v>131</v>
      </c>
      <c r="B61" t="s">
        <v>358</v>
      </c>
      <c r="C61" t="s">
        <v>358</v>
      </c>
      <c r="D6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"/>
  <sheetViews>
    <sheetView topLeftCell="A10" workbookViewId="0">
      <selection activeCell="J33" sqref="J33"/>
    </sheetView>
  </sheetViews>
  <sheetFormatPr defaultRowHeight="15" x14ac:dyDescent="0.25"/>
  <cols>
    <col min="1" max="1" width="8" bestFit="1" customWidth="1"/>
    <col min="2" max="2" width="37.42578125" customWidth="1"/>
    <col min="3" max="3" width="15.85546875" customWidth="1"/>
    <col min="4" max="4" width="11.140625" bestFit="1" customWidth="1"/>
    <col min="5" max="5" width="15.140625" customWidth="1"/>
    <col min="6" max="6" width="16.85546875" bestFit="1" customWidth="1"/>
    <col min="7" max="7" width="15.5703125" bestFit="1" customWidth="1"/>
    <col min="8" max="8" width="15.85546875" bestFit="1" customWidth="1"/>
    <col min="9" max="9" width="20.5703125" bestFit="1" customWidth="1"/>
    <col min="10" max="10" width="23.7109375" bestFit="1" customWidth="1"/>
    <col min="11" max="11" width="30.7109375" bestFit="1" customWidth="1"/>
    <col min="12" max="12" width="29.85546875" bestFit="1" customWidth="1"/>
    <col min="13" max="13" width="39" bestFit="1" customWidth="1"/>
    <col min="14" max="14" width="18.28515625" bestFit="1" customWidth="1"/>
    <col min="15" max="15" width="18.7109375" bestFit="1" customWidth="1"/>
    <col min="16" max="16" width="29.42578125" bestFit="1" customWidth="1"/>
  </cols>
  <sheetData>
    <row r="1" spans="1:16" s="1" customFormat="1" x14ac:dyDescent="0.25">
      <c r="A1" s="1" t="s">
        <v>53</v>
      </c>
      <c r="B1" s="3" t="s">
        <v>0</v>
      </c>
      <c r="C1" s="3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4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B2" t="s">
        <v>420</v>
      </c>
      <c r="C2" s="5" t="s">
        <v>189</v>
      </c>
      <c r="E2" s="7">
        <v>43101</v>
      </c>
      <c r="H2" t="s">
        <v>256</v>
      </c>
      <c r="I2" t="b">
        <v>1</v>
      </c>
    </row>
    <row r="3" spans="1:16" x14ac:dyDescent="0.25">
      <c r="B3" t="s">
        <v>421</v>
      </c>
      <c r="C3" s="5" t="s">
        <v>189</v>
      </c>
      <c r="E3" s="7">
        <v>43101</v>
      </c>
      <c r="H3" t="s">
        <v>256</v>
      </c>
      <c r="I3" t="b">
        <v>1</v>
      </c>
    </row>
    <row r="4" spans="1:16" x14ac:dyDescent="0.25">
      <c r="B4" t="s">
        <v>422</v>
      </c>
      <c r="C4" s="5" t="s">
        <v>189</v>
      </c>
      <c r="E4" s="7">
        <v>43466</v>
      </c>
      <c r="H4" t="s">
        <v>256</v>
      </c>
      <c r="I4" t="b">
        <v>1</v>
      </c>
    </row>
    <row r="5" spans="1:16" x14ac:dyDescent="0.25">
      <c r="B5" t="s">
        <v>423</v>
      </c>
      <c r="C5" s="5" t="s">
        <v>189</v>
      </c>
      <c r="E5" s="7">
        <v>43466</v>
      </c>
      <c r="H5" t="s">
        <v>256</v>
      </c>
      <c r="I5" t="b">
        <v>1</v>
      </c>
    </row>
    <row r="6" spans="1:16" x14ac:dyDescent="0.25">
      <c r="B6" t="s">
        <v>424</v>
      </c>
      <c r="C6" s="5" t="s">
        <v>189</v>
      </c>
      <c r="E6" s="7">
        <v>43831</v>
      </c>
      <c r="H6" t="s">
        <v>256</v>
      </c>
      <c r="I6" t="b">
        <v>1</v>
      </c>
    </row>
    <row r="7" spans="1:16" x14ac:dyDescent="0.25">
      <c r="B7" t="s">
        <v>425</v>
      </c>
      <c r="C7" s="5" t="s">
        <v>189</v>
      </c>
      <c r="E7" s="7">
        <v>43831</v>
      </c>
      <c r="H7" t="s">
        <v>256</v>
      </c>
      <c r="I7" t="b">
        <v>1</v>
      </c>
    </row>
    <row r="8" spans="1:16" x14ac:dyDescent="0.25">
      <c r="B8" t="s">
        <v>426</v>
      </c>
      <c r="C8" s="5" t="s">
        <v>189</v>
      </c>
      <c r="E8" s="7">
        <v>43831</v>
      </c>
      <c r="H8" t="s">
        <v>256</v>
      </c>
      <c r="I8" t="b">
        <v>1</v>
      </c>
    </row>
    <row r="9" spans="1:16" x14ac:dyDescent="0.25">
      <c r="B9" t="s">
        <v>427</v>
      </c>
      <c r="C9" s="5" t="s">
        <v>189</v>
      </c>
      <c r="E9" s="7">
        <v>43831</v>
      </c>
      <c r="H9" t="s">
        <v>256</v>
      </c>
      <c r="I9" t="b">
        <v>1</v>
      </c>
    </row>
    <row r="10" spans="1:16" x14ac:dyDescent="0.25">
      <c r="B10" t="s">
        <v>428</v>
      </c>
      <c r="C10" s="5" t="s">
        <v>189</v>
      </c>
      <c r="E10" s="7">
        <v>43831</v>
      </c>
      <c r="H10" t="s">
        <v>256</v>
      </c>
      <c r="I10" t="b">
        <v>1</v>
      </c>
    </row>
    <row r="11" spans="1:16" x14ac:dyDescent="0.25">
      <c r="B11" t="s">
        <v>429</v>
      </c>
      <c r="C11" s="5" t="s">
        <v>189</v>
      </c>
      <c r="E11" s="7">
        <v>43831</v>
      </c>
      <c r="H11" t="s">
        <v>256</v>
      </c>
      <c r="I11" t="b">
        <v>1</v>
      </c>
    </row>
    <row r="12" spans="1:16" x14ac:dyDescent="0.25">
      <c r="B12" t="s">
        <v>430</v>
      </c>
      <c r="C12" s="5" t="s">
        <v>189</v>
      </c>
      <c r="E12" s="7">
        <v>43831</v>
      </c>
      <c r="H12" t="s">
        <v>256</v>
      </c>
      <c r="I12" t="b">
        <v>1</v>
      </c>
    </row>
    <row r="13" spans="1:16" x14ac:dyDescent="0.25">
      <c r="B13" t="s">
        <v>431</v>
      </c>
      <c r="C13" s="5" t="s">
        <v>189</v>
      </c>
      <c r="E13" s="7">
        <v>43831</v>
      </c>
      <c r="H13" t="s">
        <v>256</v>
      </c>
      <c r="I13" t="b">
        <v>1</v>
      </c>
    </row>
    <row r="14" spans="1:16" x14ac:dyDescent="0.25">
      <c r="B14" t="s">
        <v>432</v>
      </c>
      <c r="C14" s="5" t="s">
        <v>189</v>
      </c>
      <c r="E14" s="7">
        <v>43831</v>
      </c>
      <c r="H14" t="s">
        <v>256</v>
      </c>
      <c r="I14" t="b">
        <v>1</v>
      </c>
    </row>
    <row r="15" spans="1:16" x14ac:dyDescent="0.25">
      <c r="B15" t="s">
        <v>433</v>
      </c>
      <c r="C15" s="5" t="s">
        <v>189</v>
      </c>
      <c r="E15" s="7">
        <v>43831</v>
      </c>
      <c r="H15" t="s">
        <v>256</v>
      </c>
      <c r="I15" t="b">
        <v>1</v>
      </c>
    </row>
    <row r="16" spans="1:16" x14ac:dyDescent="0.25">
      <c r="B16" t="s">
        <v>434</v>
      </c>
      <c r="C16" s="5" t="s">
        <v>189</v>
      </c>
      <c r="E16" s="7">
        <v>43831</v>
      </c>
      <c r="H16" t="s">
        <v>256</v>
      </c>
      <c r="I16" t="b">
        <v>1</v>
      </c>
    </row>
    <row r="17" spans="2:9" x14ac:dyDescent="0.25">
      <c r="B17" t="s">
        <v>435</v>
      </c>
      <c r="C17" s="5" t="s">
        <v>189</v>
      </c>
      <c r="E17" s="7">
        <v>43831</v>
      </c>
      <c r="H17" t="s">
        <v>256</v>
      </c>
      <c r="I17" t="b">
        <v>1</v>
      </c>
    </row>
    <row r="18" spans="2:9" x14ac:dyDescent="0.25">
      <c r="B18" t="s">
        <v>436</v>
      </c>
      <c r="C18" s="5" t="s">
        <v>189</v>
      </c>
      <c r="E18" s="7">
        <v>43831</v>
      </c>
      <c r="H18" t="s">
        <v>256</v>
      </c>
      <c r="I18" t="b">
        <v>1</v>
      </c>
    </row>
    <row r="19" spans="2:9" x14ac:dyDescent="0.25">
      <c r="B19" t="s">
        <v>437</v>
      </c>
      <c r="C19" s="5" t="s">
        <v>189</v>
      </c>
      <c r="E19" s="7">
        <v>43831</v>
      </c>
      <c r="H19" t="s">
        <v>256</v>
      </c>
      <c r="I19" t="b">
        <v>1</v>
      </c>
    </row>
    <row r="20" spans="2:9" x14ac:dyDescent="0.25">
      <c r="B20" t="s">
        <v>438</v>
      </c>
      <c r="C20" s="5" t="s">
        <v>189</v>
      </c>
      <c r="E20" s="7">
        <v>43831</v>
      </c>
      <c r="H20" t="s">
        <v>256</v>
      </c>
      <c r="I20" t="b">
        <v>1</v>
      </c>
    </row>
    <row r="21" spans="2:9" x14ac:dyDescent="0.25">
      <c r="B21" t="s">
        <v>439</v>
      </c>
      <c r="C21" s="5" t="s">
        <v>189</v>
      </c>
      <c r="E21" s="7">
        <v>43831</v>
      </c>
      <c r="H21" t="s">
        <v>256</v>
      </c>
      <c r="I21" t="b">
        <v>1</v>
      </c>
    </row>
    <row r="22" spans="2:9" x14ac:dyDescent="0.25">
      <c r="B22" t="s">
        <v>440</v>
      </c>
      <c r="C22" s="5" t="s">
        <v>189</v>
      </c>
      <c r="E22" s="7">
        <v>43831</v>
      </c>
      <c r="H22" t="s">
        <v>256</v>
      </c>
      <c r="I22" t="b">
        <v>1</v>
      </c>
    </row>
    <row r="23" spans="2:9" x14ac:dyDescent="0.25">
      <c r="B23" t="s">
        <v>441</v>
      </c>
      <c r="C23" s="5" t="s">
        <v>189</v>
      </c>
      <c r="E23" s="7">
        <v>43831</v>
      </c>
      <c r="H23" t="s">
        <v>256</v>
      </c>
      <c r="I23" t="b">
        <v>1</v>
      </c>
    </row>
    <row r="24" spans="2:9" x14ac:dyDescent="0.25">
      <c r="B24" t="s">
        <v>447</v>
      </c>
      <c r="C24" s="5" t="s">
        <v>189</v>
      </c>
      <c r="E24" s="7">
        <v>43831</v>
      </c>
      <c r="H24" t="s">
        <v>256</v>
      </c>
      <c r="I24" t="b">
        <v>1</v>
      </c>
    </row>
    <row r="25" spans="2:9" x14ac:dyDescent="0.25">
      <c r="B25" t="s">
        <v>442</v>
      </c>
      <c r="C25" s="5" t="s">
        <v>189</v>
      </c>
      <c r="E25" s="7">
        <v>43831</v>
      </c>
      <c r="H25" t="s">
        <v>256</v>
      </c>
      <c r="I25" t="b">
        <v>1</v>
      </c>
    </row>
    <row r="26" spans="2:9" x14ac:dyDescent="0.25">
      <c r="B26" s="84" t="s">
        <v>497</v>
      </c>
      <c r="C26" s="86">
        <v>1</v>
      </c>
      <c r="D26" s="82"/>
      <c r="E26" s="10">
        <v>43101</v>
      </c>
      <c r="F26" s="82"/>
      <c r="G26" s="82"/>
      <c r="H26" s="82" t="s">
        <v>256</v>
      </c>
      <c r="I26" s="82" t="b">
        <v>1</v>
      </c>
    </row>
    <row r="27" spans="2:9" x14ac:dyDescent="0.25">
      <c r="B27" s="82" t="s">
        <v>499</v>
      </c>
      <c r="C27" s="86">
        <v>1</v>
      </c>
      <c r="D27" s="82"/>
      <c r="E27" s="10">
        <v>43101</v>
      </c>
      <c r="F27" s="82"/>
      <c r="G27" s="82"/>
      <c r="H27" s="82" t="s">
        <v>256</v>
      </c>
      <c r="I27" s="82" t="b">
        <v>1</v>
      </c>
    </row>
    <row r="28" spans="2:9" x14ac:dyDescent="0.25">
      <c r="B28" s="82" t="s">
        <v>501</v>
      </c>
      <c r="C28" s="86">
        <v>1</v>
      </c>
      <c r="D28" s="82"/>
      <c r="E28" s="10">
        <v>43101</v>
      </c>
      <c r="F28" s="82"/>
      <c r="G28" s="82"/>
      <c r="H28" s="82" t="s">
        <v>256</v>
      </c>
      <c r="I28" s="82" t="b">
        <v>1</v>
      </c>
    </row>
    <row r="29" spans="2:9" x14ac:dyDescent="0.25">
      <c r="B29" s="84" t="s">
        <v>503</v>
      </c>
      <c r="C29" s="86">
        <v>1</v>
      </c>
      <c r="D29" s="82"/>
      <c r="E29" s="10">
        <v>43313</v>
      </c>
      <c r="F29" s="82"/>
      <c r="G29" s="82"/>
      <c r="H29" s="82" t="s">
        <v>256</v>
      </c>
      <c r="I29" s="82" t="b">
        <v>1</v>
      </c>
    </row>
    <row r="30" spans="2:9" x14ac:dyDescent="0.25">
      <c r="B30" s="85" t="s">
        <v>505</v>
      </c>
      <c r="C30" s="86">
        <v>1</v>
      </c>
      <c r="D30" s="82"/>
      <c r="E30" s="10">
        <v>43313</v>
      </c>
      <c r="F30" s="82"/>
      <c r="G30" s="82"/>
      <c r="H30" s="82" t="s">
        <v>256</v>
      </c>
      <c r="I30" s="82" t="b">
        <v>1</v>
      </c>
    </row>
    <row r="31" spans="2:9" x14ac:dyDescent="0.25">
      <c r="B31" s="82" t="s">
        <v>507</v>
      </c>
      <c r="C31" s="86">
        <v>1</v>
      </c>
      <c r="D31" s="82"/>
      <c r="E31" s="10">
        <v>43344</v>
      </c>
      <c r="F31" s="82"/>
      <c r="G31" s="82"/>
      <c r="H31" s="82" t="s">
        <v>256</v>
      </c>
      <c r="I31" s="82" t="b">
        <v>1</v>
      </c>
    </row>
    <row r="32" spans="2:9" x14ac:dyDescent="0.25">
      <c r="B32" s="82" t="s">
        <v>577</v>
      </c>
      <c r="C32" s="5" t="s">
        <v>189</v>
      </c>
      <c r="D32" s="82"/>
      <c r="E32" s="10">
        <v>43344</v>
      </c>
      <c r="F32" s="82"/>
      <c r="G32" s="82"/>
      <c r="H32" s="82" t="s">
        <v>256</v>
      </c>
      <c r="I32" s="82" t="b">
        <v>1</v>
      </c>
    </row>
    <row r="33" spans="2:9" x14ac:dyDescent="0.25">
      <c r="B33" s="82" t="s">
        <v>578</v>
      </c>
      <c r="C33" s="5" t="s">
        <v>189</v>
      </c>
      <c r="D33" s="82"/>
      <c r="E33" s="10">
        <v>43344</v>
      </c>
      <c r="F33" s="82"/>
      <c r="G33" s="82"/>
      <c r="H33" s="82" t="s">
        <v>256</v>
      </c>
      <c r="I33" s="82" t="b">
        <v>1</v>
      </c>
    </row>
    <row r="34" spans="2:9" x14ac:dyDescent="0.25">
      <c r="B34" s="82" t="s">
        <v>583</v>
      </c>
      <c r="C34" s="5" t="s">
        <v>189</v>
      </c>
      <c r="D34" s="82"/>
      <c r="E34" s="10">
        <v>43344</v>
      </c>
      <c r="F34" s="82"/>
      <c r="G34" s="82"/>
      <c r="H34" s="82" t="s">
        <v>256</v>
      </c>
      <c r="I34" s="82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A2" sqref="A2"/>
    </sheetView>
  </sheetViews>
  <sheetFormatPr defaultRowHeight="15" x14ac:dyDescent="0.25"/>
  <cols>
    <col min="1" max="1" width="20.5703125" bestFit="1" customWidth="1"/>
  </cols>
  <sheetData>
    <row r="1" spans="1:2" x14ac:dyDescent="0.25">
      <c r="A1" t="s">
        <v>242</v>
      </c>
      <c r="B1" t="s">
        <v>243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t="s">
        <v>2</v>
      </c>
      <c r="B4" t="s">
        <v>2</v>
      </c>
    </row>
    <row r="5" spans="1:2" x14ac:dyDescent="0.25">
      <c r="A5" t="s">
        <v>3</v>
      </c>
      <c r="B5" t="s">
        <v>3</v>
      </c>
    </row>
    <row r="6" spans="1:2" x14ac:dyDescent="0.25">
      <c r="A6" t="s">
        <v>4</v>
      </c>
      <c r="B6" t="s">
        <v>4</v>
      </c>
    </row>
    <row r="7" spans="1:2" x14ac:dyDescent="0.25">
      <c r="A7" t="s">
        <v>5</v>
      </c>
      <c r="B7" t="s">
        <v>5</v>
      </c>
    </row>
    <row r="8" spans="1:2" x14ac:dyDescent="0.25">
      <c r="A8" t="s">
        <v>6</v>
      </c>
      <c r="B8" t="s">
        <v>6</v>
      </c>
    </row>
    <row r="9" spans="1:2" x14ac:dyDescent="0.25">
      <c r="A9" t="s">
        <v>7</v>
      </c>
      <c r="B9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0"/>
  <sheetViews>
    <sheetView workbookViewId="0">
      <selection activeCell="D30" sqref="D30:Q30"/>
    </sheetView>
  </sheetViews>
  <sheetFormatPr defaultRowHeight="15" x14ac:dyDescent="0.25"/>
  <cols>
    <col min="2" max="2" width="33.42578125" customWidth="1"/>
    <col min="3" max="3" width="35.42578125" customWidth="1"/>
    <col min="4" max="4" width="16.85546875" bestFit="1" customWidth="1"/>
    <col min="5" max="5" width="12.140625" bestFit="1" customWidth="1"/>
    <col min="6" max="6" width="11.140625" bestFit="1" customWidth="1"/>
    <col min="7" max="7" width="13.28515625" bestFit="1" customWidth="1"/>
    <col min="8" max="15" width="6.42578125" customWidth="1"/>
    <col min="16" max="16" width="16.7109375" bestFit="1" customWidth="1"/>
    <col min="17" max="17" width="14.28515625" bestFit="1" customWidth="1"/>
    <col min="18" max="20" width="13.28515625" bestFit="1" customWidth="1"/>
  </cols>
  <sheetData>
    <row r="1" spans="1:20" s="1" customFormat="1" x14ac:dyDescent="0.25">
      <c r="A1" s="1" t="s">
        <v>53</v>
      </c>
      <c r="B1" s="1" t="s">
        <v>1</v>
      </c>
      <c r="C1" s="3" t="s">
        <v>0</v>
      </c>
      <c r="D1" s="3" t="s">
        <v>17</v>
      </c>
      <c r="E1" s="1" t="s">
        <v>18</v>
      </c>
      <c r="F1" s="1" t="s">
        <v>2</v>
      </c>
      <c r="G1" s="4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3">
        <v>2018</v>
      </c>
      <c r="Q1" s="3">
        <v>2019</v>
      </c>
      <c r="R1" s="3">
        <v>2020</v>
      </c>
      <c r="S1" s="3">
        <v>2021</v>
      </c>
      <c r="T1" s="3">
        <v>2022</v>
      </c>
    </row>
    <row r="2" spans="1:20" x14ac:dyDescent="0.25">
      <c r="C2" t="s">
        <v>420</v>
      </c>
      <c r="D2" s="5" t="s">
        <v>189</v>
      </c>
      <c r="G2" t="s">
        <v>75</v>
      </c>
      <c r="P2" s="9">
        <v>1500000</v>
      </c>
      <c r="Q2" s="9">
        <v>1500000</v>
      </c>
      <c r="R2" s="9">
        <v>500000</v>
      </c>
      <c r="S2" s="9"/>
      <c r="T2" s="9"/>
    </row>
    <row r="3" spans="1:20" x14ac:dyDescent="0.25">
      <c r="C3" t="s">
        <v>421</v>
      </c>
      <c r="D3" s="5" t="s">
        <v>189</v>
      </c>
      <c r="G3" t="s">
        <v>75</v>
      </c>
      <c r="P3" s="9">
        <v>680000</v>
      </c>
      <c r="Q3" s="9">
        <v>1000000</v>
      </c>
      <c r="R3" s="9"/>
      <c r="S3" s="9"/>
      <c r="T3" s="9"/>
    </row>
    <row r="4" spans="1:20" x14ac:dyDescent="0.25">
      <c r="C4" t="s">
        <v>422</v>
      </c>
      <c r="D4" s="5" t="s">
        <v>189</v>
      </c>
      <c r="G4" t="s">
        <v>75</v>
      </c>
      <c r="P4" s="9"/>
      <c r="Q4" s="9">
        <v>1250000</v>
      </c>
      <c r="R4" s="9">
        <v>450000</v>
      </c>
      <c r="S4" s="9">
        <v>250000</v>
      </c>
      <c r="T4" s="9"/>
    </row>
    <row r="5" spans="1:20" x14ac:dyDescent="0.25">
      <c r="C5" t="s">
        <v>423</v>
      </c>
      <c r="D5" s="5" t="s">
        <v>189</v>
      </c>
      <c r="G5" t="s">
        <v>75</v>
      </c>
      <c r="P5" s="9"/>
      <c r="Q5" s="9">
        <v>500000</v>
      </c>
      <c r="R5" s="9">
        <v>850000</v>
      </c>
      <c r="S5" s="9"/>
      <c r="T5" s="9"/>
    </row>
    <row r="6" spans="1:20" x14ac:dyDescent="0.25">
      <c r="C6" t="s">
        <v>424</v>
      </c>
      <c r="D6" s="5" t="s">
        <v>189</v>
      </c>
      <c r="G6" t="s">
        <v>75</v>
      </c>
      <c r="P6" s="9"/>
      <c r="Q6" s="9"/>
      <c r="R6" s="9">
        <v>3500000</v>
      </c>
      <c r="S6" s="9">
        <v>1250000</v>
      </c>
      <c r="T6" s="9">
        <v>1250000</v>
      </c>
    </row>
    <row r="7" spans="1:20" x14ac:dyDescent="0.25">
      <c r="C7" t="s">
        <v>425</v>
      </c>
      <c r="D7" s="5" t="s">
        <v>189</v>
      </c>
      <c r="G7" t="s">
        <v>75</v>
      </c>
      <c r="P7" s="9"/>
      <c r="Q7" s="9"/>
      <c r="R7" s="9">
        <v>3500000</v>
      </c>
      <c r="S7" s="9">
        <v>1250000</v>
      </c>
      <c r="T7" s="9">
        <v>1250000</v>
      </c>
    </row>
    <row r="8" spans="1:20" x14ac:dyDescent="0.25">
      <c r="C8" t="s">
        <v>426</v>
      </c>
      <c r="D8" s="5" t="s">
        <v>189</v>
      </c>
      <c r="E8" s="6"/>
      <c r="G8" t="s">
        <v>75</v>
      </c>
      <c r="Q8" s="9">
        <v>1000000</v>
      </c>
    </row>
    <row r="9" spans="1:20" x14ac:dyDescent="0.25">
      <c r="C9" t="s">
        <v>427</v>
      </c>
      <c r="D9" s="5" t="s">
        <v>189</v>
      </c>
      <c r="E9" s="6"/>
      <c r="G9" t="s">
        <v>75</v>
      </c>
      <c r="Q9" s="9">
        <v>1000000</v>
      </c>
    </row>
    <row r="10" spans="1:20" x14ac:dyDescent="0.25">
      <c r="C10" t="s">
        <v>428</v>
      </c>
      <c r="D10" s="5" t="s">
        <v>189</v>
      </c>
      <c r="E10" s="6"/>
      <c r="G10" t="s">
        <v>75</v>
      </c>
      <c r="Q10" s="9">
        <v>1000000</v>
      </c>
    </row>
    <row r="11" spans="1:20" x14ac:dyDescent="0.25">
      <c r="C11" t="s">
        <v>429</v>
      </c>
      <c r="D11" s="5" t="s">
        <v>189</v>
      </c>
      <c r="E11" s="6"/>
      <c r="G11" t="s">
        <v>75</v>
      </c>
      <c r="Q11" s="9">
        <v>1000000</v>
      </c>
    </row>
    <row r="12" spans="1:20" x14ac:dyDescent="0.25">
      <c r="C12" t="s">
        <v>430</v>
      </c>
      <c r="D12" s="5" t="s">
        <v>189</v>
      </c>
      <c r="E12" s="6"/>
      <c r="G12" t="s">
        <v>75</v>
      </c>
      <c r="Q12" s="9">
        <v>1000000</v>
      </c>
    </row>
    <row r="13" spans="1:20" x14ac:dyDescent="0.25">
      <c r="C13" t="s">
        <v>431</v>
      </c>
      <c r="D13" s="5" t="s">
        <v>189</v>
      </c>
      <c r="E13" s="6"/>
      <c r="G13" t="s">
        <v>75</v>
      </c>
      <c r="Q13" s="9">
        <v>1000000</v>
      </c>
    </row>
    <row r="14" spans="1:20" x14ac:dyDescent="0.25">
      <c r="C14" t="s">
        <v>432</v>
      </c>
      <c r="D14" s="5" t="s">
        <v>189</v>
      </c>
      <c r="E14" s="6"/>
      <c r="G14" t="s">
        <v>75</v>
      </c>
      <c r="Q14" s="9">
        <v>1000000</v>
      </c>
    </row>
    <row r="15" spans="1:20" x14ac:dyDescent="0.25">
      <c r="C15" t="s">
        <v>433</v>
      </c>
      <c r="D15" s="5" t="s">
        <v>189</v>
      </c>
      <c r="E15" s="6"/>
      <c r="G15" t="s">
        <v>75</v>
      </c>
      <c r="Q15" s="9">
        <v>1000000</v>
      </c>
    </row>
    <row r="16" spans="1:20" x14ac:dyDescent="0.25">
      <c r="C16" t="s">
        <v>434</v>
      </c>
      <c r="D16" s="5" t="s">
        <v>189</v>
      </c>
      <c r="G16" t="s">
        <v>75</v>
      </c>
      <c r="Q16" s="9">
        <v>1000000</v>
      </c>
    </row>
    <row r="17" spans="2:17" x14ac:dyDescent="0.25">
      <c r="C17" t="s">
        <v>435</v>
      </c>
      <c r="D17" s="5" t="s">
        <v>189</v>
      </c>
      <c r="G17" t="s">
        <v>75</v>
      </c>
      <c r="Q17" s="9">
        <v>1000000</v>
      </c>
    </row>
    <row r="18" spans="2:17" x14ac:dyDescent="0.25">
      <c r="C18" t="s">
        <v>436</v>
      </c>
      <c r="D18" s="5" t="s">
        <v>189</v>
      </c>
      <c r="G18" t="s">
        <v>75</v>
      </c>
      <c r="Q18" s="9">
        <v>1000000</v>
      </c>
    </row>
    <row r="19" spans="2:17" x14ac:dyDescent="0.25">
      <c r="C19" t="s">
        <v>437</v>
      </c>
      <c r="D19" s="5" t="s">
        <v>189</v>
      </c>
      <c r="G19" t="s">
        <v>75</v>
      </c>
      <c r="Q19" s="9">
        <v>1000000</v>
      </c>
    </row>
    <row r="20" spans="2:17" x14ac:dyDescent="0.25">
      <c r="C20" t="s">
        <v>438</v>
      </c>
      <c r="D20" s="5" t="s">
        <v>189</v>
      </c>
      <c r="G20" t="s">
        <v>75</v>
      </c>
      <c r="Q20" s="9">
        <v>1000000</v>
      </c>
    </row>
    <row r="21" spans="2:17" x14ac:dyDescent="0.25">
      <c r="C21" t="s">
        <v>439</v>
      </c>
      <c r="D21" s="5" t="s">
        <v>189</v>
      </c>
      <c r="G21" t="s">
        <v>75</v>
      </c>
      <c r="Q21" s="9">
        <v>1000000</v>
      </c>
    </row>
    <row r="22" spans="2:17" x14ac:dyDescent="0.25">
      <c r="C22" t="s">
        <v>440</v>
      </c>
      <c r="D22" s="5" t="s">
        <v>189</v>
      </c>
      <c r="G22" t="s">
        <v>75</v>
      </c>
      <c r="Q22" s="9">
        <v>1000000</v>
      </c>
    </row>
    <row r="23" spans="2:17" x14ac:dyDescent="0.25">
      <c r="C23" t="s">
        <v>441</v>
      </c>
      <c r="D23" s="5" t="s">
        <v>189</v>
      </c>
      <c r="G23" t="s">
        <v>75</v>
      </c>
      <c r="Q23" s="9">
        <v>1000000</v>
      </c>
    </row>
    <row r="24" spans="2:17" x14ac:dyDescent="0.25">
      <c r="C24" t="s">
        <v>447</v>
      </c>
      <c r="D24" s="5" t="s">
        <v>189</v>
      </c>
      <c r="G24" t="s">
        <v>75</v>
      </c>
      <c r="Q24" s="9">
        <v>1000000</v>
      </c>
    </row>
    <row r="25" spans="2:17" x14ac:dyDescent="0.25">
      <c r="C25" t="s">
        <v>442</v>
      </c>
      <c r="D25" s="5" t="s">
        <v>189</v>
      </c>
      <c r="G25" t="s">
        <v>75</v>
      </c>
      <c r="Q25" s="9">
        <v>1000000</v>
      </c>
    </row>
    <row r="26" spans="2:17" x14ac:dyDescent="0.25">
      <c r="B26" s="82" t="s">
        <v>498</v>
      </c>
      <c r="C26" s="82" t="s">
        <v>499</v>
      </c>
      <c r="D26" s="86">
        <v>1</v>
      </c>
      <c r="F26" t="s">
        <v>75</v>
      </c>
      <c r="G26" s="82" t="s">
        <v>75</v>
      </c>
      <c r="P26" s="82"/>
      <c r="Q26" s="82">
        <v>20000</v>
      </c>
    </row>
    <row r="27" spans="2:17" x14ac:dyDescent="0.25">
      <c r="B27" s="82" t="s">
        <v>500</v>
      </c>
      <c r="C27" s="84" t="s">
        <v>501</v>
      </c>
      <c r="D27" s="86">
        <v>1</v>
      </c>
      <c r="F27" t="s">
        <v>75</v>
      </c>
      <c r="G27" s="82" t="s">
        <v>75</v>
      </c>
      <c r="P27" s="82">
        <v>1000000</v>
      </c>
      <c r="Q27" s="82">
        <v>2000000</v>
      </c>
    </row>
    <row r="28" spans="2:17" x14ac:dyDescent="0.25">
      <c r="C28" s="82" t="s">
        <v>577</v>
      </c>
      <c r="D28" s="86">
        <v>1</v>
      </c>
      <c r="E28" s="82"/>
      <c r="F28" s="82" t="s">
        <v>75</v>
      </c>
      <c r="G28" s="82" t="s">
        <v>75</v>
      </c>
      <c r="H28" s="82"/>
      <c r="I28" s="82"/>
      <c r="J28" s="82"/>
      <c r="K28" s="82"/>
      <c r="L28" s="82"/>
      <c r="M28" s="82"/>
      <c r="N28" s="82"/>
      <c r="O28" s="82"/>
      <c r="P28" s="82">
        <v>1000000</v>
      </c>
      <c r="Q28" s="82">
        <v>2000000</v>
      </c>
    </row>
    <row r="29" spans="2:17" x14ac:dyDescent="0.25">
      <c r="C29" s="82" t="s">
        <v>578</v>
      </c>
      <c r="D29" s="86">
        <v>1</v>
      </c>
      <c r="E29" s="82"/>
      <c r="F29" s="82" t="s">
        <v>75</v>
      </c>
      <c r="G29" s="82" t="s">
        <v>75</v>
      </c>
      <c r="H29" s="82"/>
      <c r="I29" s="82"/>
      <c r="J29" s="82"/>
      <c r="K29" s="82"/>
      <c r="L29" s="82"/>
      <c r="M29" s="82"/>
      <c r="N29" s="82"/>
      <c r="O29" s="82"/>
      <c r="P29" s="82">
        <v>1000000</v>
      </c>
      <c r="Q29" s="82">
        <v>2000000</v>
      </c>
    </row>
    <row r="30" spans="2:17" x14ac:dyDescent="0.25">
      <c r="C30" s="82" t="s">
        <v>583</v>
      </c>
      <c r="D30" s="86">
        <v>1</v>
      </c>
      <c r="E30" s="82"/>
      <c r="F30" s="82" t="s">
        <v>75</v>
      </c>
      <c r="G30" s="82" t="s">
        <v>75</v>
      </c>
      <c r="H30" s="82"/>
      <c r="I30" s="82"/>
      <c r="J30" s="82"/>
      <c r="K30" s="82"/>
      <c r="L30" s="82"/>
      <c r="M30" s="82"/>
      <c r="N30" s="82"/>
      <c r="O30" s="82"/>
      <c r="P30" s="82">
        <v>1000000</v>
      </c>
      <c r="Q30" s="82">
        <v>2000000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pane ySplit="1" topLeftCell="A2" activePane="bottomLeft" state="frozen"/>
      <selection activeCell="I12" sqref="I12"/>
      <selection pane="bottomLeft" activeCell="H29" sqref="H29"/>
    </sheetView>
  </sheetViews>
  <sheetFormatPr defaultRowHeight="15" x14ac:dyDescent="0.25"/>
  <cols>
    <col min="1" max="1" width="20.7109375" customWidth="1"/>
    <col min="2" max="2" width="15.28515625" customWidth="1"/>
  </cols>
  <sheetData>
    <row r="1" spans="1:2" x14ac:dyDescent="0.25">
      <c r="A1" t="s">
        <v>242</v>
      </c>
      <c r="B1" t="s">
        <v>243</v>
      </c>
    </row>
    <row r="2" spans="1:2" x14ac:dyDescent="0.25">
      <c r="A2" t="s">
        <v>1</v>
      </c>
      <c r="B2" t="s">
        <v>1</v>
      </c>
    </row>
    <row r="3" spans="1:2" x14ac:dyDescent="0.25">
      <c r="A3" t="s">
        <v>244</v>
      </c>
      <c r="B3" t="s">
        <v>0</v>
      </c>
    </row>
    <row r="4" spans="1:2" x14ac:dyDescent="0.25">
      <c r="A4" t="s">
        <v>245</v>
      </c>
      <c r="B4" t="s">
        <v>17</v>
      </c>
    </row>
    <row r="5" spans="1:2" x14ac:dyDescent="0.25">
      <c r="A5" t="s">
        <v>246</v>
      </c>
      <c r="B5" t="s">
        <v>18</v>
      </c>
    </row>
    <row r="6" spans="1:2" x14ac:dyDescent="0.25">
      <c r="A6" t="s">
        <v>2</v>
      </c>
      <c r="B6" t="s">
        <v>2</v>
      </c>
    </row>
    <row r="7" spans="1:2" x14ac:dyDescent="0.25">
      <c r="A7" t="s">
        <v>247</v>
      </c>
      <c r="B7" t="s">
        <v>19</v>
      </c>
    </row>
    <row r="8" spans="1:2" x14ac:dyDescent="0.25">
      <c r="A8" t="s">
        <v>248</v>
      </c>
      <c r="B8" t="s">
        <v>20</v>
      </c>
    </row>
    <row r="9" spans="1:2" x14ac:dyDescent="0.25">
      <c r="A9" t="s">
        <v>249</v>
      </c>
      <c r="B9" t="s">
        <v>27</v>
      </c>
    </row>
    <row r="10" spans="1:2" x14ac:dyDescent="0.25">
      <c r="A10" t="s">
        <v>250</v>
      </c>
      <c r="B10">
        <v>2018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8"/>
  <sheetViews>
    <sheetView topLeftCell="A13" workbookViewId="0">
      <selection activeCell="B28" sqref="B28"/>
    </sheetView>
  </sheetViews>
  <sheetFormatPr defaultRowHeight="15" x14ac:dyDescent="0.25"/>
  <cols>
    <col min="2" max="2" width="16.28515625" bestFit="1" customWidth="1"/>
    <col min="3" max="3" width="14.5703125" bestFit="1" customWidth="1"/>
    <col min="4" max="4" width="14.140625" bestFit="1" customWidth="1"/>
  </cols>
  <sheetData>
    <row r="1" spans="1:4" x14ac:dyDescent="0.25">
      <c r="A1" s="1" t="s">
        <v>53</v>
      </c>
      <c r="B1" s="3" t="s">
        <v>0</v>
      </c>
      <c r="C1" s="8" t="s">
        <v>15</v>
      </c>
      <c r="D1" s="8" t="s">
        <v>16</v>
      </c>
    </row>
    <row r="2" spans="1:4" x14ac:dyDescent="0.25">
      <c r="B2" t="s">
        <v>420</v>
      </c>
    </row>
    <row r="3" spans="1:4" x14ac:dyDescent="0.25">
      <c r="B3" t="s">
        <v>421</v>
      </c>
    </row>
    <row r="4" spans="1:4" x14ac:dyDescent="0.25">
      <c r="B4" t="s">
        <v>422</v>
      </c>
    </row>
    <row r="5" spans="1:4" x14ac:dyDescent="0.25">
      <c r="B5" t="s">
        <v>423</v>
      </c>
    </row>
    <row r="6" spans="1:4" x14ac:dyDescent="0.25">
      <c r="B6" t="s">
        <v>424</v>
      </c>
    </row>
    <row r="7" spans="1:4" x14ac:dyDescent="0.25">
      <c r="B7" t="s">
        <v>425</v>
      </c>
    </row>
    <row r="8" spans="1:4" x14ac:dyDescent="0.25">
      <c r="B8" t="s">
        <v>426</v>
      </c>
    </row>
    <row r="9" spans="1:4" x14ac:dyDescent="0.25">
      <c r="B9" t="s">
        <v>427</v>
      </c>
    </row>
    <row r="10" spans="1:4" x14ac:dyDescent="0.25">
      <c r="B10" t="s">
        <v>428</v>
      </c>
    </row>
    <row r="11" spans="1:4" x14ac:dyDescent="0.25">
      <c r="B11" t="s">
        <v>429</v>
      </c>
    </row>
    <row r="12" spans="1:4" x14ac:dyDescent="0.25">
      <c r="B12" t="s">
        <v>430</v>
      </c>
    </row>
    <row r="13" spans="1:4" x14ac:dyDescent="0.25">
      <c r="B13" t="s">
        <v>431</v>
      </c>
    </row>
    <row r="14" spans="1:4" x14ac:dyDescent="0.25">
      <c r="B14" t="s">
        <v>432</v>
      </c>
    </row>
    <row r="15" spans="1:4" x14ac:dyDescent="0.25">
      <c r="B15" t="s">
        <v>433</v>
      </c>
    </row>
    <row r="16" spans="1:4" x14ac:dyDescent="0.25">
      <c r="B16" t="s">
        <v>434</v>
      </c>
    </row>
    <row r="17" spans="2:2" x14ac:dyDescent="0.25">
      <c r="B17" t="s">
        <v>435</v>
      </c>
    </row>
    <row r="18" spans="2:2" x14ac:dyDescent="0.25">
      <c r="B18" t="s">
        <v>436</v>
      </c>
    </row>
    <row r="19" spans="2:2" x14ac:dyDescent="0.25">
      <c r="B19" t="s">
        <v>437</v>
      </c>
    </row>
    <row r="20" spans="2:2" x14ac:dyDescent="0.25">
      <c r="B20" t="s">
        <v>438</v>
      </c>
    </row>
    <row r="21" spans="2:2" x14ac:dyDescent="0.25">
      <c r="B21" t="s">
        <v>439</v>
      </c>
    </row>
    <row r="22" spans="2:2" x14ac:dyDescent="0.25">
      <c r="B22" t="s">
        <v>440</v>
      </c>
    </row>
    <row r="23" spans="2:2" x14ac:dyDescent="0.25">
      <c r="B23" t="s">
        <v>441</v>
      </c>
    </row>
    <row r="24" spans="2:2" x14ac:dyDescent="0.25">
      <c r="B24" t="s">
        <v>447</v>
      </c>
    </row>
    <row r="25" spans="2:2" x14ac:dyDescent="0.25">
      <c r="B25" t="s">
        <v>442</v>
      </c>
    </row>
    <row r="26" spans="2:2" x14ac:dyDescent="0.25">
      <c r="B26" s="82" t="s">
        <v>577</v>
      </c>
    </row>
    <row r="27" spans="2:2" x14ac:dyDescent="0.25">
      <c r="B27" s="82" t="s">
        <v>578</v>
      </c>
    </row>
    <row r="28" spans="2:2" x14ac:dyDescent="0.25">
      <c r="B28" s="82" t="s">
        <v>583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sqref="A1:B2"/>
    </sheetView>
  </sheetViews>
  <sheetFormatPr defaultRowHeight="15" x14ac:dyDescent="0.25"/>
  <cols>
    <col min="2" max="2" width="16.28515625" customWidth="1"/>
    <col min="3" max="3" width="14.5703125" customWidth="1"/>
    <col min="4" max="4" width="14.140625" customWidth="1"/>
  </cols>
  <sheetData>
    <row r="1" spans="1:4" x14ac:dyDescent="0.25">
      <c r="A1" t="s">
        <v>242</v>
      </c>
      <c r="B1" t="s">
        <v>243</v>
      </c>
      <c r="C1" s="8"/>
      <c r="D1" s="8"/>
    </row>
    <row r="2" spans="1:4" x14ac:dyDescent="0.25">
      <c r="A2" t="s">
        <v>0</v>
      </c>
      <c r="B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9</vt:i4>
      </vt:variant>
    </vt:vector>
  </HeadingPairs>
  <TitlesOfParts>
    <vt:vector size="39" baseType="lpstr">
      <vt:lpstr>Controller</vt:lpstr>
      <vt:lpstr>Investments</vt:lpstr>
      <vt:lpstr>Investments-Map</vt:lpstr>
      <vt:lpstr>Alternatives</vt:lpstr>
      <vt:lpstr>Alternatives-Map</vt:lpstr>
      <vt:lpstr>Draft Forecasts…flated, yearly)</vt:lpstr>
      <vt:lpstr>Draft Forecas…ated, yearly)-Map</vt:lpstr>
      <vt:lpstr>Draft Forecast Submission</vt:lpstr>
      <vt:lpstr>Draft Forecast Submission-Map</vt:lpstr>
      <vt:lpstr>Portfolios</vt:lpstr>
      <vt:lpstr>Portfolios-Map</vt:lpstr>
      <vt:lpstr>Portfolio Investments</vt:lpstr>
      <vt:lpstr>Portfolio Investments-Map</vt:lpstr>
      <vt:lpstr>Value Model Selections</vt:lpstr>
      <vt:lpstr>Value Model Selections-Map</vt:lpstr>
      <vt:lpstr>QuestionnaireAnswers-B-Risk</vt:lpstr>
      <vt:lpstr>QuestionnaireAnswers-B-Other</vt:lpstr>
      <vt:lpstr>QuestionnaireAnswers-B-Map</vt:lpstr>
      <vt:lpstr>QuestionnaireAnswers-O-Risk</vt:lpstr>
      <vt:lpstr>QuestionnaireAnswers-O-Other</vt:lpstr>
      <vt:lpstr>QuestionnaireAnswers-O-Map</vt:lpstr>
      <vt:lpstr>Calculations-Risk</vt:lpstr>
      <vt:lpstr>BenefitRiskValidation</vt:lpstr>
      <vt:lpstr>ValidationInput</vt:lpstr>
      <vt:lpstr>AssetModelValidation</vt:lpstr>
      <vt:lpstr>Risk</vt:lpstr>
      <vt:lpstr>Consequences</vt:lpstr>
      <vt:lpstr>Probabilities</vt:lpstr>
      <vt:lpstr>CustomerConstants</vt:lpstr>
      <vt:lpstr>ConfigFieldLists</vt:lpstr>
      <vt:lpstr>BaselineAnswers</vt:lpstr>
      <vt:lpstr>ConfigFieldLists</vt:lpstr>
      <vt:lpstr>Consequence</vt:lpstr>
      <vt:lpstr>CustConstants</vt:lpstr>
      <vt:lpstr>OutcomeAnswers</vt:lpstr>
      <vt:lpstr>Probability</vt:lpstr>
      <vt:lpstr>Risk</vt:lpstr>
      <vt:lpstr>AssetModelValidation!ValidationInput</vt:lpstr>
      <vt:lpstr>ValidationInput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Jihoon Choi</dc:creator>
  <cp:lastModifiedBy>Chris Kanaganayagam</cp:lastModifiedBy>
  <dcterms:created xsi:type="dcterms:W3CDTF">2013-11-28T23:24:06Z</dcterms:created>
  <dcterms:modified xsi:type="dcterms:W3CDTF">2018-11-23T05:56:40Z</dcterms:modified>
</cp:coreProperties>
</file>