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lueFrameworksCode\value-frameworks-libraries\VFLibraries\BASE\Tests\"/>
    </mc:Choice>
  </mc:AlternateContent>
  <bookViews>
    <workbookView xWindow="0" yWindow="0" windowWidth="24000" windowHeight="10596" firstSheet="20" activeTab="21" xr2:uid="{00000000-000D-0000-FFFF-FFFF00000000}"/>
  </bookViews>
  <sheets>
    <sheet name="Controller" sheetId="10" r:id="rId1"/>
    <sheet name="Investments" sheetId="4" r:id="rId2"/>
    <sheet name="Investments-Map" sheetId="15" state="hidden" r:id="rId3"/>
    <sheet name="Alternatives" sheetId="1" r:id="rId4"/>
    <sheet name="Alternatives-Map" sheetId="16" state="hidden" r:id="rId5"/>
    <sheet name="Draft Forecasts…flated, yearly)" sheetId="3" r:id="rId6"/>
    <sheet name="Draft Forecas…ated, yearly)-Map" sheetId="17" state="hidden" r:id="rId7"/>
    <sheet name="Draft Forecast Submission" sheetId="2" r:id="rId8"/>
    <sheet name="Draft Forecast Submission-Map" sheetId="18" state="hidden" r:id="rId9"/>
    <sheet name="Portfolios" sheetId="6" r:id="rId10"/>
    <sheet name="Portfolios-Map" sheetId="19" state="hidden" r:id="rId11"/>
    <sheet name="Investment Asset Associations" sheetId="38" r:id="rId12"/>
    <sheet name="InvAssetAssociations-Map" sheetId="37" r:id="rId13"/>
    <sheet name="Portfolio Investments" sheetId="5" r:id="rId14"/>
    <sheet name="Portfolio Investments-Map" sheetId="20" state="hidden" r:id="rId15"/>
    <sheet name="Value Model Selections" sheetId="9" r:id="rId16"/>
    <sheet name="Value Model Selections-Map" sheetId="21" state="hidden" r:id="rId17"/>
    <sheet name="QuestionnaireAnswers-B" sheetId="39" r:id="rId18"/>
    <sheet name="QuestionnaireAnswers-B-Map" sheetId="22" r:id="rId19"/>
    <sheet name="QuestionnaireAnswers-O" sheetId="40" r:id="rId20"/>
    <sheet name="QuestionnaireAnswers-O-Map" sheetId="35" r:id="rId21"/>
    <sheet name="ValidationInput" sheetId="24" r:id="rId22"/>
    <sheet name="AssetModelValidation" sheetId="31" r:id="rId23"/>
    <sheet name="Risk" sheetId="29" state="hidden" r:id="rId24"/>
    <sheet name="Consequences" sheetId="13" r:id="rId25"/>
    <sheet name="Probabilities" sheetId="14" r:id="rId26"/>
    <sheet name="CustomerConstants" sheetId="25" r:id="rId27"/>
    <sheet name="ConfigFieldLists" sheetId="28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22" hidden="1">AssetModelValidation!$B$1:$J$17</definedName>
    <definedName name="_xlnm._FilterDatabase" localSheetId="21" hidden="1">ValidationInput!$B$1:$K$104</definedName>
    <definedName name="BaselineAnswers">#REF!</definedName>
    <definedName name="ConfigFieldLists">ConfigFieldLists!$A:$D</definedName>
    <definedName name="Consequence">Consequences!$A$1:$D$10</definedName>
    <definedName name="Contract_Labor">[1]Sheet1!$C$1:$C$11</definedName>
    <definedName name="CustConstants">CustomerConstants!$A:$B</definedName>
    <definedName name="firstTimeRunReport">0</definedName>
    <definedName name="Fleet">[2]Lists!$A$2:$A$4</definedName>
    <definedName name="ForecastSubTotalMatch" localSheetId="11">OFFSET(ForecastSubTotalRecordMatch, 1, 0, nVariables, 1)</definedName>
    <definedName name="ForecastSubTotalMatch">OFFSET(ForecastSubTotalRecordMatch, 1, 0, nVariables, 1)</definedName>
    <definedName name="formRange" localSheetId="11">OFFSET(sPic, 1, 1, nVariables, Years+1)</definedName>
    <definedName name="formRange">OFFSET(sPic, 1, 1, nVariables, Years+1)</definedName>
    <definedName name="m">#REF!</definedName>
    <definedName name="Materials">[1]Sheet1!$D$1:$D$11</definedName>
    <definedName name="MFR">'[3]SST DD List'!$B$1:$B$14</definedName>
    <definedName name="newTheta">'[4]POF For Other Risks'!$S$51</definedName>
    <definedName name="nOfScoreFunctions">COUNTA([5]CFOrder!$A:$A)-1</definedName>
    <definedName name="nVariables">10</definedName>
    <definedName name="Other">[1]Sheet1!$E$1:$E$4</definedName>
    <definedName name="OutcomeAnswers">#REF!</definedName>
    <definedName name="Outside_Services">[1]Sheet1!$F$1:$F$10</definedName>
    <definedName name="Probability">Probabilities!$A$1:$D$11</definedName>
    <definedName name="Risk">Risk!$A:$E</definedName>
    <definedName name="s">#REF!</definedName>
    <definedName name="ScoreFunctions" localSheetId="11">OFFSET([5]CFOrder!$A$1, 1, 0, nOfScoreFunctions, 1)</definedName>
    <definedName name="ScoreFunctions">OFFSET([5]CFOrder!$A$1, 1, 0, nOfScoreFunctions, 1)</definedName>
    <definedName name="SCriteria">'[5]Report Filter'!$C$17</definedName>
    <definedName name="SubClass">[6]AssetData!$D$114:$D$119</definedName>
    <definedName name="theta">#REF!</definedName>
    <definedName name="TVA_Labor">[1]Sheet1!$G$1:$G$11</definedName>
    <definedName name="TVA_Services">[1]Sheet1!$H$1:$H$7</definedName>
    <definedName name="ValidationInput" localSheetId="22">AssetModelValidation!$B:$J</definedName>
    <definedName name="ValidationInput">ValidationInput!$B:$K</definedName>
    <definedName name="VP">'[3]SST DD List'!$D$1:$D$25</definedName>
    <definedName name="VS">'[3]SST DD List'!$E$1:$E$14</definedName>
    <definedName name="YearlyFinancialMatch" localSheetId="11">OFFSET(YearlyFinancialRecordMatch, 1, 0, nVariables, 1)</definedName>
    <definedName name="YearlyFinancialMatch">OFFSET(YearlyFinancialRecordMatch, 1, 0, nVariables, 1)</definedName>
  </definedNames>
  <calcPr calcId="171027"/>
</workbook>
</file>

<file path=xl/calcChain.xml><?xml version="1.0" encoding="utf-8"?>
<calcChain xmlns="http://schemas.openxmlformats.org/spreadsheetml/2006/main">
  <c r="J18" i="24" l="1"/>
  <c r="H18" i="24"/>
  <c r="H47" i="24"/>
  <c r="E55" i="24"/>
  <c r="I47" i="24" s="1"/>
  <c r="E53" i="24"/>
  <c r="F64" i="24"/>
  <c r="F61" i="24"/>
  <c r="K11" i="24" l="1"/>
  <c r="K26" i="24"/>
  <c r="K21" i="24"/>
  <c r="K18" i="24"/>
  <c r="I18" i="24"/>
  <c r="I11" i="24"/>
  <c r="K8" i="24"/>
  <c r="K3" i="24"/>
  <c r="G40" i="31" l="1"/>
  <c r="F40" i="31"/>
  <c r="E40" i="31"/>
  <c r="G38" i="31"/>
  <c r="F38" i="31"/>
  <c r="E38" i="31"/>
  <c r="D38" i="31"/>
  <c r="J16" i="31"/>
  <c r="I16" i="31"/>
  <c r="H16" i="31"/>
  <c r="G16" i="31"/>
  <c r="J11" i="31"/>
  <c r="I11" i="31"/>
  <c r="H11" i="31"/>
  <c r="G11" i="31"/>
  <c r="J8" i="31"/>
  <c r="I8" i="31"/>
  <c r="J3" i="31"/>
  <c r="I3" i="31"/>
  <c r="F3" i="31"/>
  <c r="F11" i="31" l="1"/>
  <c r="F16" i="31"/>
  <c r="F8" i="31"/>
  <c r="J26" i="24" l="1"/>
  <c r="H26" i="24"/>
  <c r="G26" i="24" s="1"/>
  <c r="J21" i="24"/>
  <c r="H21" i="24"/>
  <c r="G21" i="24" s="1"/>
  <c r="G18" i="24" l="1"/>
  <c r="H11" i="24"/>
  <c r="J11" i="24"/>
  <c r="J8" i="24"/>
  <c r="G8" i="24" s="1"/>
  <c r="J3" i="24"/>
  <c r="G3" i="24" s="1"/>
  <c r="G11" i="24" l="1"/>
  <c r="F128" i="24"/>
  <c r="F129" i="24"/>
  <c r="K126" i="24" s="1"/>
  <c r="F127" i="24"/>
  <c r="E125" i="24"/>
  <c r="I123" i="24" s="1"/>
  <c r="E124" i="24"/>
  <c r="H123" i="24" s="1"/>
  <c r="E122" i="24"/>
  <c r="I120" i="24" s="1"/>
  <c r="E121" i="24"/>
  <c r="H120" i="24" s="1"/>
  <c r="E119" i="24"/>
  <c r="I117" i="24" s="1"/>
  <c r="E118" i="24"/>
  <c r="H117" i="24" s="1"/>
  <c r="E116" i="24"/>
  <c r="I114" i="24" s="1"/>
  <c r="E115" i="24"/>
  <c r="H114" i="24" s="1"/>
  <c r="E113" i="24"/>
  <c r="I111" i="24" s="1"/>
  <c r="E112" i="24"/>
  <c r="H111" i="24" s="1"/>
  <c r="E110" i="24"/>
  <c r="I108" i="24" s="1"/>
  <c r="E109" i="24"/>
  <c r="H108" i="24" s="1"/>
  <c r="E107" i="24"/>
  <c r="I105" i="24" s="1"/>
  <c r="E106" i="24"/>
  <c r="H105" i="24" s="1"/>
  <c r="E83" i="24"/>
  <c r="I81" i="24" s="1"/>
  <c r="E82" i="24"/>
  <c r="H81" i="24" s="1"/>
  <c r="F76" i="24"/>
  <c r="G76" i="24" s="1"/>
  <c r="F79" i="24"/>
  <c r="F77" i="24"/>
  <c r="F80" i="24"/>
  <c r="K71" i="24" s="1"/>
  <c r="F78" i="24"/>
  <c r="F74" i="24"/>
  <c r="F75" i="24"/>
  <c r="F73" i="24"/>
  <c r="G73" i="24" s="1"/>
  <c r="F72" i="24"/>
  <c r="E70" i="24"/>
  <c r="I68" i="24" s="1"/>
  <c r="E69" i="24"/>
  <c r="H68" i="24" s="1"/>
  <c r="J126" i="24" l="1"/>
  <c r="G126" i="24" s="1"/>
  <c r="G123" i="24"/>
  <c r="G120" i="24"/>
  <c r="G117" i="24"/>
  <c r="G114" i="24"/>
  <c r="G111" i="24"/>
  <c r="G108" i="24"/>
  <c r="G105" i="24"/>
  <c r="G81" i="24"/>
  <c r="J71" i="24"/>
  <c r="G71" i="24" s="1"/>
  <c r="G68" i="24"/>
  <c r="F67" i="24"/>
  <c r="K58" i="24" s="1"/>
  <c r="F65" i="24"/>
  <c r="F62" i="24"/>
  <c r="F59" i="24"/>
  <c r="E49" i="24"/>
  <c r="E46" i="24"/>
  <c r="I44" i="24" s="1"/>
  <c r="E45" i="24"/>
  <c r="H44" i="24" s="1"/>
  <c r="F43" i="24"/>
  <c r="G43" i="24" s="1"/>
  <c r="F42" i="24"/>
  <c r="G42" i="24" s="1"/>
  <c r="F41" i="24"/>
  <c r="G41" i="24" s="1"/>
  <c r="F40" i="24"/>
  <c r="G40" i="24" s="1"/>
  <c r="F39" i="24"/>
  <c r="G39" i="24" s="1"/>
  <c r="F38" i="24"/>
  <c r="G38" i="24" s="1"/>
  <c r="F37" i="24"/>
  <c r="G37" i="24" s="1"/>
  <c r="F36" i="24"/>
  <c r="G36" i="24" s="1"/>
  <c r="F35" i="24"/>
  <c r="G35" i="24" s="1"/>
  <c r="E32" i="24"/>
  <c r="I30" i="24" s="1"/>
  <c r="E31" i="24"/>
  <c r="H30" i="24" s="1"/>
  <c r="G49" i="24" l="1"/>
  <c r="G47" i="24"/>
  <c r="J58" i="24"/>
  <c r="G58" i="24" s="1"/>
  <c r="G34" i="24"/>
  <c r="G44" i="24"/>
  <c r="G30" i="24"/>
  <c r="F102" i="24" l="1"/>
  <c r="F103" i="24"/>
  <c r="F104" i="24"/>
  <c r="K100" i="24" s="1"/>
  <c r="F101" i="24"/>
  <c r="J100" i="24" l="1"/>
  <c r="F99" i="24"/>
  <c r="K92" i="24" s="1"/>
  <c r="F97" i="24"/>
  <c r="F95" i="24"/>
  <c r="F93" i="24"/>
  <c r="F86" i="24"/>
  <c r="F94" i="24"/>
  <c r="F98" i="24"/>
  <c r="F96" i="24"/>
  <c r="F85" i="24"/>
  <c r="E90" i="24"/>
  <c r="E91" i="24" s="1"/>
  <c r="I88" i="24" s="1"/>
  <c r="E89" i="24"/>
  <c r="H88" i="24" s="1"/>
  <c r="G100" i="24" l="1"/>
  <c r="J84" i="24"/>
  <c r="J92" i="24"/>
  <c r="G92" i="24" s="1"/>
  <c r="F87" i="24"/>
  <c r="K84" i="24" s="1"/>
  <c r="G84" i="24" l="1"/>
  <c r="G88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Joy</author>
  </authors>
  <commentList>
    <comment ref="F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F14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F24" authorId="0" shapeId="0" xr:uid="{DDC14A58-4832-48D0-BD36-F6643B3198E3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Joy</author>
  </authors>
  <commentList>
    <comment ref="E6" authorId="0" shapeId="0" xr:uid="{3C0F0651-5B52-4BFE-BFFE-DAF9112CFDD2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  <comment ref="E14" authorId="0" shapeId="0" xr:uid="{EDBDA6FE-040E-47EC-8457-B0AE39D3248A}">
      <text>
        <r>
          <rPr>
            <b/>
            <sz val="9"/>
            <color indexed="81"/>
            <rFont val="Tahoma"/>
            <family val="2"/>
          </rPr>
          <t>Mike Joy:</t>
        </r>
        <r>
          <rPr>
            <sz val="9"/>
            <color indexed="81"/>
            <rFont val="Tahoma"/>
            <family val="2"/>
          </rPr>
          <t xml:space="preserve">
Might be different for CAPEX or OPEX.
</t>
        </r>
      </text>
    </comment>
  </commentList>
</comments>
</file>

<file path=xl/sharedStrings.xml><?xml version="1.0" encoding="utf-8"?>
<sst xmlns="http://schemas.openxmlformats.org/spreadsheetml/2006/main" count="961" uniqueCount="391">
  <si>
    <t>Investment Code</t>
  </si>
  <si>
    <t>Name</t>
  </si>
  <si>
    <t>Description</t>
  </si>
  <si>
    <t>Start Date</t>
  </si>
  <si>
    <t>Earliest Start Date</t>
  </si>
  <si>
    <t>Latest Start Date</t>
  </si>
  <si>
    <t>Alternative Type</t>
  </si>
  <si>
    <t>Is Recommended Flag</t>
  </si>
  <si>
    <t>Optimization Can Choose</t>
  </si>
  <si>
    <t>Optimization Can Shift Start Date</t>
  </si>
  <si>
    <t>Shift Other Data With Start Date</t>
  </si>
  <si>
    <t>Remove Spend Before Changed Start Date</t>
  </si>
  <si>
    <t>Start Outage Offset</t>
  </si>
  <si>
    <t>Asset Outage Name</t>
  </si>
  <si>
    <t>Asset Outage Occurrence Name</t>
  </si>
  <si>
    <t>Comment Type</t>
  </si>
  <si>
    <t>Comment Text</t>
  </si>
  <si>
    <t>Alternative Name</t>
  </si>
  <si>
    <t>Group Name</t>
  </si>
  <si>
    <t>Account Code</t>
  </si>
  <si>
    <t>Activity Code</t>
  </si>
  <si>
    <t>Organization Code</t>
  </si>
  <si>
    <t>Resource Code</t>
  </si>
  <si>
    <t>Supplier Code</t>
  </si>
  <si>
    <t>Work Breakdown Code</t>
  </si>
  <si>
    <t>Work Breakdown Item Code</t>
  </si>
  <si>
    <t>Operating Unit Code</t>
  </si>
  <si>
    <t>Resource In Units</t>
  </si>
  <si>
    <t>Code</t>
  </si>
  <si>
    <t>Investment Type</t>
  </si>
  <si>
    <t>Stage</t>
  </si>
  <si>
    <t>Funder</t>
  </si>
  <si>
    <t>Investment Owner</t>
  </si>
  <si>
    <t>Facility Code</t>
  </si>
  <si>
    <t>Parent Code</t>
  </si>
  <si>
    <t>Is Locked</t>
  </si>
  <si>
    <t>Last Month of Actuals</t>
  </si>
  <si>
    <t>Must Do</t>
  </si>
  <si>
    <t>Alternative Dependency Type</t>
  </si>
  <si>
    <t>Portfolio Name</t>
  </si>
  <si>
    <t>Is Planning</t>
  </si>
  <si>
    <t>Is Public</t>
  </si>
  <si>
    <t>Can Have Investments</t>
  </si>
  <si>
    <t>Owner</t>
  </si>
  <si>
    <t>Parent Portfolio</t>
  </si>
  <si>
    <t>Value Model Name</t>
  </si>
  <si>
    <t>Questionnaire Code</t>
  </si>
  <si>
    <t>Asset Unique ID</t>
  </si>
  <si>
    <t>Reference Fiscal Year</t>
  </si>
  <si>
    <t>End Date</t>
  </si>
  <si>
    <t>Delete Entities</t>
  </si>
  <si>
    <t>Value Model Code</t>
  </si>
  <si>
    <t>Delete Entity</t>
  </si>
  <si>
    <t>IGNORE</t>
  </si>
  <si>
    <t>Project</t>
  </si>
  <si>
    <t>Initial</t>
  </si>
  <si>
    <t>cltadmin</t>
  </si>
  <si>
    <t>Importer Name</t>
  </si>
  <si>
    <t>Data Work Sheet Name</t>
  </si>
  <si>
    <t>Data Field Mapping Work Sheet Name</t>
  </si>
  <si>
    <t>Investments</t>
  </si>
  <si>
    <t>Investments-Map</t>
  </si>
  <si>
    <t>Portfolios</t>
  </si>
  <si>
    <t>Portfolios-Map</t>
  </si>
  <si>
    <t>Alternatives</t>
  </si>
  <si>
    <t>Alternatives-Map</t>
  </si>
  <si>
    <t>Portfolio Investments</t>
  </si>
  <si>
    <t>Portfolio Investments-Map</t>
  </si>
  <si>
    <t>Value Model Selections</t>
  </si>
  <si>
    <t>Value Model Selections-Map</t>
  </si>
  <si>
    <t>Questionnaire Answers - Baseline</t>
  </si>
  <si>
    <t>Questionnaire Answers - Outcome</t>
  </si>
  <si>
    <t>BASE_VF_Validation</t>
  </si>
  <si>
    <t>CAP</t>
  </si>
  <si>
    <t>Draft Forecast Submission</t>
  </si>
  <si>
    <t>Draft Forecast Submission-Map</t>
  </si>
  <si>
    <t>Dollar Consequence Amount</t>
  </si>
  <si>
    <t>Manual Risk Consequence</t>
  </si>
  <si>
    <t>Manual Risk Probability</t>
  </si>
  <si>
    <t>Safety Risk</t>
  </si>
  <si>
    <t>Minor</t>
  </si>
  <si>
    <t>Once in 100 years</t>
  </si>
  <si>
    <t>Cyber Security Risk</t>
  </si>
  <si>
    <t>Significant</t>
  </si>
  <si>
    <t>Once in 10,000 years</t>
  </si>
  <si>
    <t>Environmental Impact Risk</t>
  </si>
  <si>
    <t>Moderate</t>
  </si>
  <si>
    <t>Once in 1,000 years</t>
  </si>
  <si>
    <t>Government &amp; Community Relations Risk</t>
  </si>
  <si>
    <t>Public Safety Risk</t>
  </si>
  <si>
    <t>Simple Financial Risk</t>
  </si>
  <si>
    <t>Once in 333 years</t>
  </si>
  <si>
    <t>Employee &amp; Contractor Safety Risk</t>
  </si>
  <si>
    <t>Low</t>
  </si>
  <si>
    <t>Financial Risk</t>
  </si>
  <si>
    <t>Once in 3,333 years</t>
  </si>
  <si>
    <t>Public Property Risk</t>
  </si>
  <si>
    <t>Security Risk</t>
  </si>
  <si>
    <t>Cost Savings</t>
  </si>
  <si>
    <t>Brand Value Benefit</t>
  </si>
  <si>
    <t>Business Continuity Risk</t>
  </si>
  <si>
    <t>Compliance Risk</t>
  </si>
  <si>
    <t>Customer Service Benefit</t>
  </si>
  <si>
    <t>Employee Wellness Benefit</t>
  </si>
  <si>
    <t>Environmental Benefit</t>
  </si>
  <si>
    <t>Investment Cost</t>
  </si>
  <si>
    <t>Productive Workplace Benefit</t>
  </si>
  <si>
    <t>Project Execution Risk</t>
  </si>
  <si>
    <t>Renewable Capacity</t>
  </si>
  <si>
    <t>Account Type</t>
  </si>
  <si>
    <t>Agent Time Saved</t>
  </si>
  <si>
    <t>Are Initial Effort and Schedule Realistic</t>
  </si>
  <si>
    <t>Benefit Probability</t>
  </si>
  <si>
    <t>Benefit Probability NTV</t>
  </si>
  <si>
    <t>Budget Impact or Productivity Gain</t>
  </si>
  <si>
    <t>CO2 Reduction</t>
  </si>
  <si>
    <t>Energy Savings</t>
  </si>
  <si>
    <t>How Well Defined will Project Scope be</t>
  </si>
  <si>
    <t>Level of Wellness Improvement</t>
  </si>
  <si>
    <t>Lining up Right Implementation Partners</t>
  </si>
  <si>
    <t>Low Effort Resolutions</t>
  </si>
  <si>
    <t>Number of Candidates Attracted</t>
  </si>
  <si>
    <t>Number of Employees Affected</t>
  </si>
  <si>
    <t>Number of Employees At Risk Of Leaving</t>
  </si>
  <si>
    <t>Proven Implementation Methodology</t>
  </si>
  <si>
    <t>Renewable Capacity Added</t>
  </si>
  <si>
    <t>Self Service Resolutions</t>
  </si>
  <si>
    <t>SF6 Reduction</t>
  </si>
  <si>
    <t>Skills to Manage the Project</t>
  </si>
  <si>
    <t>Team's Right Internal Skillset</t>
  </si>
  <si>
    <t>Type of Contract</t>
  </si>
  <si>
    <t>Vendor Industry Experience</t>
  </si>
  <si>
    <t>Vendor Technical Experience</t>
  </si>
  <si>
    <t>Wellness Improvement Percentage Employees</t>
  </si>
  <si>
    <t>Workplace Impact On Attractiveness</t>
  </si>
  <si>
    <t>Workplace Impact On Productivity</t>
  </si>
  <si>
    <t>A) Capital</t>
  </si>
  <si>
    <t>A) Budget Impact</t>
  </si>
  <si>
    <t>5000</t>
  </si>
  <si>
    <t>B) Ballpark estimates have been developed, no or limited review</t>
  </si>
  <si>
    <t>C) Outcomes known but path to achieve them is fuzzy</t>
  </si>
  <si>
    <t>D) Available vendors and system integrators familiar with expected solution</t>
  </si>
  <si>
    <t>C) Was successfully used on at least one project in the past</t>
  </si>
  <si>
    <t>C) Internal/Contract PM, positive experience with projects of this type and scope</t>
  </si>
  <si>
    <t>D) All required skills identified and available to the project</t>
  </si>
  <si>
    <t>C) Moderate level of contract complexity or limited experience with type of contract</t>
  </si>
  <si>
    <t>D) Familiar with some aspects</t>
  </si>
  <si>
    <t>500</t>
  </si>
  <si>
    <t>B) Significant</t>
  </si>
  <si>
    <t>C) Moderate</t>
  </si>
  <si>
    <t>B) Mitigate injuries or improve employee comfort</t>
  </si>
  <si>
    <t>Alt 1</t>
  </si>
  <si>
    <t>Maximum Value</t>
  </si>
  <si>
    <t>Average Value</t>
  </si>
  <si>
    <t>None</t>
  </si>
  <si>
    <t>1</t>
  </si>
  <si>
    <t>Consequence 0</t>
  </si>
  <si>
    <t>Very Minor</t>
  </si>
  <si>
    <t>50</t>
  </si>
  <si>
    <t>Consequence 30</t>
  </si>
  <si>
    <t>150</t>
  </si>
  <si>
    <t>Consequence 100</t>
  </si>
  <si>
    <t>Consequence 300</t>
  </si>
  <si>
    <t>1500</t>
  </si>
  <si>
    <t>Consequence 1,000</t>
  </si>
  <si>
    <t>Consequence 3,000</t>
  </si>
  <si>
    <t>Major</t>
  </si>
  <si>
    <t>15000</t>
  </si>
  <si>
    <t>Consequence 10,000</t>
  </si>
  <si>
    <t>Catastrophic</t>
  </si>
  <si>
    <t>50000</t>
  </si>
  <si>
    <t>Consequence 30,000</t>
  </si>
  <si>
    <t>Extreme</t>
  </si>
  <si>
    <t>400000</t>
  </si>
  <si>
    <t>Consequence 100,000</t>
  </si>
  <si>
    <t>Maximum Probability Value</t>
  </si>
  <si>
    <t>Average Probability Value</t>
  </si>
  <si>
    <t>0.0001</t>
  </si>
  <si>
    <t>Event unlikely to occur in next 10,000 years</t>
  </si>
  <si>
    <t>0.0002</t>
  </si>
  <si>
    <t>Approximately 0.01% chance of event occurring this year (e.g. 1 in 10,000 year event)</t>
  </si>
  <si>
    <t>0.0007</t>
  </si>
  <si>
    <t>Approximately 0.03% chance of event occurring this year (e.g. 1 in 3,333 year event)</t>
  </si>
  <si>
    <t>0.002</t>
  </si>
  <si>
    <t>Approximately 0.1% chance of event occurring this year (e.g. 1 in 1,000 year event)</t>
  </si>
  <si>
    <t>0.007</t>
  </si>
  <si>
    <t>Approximately 0.3% chance of event occurring this year (e.g. 1 in 333 year event)</t>
  </si>
  <si>
    <t>0.02</t>
  </si>
  <si>
    <t>Approximately 1% chance of event occurring this year (e.g. 1 in 100 year event)</t>
  </si>
  <si>
    <t>Once in 33 years</t>
  </si>
  <si>
    <t>0.07</t>
  </si>
  <si>
    <t>Approximately 3% chance of event occurring this year (e.g. 1 in 33 year event)</t>
  </si>
  <si>
    <t>Once in 10 years</t>
  </si>
  <si>
    <t>0.2</t>
  </si>
  <si>
    <t>Approximately 10% chance of event occurring this year (e.g. 1 in 10 year event)</t>
  </si>
  <si>
    <t>Once in 3 years</t>
  </si>
  <si>
    <t>0.95</t>
  </si>
  <si>
    <t>Approximately 30% chance of event occurring this year (e.g. 1 in 3 year event)</t>
  </si>
  <si>
    <t>Almost Certain</t>
  </si>
  <si>
    <t>Imminent (&gt;95% chance of occurring this year)</t>
  </si>
  <si>
    <t>Percentage of Customers Impacted</t>
  </si>
  <si>
    <t>Data Field</t>
  </si>
  <si>
    <t>Data Mapping</t>
  </si>
  <si>
    <t>ExpenditureCode</t>
  </si>
  <si>
    <t>AlternativeName</t>
  </si>
  <si>
    <t>SpendingGroupName</t>
  </si>
  <si>
    <t>AccountCode</t>
  </si>
  <si>
    <t>ActivityCode</t>
  </si>
  <si>
    <t>ResourceInUnitsColumn</t>
  </si>
  <si>
    <t>FirstYearColumn</t>
  </si>
  <si>
    <t>ValueModelCode</t>
  </si>
  <si>
    <t>AssetCode</t>
  </si>
  <si>
    <t>DeleteOperation</t>
  </si>
  <si>
    <t>FirstPromptCodeColumn</t>
  </si>
  <si>
    <t>PWP</t>
  </si>
  <si>
    <t>Capital</t>
  </si>
  <si>
    <t>Draft Forecasts (inflated, yearly)</t>
  </si>
  <si>
    <t>Draft Forecasts…flated, yearly)</t>
  </si>
  <si>
    <t>Draft Forecas…ated, yearly)-Map</t>
  </si>
  <si>
    <t>Value Measure</t>
  </si>
  <si>
    <t>Baseline</t>
  </si>
  <si>
    <t>Outcome</t>
  </si>
  <si>
    <t>Annual Value</t>
  </si>
  <si>
    <t>Parameter Name</t>
  </si>
  <si>
    <t>Configured Value</t>
  </si>
  <si>
    <t>Public Perception Value for All Customers</t>
  </si>
  <si>
    <t>Savings per Low Effort Resolutions</t>
  </si>
  <si>
    <t>Agent Time Cost per Hour</t>
  </si>
  <si>
    <t>Savings per Low Effort Resolution</t>
  </si>
  <si>
    <t>Savings per Self Service Resolution</t>
  </si>
  <si>
    <t>Outcome Consequence</t>
  </si>
  <si>
    <t>Outcome Likelihood</t>
  </si>
  <si>
    <t>Baseline Consequence</t>
  </si>
  <si>
    <t>Baseline Likelihood</t>
  </si>
  <si>
    <t>Employee Wellness Factor</t>
  </si>
  <si>
    <t>A) Build awareness</t>
  </si>
  <si>
    <t>C) Eliminate injuries</t>
  </si>
  <si>
    <t>FY2021</t>
  </si>
  <si>
    <t>FY2022</t>
  </si>
  <si>
    <t>FY2023</t>
  </si>
  <si>
    <t>1,200,000.00</t>
  </si>
  <si>
    <t>0.00</t>
  </si>
  <si>
    <t>210.86</t>
  </si>
  <si>
    <t>17,643,630.61</t>
  </si>
  <si>
    <t>Cost Avoidance</t>
  </si>
  <si>
    <t>Business Continuity Employees Affected</t>
  </si>
  <si>
    <t>Business Continuity Impact Level</t>
  </si>
  <si>
    <t>Additional Costs</t>
  </si>
  <si>
    <t>Additional Hours</t>
  </si>
  <si>
    <t>C) 75% productive (25% decrease in productivity)</t>
  </si>
  <si>
    <t>B) OMA</t>
  </si>
  <si>
    <t>Value Model</t>
  </si>
  <si>
    <t>Financial Benefits</t>
  </si>
  <si>
    <t>FY2018</t>
  </si>
  <si>
    <t>Configurable Field Code</t>
  </si>
  <si>
    <t>List Item Code</t>
  </si>
  <si>
    <t>List Item Name</t>
  </si>
  <si>
    <t>List Item Numeric Value</t>
  </si>
  <si>
    <t>A) Too early to establish effort and schedule estimates</t>
  </si>
  <si>
    <t xml:space="preserve">C) Detailed estimates completed with no or limited review </t>
  </si>
  <si>
    <t>D) Detailed estimates with quality assurance completed (done in comparison to similar projects)</t>
  </si>
  <si>
    <t>A) Substantially unable to perform their function</t>
  </si>
  <si>
    <t>B) 50% productive (50% decrease in productivity)</t>
  </si>
  <si>
    <t>D) 90% productive (10% decrease in productivity)</t>
  </si>
  <si>
    <t>E) Minor impact to productivity</t>
  </si>
  <si>
    <t>A) Scope not yet defined</t>
  </si>
  <si>
    <t>B) Expecting that scope will be defined as part of the project</t>
  </si>
  <si>
    <t>D) Fully defined scope not yet reviewed</t>
  </si>
  <si>
    <t>E) Fully defined scope reviewed with key business and stakeholders</t>
  </si>
  <si>
    <t>A) Not yet</t>
  </si>
  <si>
    <t>B) Not required</t>
  </si>
  <si>
    <t>C) Available vendors and system integrators (SI) not conversant with expected solution</t>
  </si>
  <si>
    <t>E) Available vendors and system integrators have done this many times</t>
  </si>
  <si>
    <t>A) Not clear or too early to determine</t>
  </si>
  <si>
    <t>B) Expecting vendor/system integrator to provide this and no experience internally with methodology</t>
  </si>
  <si>
    <t>D) Commercially proven methodology</t>
  </si>
  <si>
    <t>A) Expecting vendor or SI to manage the project</t>
  </si>
  <si>
    <t>B) Internal/Contract PM, no experience with projects of this type and scope</t>
  </si>
  <si>
    <t>D) Internal/Contract PM + vendor or SI roles clearly defined or not required</t>
  </si>
  <si>
    <t>A) Skills inventory yet to be defined</t>
  </si>
  <si>
    <t>B) Identified the skillset but yet to inventory</t>
  </si>
  <si>
    <t>C) Partial match of team's skills to skills inventory</t>
  </si>
  <si>
    <t>A) Too early to understand contracting approach</t>
  </si>
  <si>
    <t>B) Complex contract/procurement, limited history of success, complex processes, difficulty w/change</t>
  </si>
  <si>
    <t>D) Simple contracting, limited roadblocks for success and prior track record</t>
  </si>
  <si>
    <t>A) No vendor required</t>
  </si>
  <si>
    <t>B) No vendor personnel assigned</t>
  </si>
  <si>
    <t>C) Not familiar</t>
  </si>
  <si>
    <t xml:space="preserve">D) Familiar with some aspects </t>
  </si>
  <si>
    <t>E) Expertise and track record of success</t>
  </si>
  <si>
    <t>B) No personnel assigned</t>
  </si>
  <si>
    <t>A) Very Significant</t>
  </si>
  <si>
    <t>D) Minor</t>
  </si>
  <si>
    <t>B) Productivity Gain</t>
  </si>
  <si>
    <t>Business Continuity Impact per Employee</t>
  </si>
  <si>
    <t>ValuePerKgSF6</t>
  </si>
  <si>
    <t>ValuePerMWPowerSavings</t>
  </si>
  <si>
    <t>ValuePerTonneCO2</t>
  </si>
  <si>
    <t>Value Per Candidate Attracted</t>
  </si>
  <si>
    <t>Employee Cost Per Year</t>
  </si>
  <si>
    <t>Employee Cost To Replace</t>
  </si>
  <si>
    <t>Employee Cost to Replace</t>
  </si>
  <si>
    <t>RenewableEnergyValuePerMW</t>
  </si>
  <si>
    <t>Employee Engagement, Attraction and Retention</t>
  </si>
  <si>
    <t>104,400.00</t>
  </si>
  <si>
    <t>(1,700.00)</t>
  </si>
  <si>
    <t>625.29</t>
  </si>
  <si>
    <t>151,868.98</t>
  </si>
  <si>
    <t>1.00</t>
  </si>
  <si>
    <t>57,907.04</t>
  </si>
  <si>
    <t>720,000.00</t>
  </si>
  <si>
    <t>1.20</t>
  </si>
  <si>
    <t>9.01</t>
  </si>
  <si>
    <t>10.05</t>
  </si>
  <si>
    <t>0.30</t>
  </si>
  <si>
    <t>0.10</t>
  </si>
  <si>
    <t>0.90</t>
  </si>
  <si>
    <t>3.01</t>
  </si>
  <si>
    <t>3.00</t>
  </si>
  <si>
    <t>Manual Risk Probability (Lookup)</t>
  </si>
  <si>
    <t>Type of Account?</t>
  </si>
  <si>
    <t>Additional Costs ($)</t>
  </si>
  <si>
    <t>OMA</t>
  </si>
  <si>
    <t>Cost per Labour Hour (OPEX or CAPEX)</t>
  </si>
  <si>
    <t>O&amp;M Budget Savings</t>
  </si>
  <si>
    <t>(if OMA account - should be 0 for CAPEX)</t>
  </si>
  <si>
    <t>Simple Asset Model</t>
  </si>
  <si>
    <t>Condition</t>
  </si>
  <si>
    <t>Asset In Service Date</t>
  </si>
  <si>
    <t>Baseline Condition</t>
  </si>
  <si>
    <t>Baseline Condition Date</t>
  </si>
  <si>
    <t>Outcome Condition</t>
  </si>
  <si>
    <t>Outcome Condition Date</t>
  </si>
  <si>
    <t>null</t>
  </si>
  <si>
    <t>?</t>
  </si>
  <si>
    <t>10 (default)</t>
  </si>
  <si>
    <t>decay from 10</t>
  </si>
  <si>
    <t>decay from 5</t>
  </si>
  <si>
    <t>decay from 8</t>
  </si>
  <si>
    <t>Consequence (VMAT)</t>
  </si>
  <si>
    <t>Consequence (dropdown)</t>
  </si>
  <si>
    <t>Exposure Factor</t>
  </si>
  <si>
    <t>Result</t>
  </si>
  <si>
    <t>OK</t>
  </si>
  <si>
    <t>calculated from ISD</t>
  </si>
  <si>
    <t>Bad</t>
  </si>
  <si>
    <t>Effective Exposure factor</t>
  </si>
  <si>
    <t>Effective Consequence (enumerated)</t>
  </si>
  <si>
    <t>Likelihood</t>
  </si>
  <si>
    <t>Effective Consequence (value units)</t>
  </si>
  <si>
    <t>Total Risk (value units)</t>
  </si>
  <si>
    <t>Baseline Likelihood (FY24)</t>
  </si>
  <si>
    <t>QuestionnaireAnswers-B-Map</t>
  </si>
  <si>
    <t>Environmental Risk</t>
  </si>
  <si>
    <t>QuestionnaireAnswers-O-Map</t>
  </si>
  <si>
    <t>MeasureSetInstanceName</t>
  </si>
  <si>
    <t>QuestionnaireCode</t>
  </si>
  <si>
    <t>ReferenceFiscalYear</t>
  </si>
  <si>
    <t>StartDate</t>
  </si>
  <si>
    <t>EndDate</t>
  </si>
  <si>
    <t>DeleteEntities</t>
  </si>
  <si>
    <t>Source</t>
  </si>
  <si>
    <t>Questionnaire</t>
  </si>
  <si>
    <t>System</t>
  </si>
  <si>
    <t>GHG Value</t>
  </si>
  <si>
    <t>Calculated</t>
  </si>
  <si>
    <t>Constant</t>
  </si>
  <si>
    <t>Employee Productivity Value</t>
  </si>
  <si>
    <t>Hours Per Year</t>
  </si>
  <si>
    <t>Questionnaire (Dropdown)</t>
  </si>
  <si>
    <t>Lookup</t>
  </si>
  <si>
    <t>Time To Recover</t>
  </si>
  <si>
    <t>Business Continuity Impact Level (Lookup)</t>
  </si>
  <si>
    <t>Cost Avoidance Factor</t>
  </si>
  <si>
    <t>OMA Scaling Factor</t>
  </si>
  <si>
    <t>TEST-BASE-SimpleAssetRisk</t>
  </si>
  <si>
    <t>SimpleAssetRisk</t>
  </si>
  <si>
    <t>TEST_ASSET_1</t>
  </si>
  <si>
    <t>Investment Asset Associations</t>
  </si>
  <si>
    <t>InvAssetAssociations-Map</t>
  </si>
  <si>
    <t>4</t>
  </si>
  <si>
    <t>ConditionScore-B</t>
  </si>
  <si>
    <t>Condition Score Value Model</t>
  </si>
  <si>
    <t>ConditionScore</t>
  </si>
  <si>
    <t>AssetImpactedByAlternative</t>
  </si>
  <si>
    <t>OutcomeConditionScore</t>
  </si>
  <si>
    <t>ConditionScore-O</t>
  </si>
  <si>
    <t>9</t>
  </si>
  <si>
    <t>DummyFirstColumn</t>
  </si>
  <si>
    <t>QuestionnaireAnswers-O</t>
  </si>
  <si>
    <t>QuestionnaireAnswers-B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</si>
</sst>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  <numFmt numFmtId="167" formatCode="0.0000000%"/>
    <numFmt numFmtId="168" formatCode="_-* #,##0.000000000_-;\-* #,##0.000000000_-;_-* &quot;-&quot;??_-;_-@_-"/>
    <numFmt numFmtId="169" formatCode="0.000%"/>
    <numFmt numFmtId="170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006298"/>
        <bgColor indexed="64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6298"/>
      </left>
      <right/>
      <top style="medium">
        <color rgb="FF006298"/>
      </top>
      <bottom/>
      <diagonal/>
    </border>
    <border>
      <left/>
      <right style="medium">
        <color rgb="FF006298"/>
      </right>
      <top style="medium">
        <color rgb="FF006298"/>
      </top>
      <bottom/>
      <diagonal/>
    </border>
    <border>
      <left style="medium">
        <color rgb="FF006298"/>
      </left>
      <right/>
      <top style="medium">
        <color rgb="FF006298"/>
      </top>
      <bottom style="medium">
        <color rgb="FF006298"/>
      </bottom>
      <diagonal/>
    </border>
    <border>
      <left/>
      <right style="medium">
        <color rgb="FF006298"/>
      </right>
      <top style="medium">
        <color rgb="FF006298"/>
      </top>
      <bottom style="medium">
        <color rgb="FF00629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rgb="FF006298"/>
      </left>
      <right/>
      <top/>
      <bottom style="medium">
        <color rgb="FF006298"/>
      </bottom>
      <diagonal/>
    </border>
    <border>
      <left/>
      <right style="medium">
        <color rgb="FF006298"/>
      </right>
      <top/>
      <bottom style="medium">
        <color rgb="FF006298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4" borderId="1" applyNumberFormat="0" applyAlignment="0" applyProtection="0"/>
    <xf numFmtId="0" fontId="1" fillId="6" borderId="6" applyNumberFormat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1" fillId="2" borderId="0" xfId="0" applyFont="1" applyFill="1" applyBorder="1"/>
    <xf numFmtId="0" fontId="1" fillId="2" borderId="0" xfId="0" applyFont="1" applyFill="1"/>
    <xf numFmtId="0" fontId="1" fillId="3" borderId="0" xfId="0" applyFont="1" applyFill="1"/>
    <xf numFmtId="0" fontId="0" fillId="0" borderId="0" xfId="0" applyBorder="1"/>
    <xf numFmtId="0" fontId="0" fillId="0" borderId="0" xfId="0" applyFill="1"/>
    <xf numFmtId="17" fontId="0" fillId="0" borderId="0" xfId="0" applyNumberFormat="1"/>
    <xf numFmtId="0" fontId="3" fillId="0" borderId="0" xfId="0" applyFont="1" applyFill="1"/>
    <xf numFmtId="43" fontId="0" fillId="0" borderId="0" xfId="1" applyFont="1"/>
    <xf numFmtId="14" fontId="0" fillId="0" borderId="0" xfId="0" applyNumberFormat="1"/>
    <xf numFmtId="15" fontId="0" fillId="0" borderId="0" xfId="0" applyNumberFormat="1"/>
    <xf numFmtId="0" fontId="6" fillId="5" borderId="2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6" fontId="7" fillId="0" borderId="5" xfId="0" applyNumberFormat="1" applyFont="1" applyBorder="1" applyAlignment="1">
      <alignment wrapText="1"/>
    </xf>
    <xf numFmtId="0" fontId="0" fillId="0" borderId="0" xfId="0" applyNumberFormat="1"/>
    <xf numFmtId="0" fontId="1" fillId="2" borderId="0" xfId="0" applyFont="1" applyFill="1" applyAlignment="1">
      <alignment horizontal="center" vertical="top"/>
    </xf>
    <xf numFmtId="0" fontId="1" fillId="2" borderId="0" xfId="1" applyNumberFormat="1" applyFont="1" applyFill="1" applyAlignment="1">
      <alignment horizontal="center" vertical="top"/>
    </xf>
    <xf numFmtId="164" fontId="2" fillId="7" borderId="0" xfId="1" applyNumberFormat="1" applyFont="1" applyFill="1"/>
    <xf numFmtId="43" fontId="2" fillId="7" borderId="0" xfId="1" applyNumberFormat="1" applyFont="1" applyFill="1"/>
    <xf numFmtId="0" fontId="1" fillId="8" borderId="7" xfId="0" applyNumberFormat="1" applyFont="1" applyFill="1" applyBorder="1" applyAlignment="1">
      <alignment vertical="top"/>
    </xf>
    <xf numFmtId="0" fontId="0" fillId="9" borderId="7" xfId="0" applyNumberFormat="1" applyFont="1" applyFill="1" applyBorder="1" applyAlignment="1"/>
    <xf numFmtId="0" fontId="0" fillId="0" borderId="7" xfId="0" applyNumberFormat="1" applyFont="1" applyBorder="1" applyAlignment="1"/>
    <xf numFmtId="43" fontId="2" fillId="7" borderId="0" xfId="1" applyFont="1" applyFill="1"/>
    <xf numFmtId="164" fontId="4" fillId="10" borderId="0" xfId="1" applyNumberFormat="1" applyFont="1" applyFill="1"/>
    <xf numFmtId="10" fontId="4" fillId="10" borderId="0" xfId="1" applyNumberFormat="1" applyFont="1" applyFill="1"/>
    <xf numFmtId="0" fontId="0" fillId="10" borderId="0" xfId="0" applyFont="1" applyFill="1"/>
    <xf numFmtId="10" fontId="0" fillId="10" borderId="0" xfId="0" applyNumberFormat="1" applyFont="1" applyFill="1"/>
    <xf numFmtId="164" fontId="0" fillId="10" borderId="0" xfId="1" applyNumberFormat="1" applyFont="1" applyFill="1"/>
    <xf numFmtId="0" fontId="5" fillId="4" borderId="8" xfId="2" applyBorder="1" applyAlignment="1">
      <alignment horizontal="center" vertical="top"/>
    </xf>
    <xf numFmtId="0" fontId="1" fillId="6" borderId="9" xfId="3" applyBorder="1" applyAlignment="1">
      <alignment horizontal="right" vertical="top"/>
    </xf>
    <xf numFmtId="0" fontId="1" fillId="0" borderId="0" xfId="0" applyFont="1" applyFill="1" applyBorder="1" applyAlignment="1">
      <alignment horizontal="center" vertical="top"/>
    </xf>
    <xf numFmtId="0" fontId="5" fillId="0" borderId="0" xfId="2" applyFill="1" applyBorder="1" applyAlignment="1">
      <alignment horizontal="center" vertical="top"/>
    </xf>
    <xf numFmtId="0" fontId="1" fillId="0" borderId="0" xfId="3" applyFill="1" applyBorder="1" applyAlignment="1">
      <alignment horizontal="right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165" fontId="4" fillId="10" borderId="0" xfId="1" applyNumberFormat="1" applyFont="1" applyFill="1"/>
    <xf numFmtId="166" fontId="4" fillId="10" borderId="0" xfId="1" applyNumberFormat="1" applyFont="1" applyFill="1"/>
    <xf numFmtId="0" fontId="8" fillId="11" borderId="0" xfId="0" applyFont="1" applyFill="1" applyAlignment="1">
      <alignment wrapText="1"/>
    </xf>
    <xf numFmtId="0" fontId="7" fillId="0" borderId="10" xfId="0" applyFont="1" applyBorder="1" applyAlignment="1">
      <alignment wrapText="1"/>
    </xf>
    <xf numFmtId="6" fontId="7" fillId="0" borderId="1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0" fillId="9" borderId="7" xfId="0" applyFont="1" applyFill="1" applyBorder="1"/>
    <xf numFmtId="0" fontId="0" fillId="0" borderId="7" xfId="0" applyFont="1" applyBorder="1"/>
    <xf numFmtId="2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9" fontId="0" fillId="0" borderId="0" xfId="5" applyFont="1" applyFill="1"/>
    <xf numFmtId="167" fontId="4" fillId="10" borderId="0" xfId="1" applyNumberFormat="1" applyFont="1" applyFill="1"/>
    <xf numFmtId="168" fontId="4" fillId="10" borderId="0" xfId="1" applyNumberFormat="1" applyFont="1" applyFill="1"/>
    <xf numFmtId="44" fontId="0" fillId="0" borderId="0" xfId="4" applyFont="1"/>
    <xf numFmtId="0" fontId="3" fillId="0" borderId="0" xfId="0" applyFont="1" applyFill="1" applyBorder="1" applyAlignment="1">
      <alignment horizontal="left" vertical="top"/>
    </xf>
    <xf numFmtId="44" fontId="4" fillId="10" borderId="0" xfId="4" applyFont="1" applyFill="1"/>
    <xf numFmtId="169" fontId="0" fillId="0" borderId="0" xfId="5" applyNumberFormat="1" applyFont="1" applyFill="1" applyBorder="1"/>
    <xf numFmtId="44" fontId="0" fillId="0" borderId="0" xfId="4" applyFont="1" applyFill="1"/>
    <xf numFmtId="0" fontId="0" fillId="0" borderId="0" xfId="4" applyNumberFormat="1" applyFont="1" applyFill="1"/>
    <xf numFmtId="0" fontId="0" fillId="12" borderId="0" xfId="0" applyFill="1"/>
    <xf numFmtId="0" fontId="0" fillId="13" borderId="0" xfId="0" applyFill="1"/>
    <xf numFmtId="170" fontId="0" fillId="0" borderId="0" xfId="0" applyNumberFormat="1"/>
    <xf numFmtId="10" fontId="0" fillId="0" borderId="0" xfId="5" applyNumberFormat="1" applyFont="1"/>
    <xf numFmtId="0" fontId="0" fillId="14" borderId="0" xfId="0" applyFill="1"/>
    <xf numFmtId="2" fontId="0" fillId="0" borderId="0" xfId="4" applyNumberFormat="1" applyFont="1"/>
    <xf numFmtId="0" fontId="0" fillId="0" borderId="0" xfId="0"/>
    <xf numFmtId="10" fontId="0" fillId="10" borderId="0" xfId="5" applyNumberFormat="1" applyFont="1" applyFill="1" applyAlignment="1">
      <alignment wrapText="1"/>
    </xf>
  </cellXfs>
  <cellStyles count="6">
    <cellStyle name="Calculation" xfId="2" builtinId="22"/>
    <cellStyle name="Check Cell" xfId="3" builtinId="23"/>
    <cellStyle name="Comma" xfId="1" builtinId="3"/>
    <cellStyle name="Currency" xfId="4" builtin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9</xdr:col>
      <xdr:colOff>1280160</xdr:colOff>
      <xdr:row>21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240D73-0232-40F0-A07F-1C8371BCCA90}"/>
            </a:ext>
          </a:extLst>
        </xdr:cNvPr>
        <xdr:cNvSpPr txBox="1"/>
      </xdr:nvSpPr>
      <xdr:spPr>
        <a:xfrm>
          <a:off x="7840980" y="922020"/>
          <a:ext cx="8138160" cy="310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/>
            <a:t>Nee</a:t>
          </a:r>
          <a:r>
            <a:rPr lang="en-CA" sz="1600" baseline="0"/>
            <a:t>ds to be Updated</a:t>
          </a:r>
          <a:endParaRPr lang="en-CA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11</xdr:row>
      <xdr:rowOff>60960</xdr:rowOff>
    </xdr:from>
    <xdr:to>
      <xdr:col>5</xdr:col>
      <xdr:colOff>807720</xdr:colOff>
      <xdr:row>28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DFF539-3B86-4755-B9D1-DF57929C2210}"/>
            </a:ext>
          </a:extLst>
        </xdr:cNvPr>
        <xdr:cNvSpPr txBox="1"/>
      </xdr:nvSpPr>
      <xdr:spPr>
        <a:xfrm>
          <a:off x="1386840" y="2080260"/>
          <a:ext cx="8138160" cy="310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/>
            <a:t>Nee</a:t>
          </a:r>
          <a:r>
            <a:rPr lang="en-CA" sz="1600" baseline="0"/>
            <a:t>ds to be Updated</a:t>
          </a:r>
          <a:endParaRPr lang="en-CA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Documents%20and%20Settings/cllaffer/my%20documents/OLKTVA/MCC03%20406436%20Budget%207-23-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Fleet%20Asset/10%20Year%20Asset%20Plan/Tools/10yr%20Plan%20Tool/Data%20from%20plants/10%20Year%20Asset%20Plan%20Template%20201407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former\GSU%20Li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elder/My%20Documents/OLKTVA/ProbabilityOfFailureCalculu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55.tva.gov/TVA_PROD/CopperLeaf5/ReportOutput/Online/570420C965F24A25A8DE5ABFD915377D/Investment%20List_2016-04-21h07m54s5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elder/My%20Documents/OLKTVA/BFPumps/Boiler%20Feed%20Pump%20Data%20Req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emplate"/>
      <sheetName val="Sheet1"/>
    </sheetNames>
    <sheetDataSet>
      <sheetData sheetId="0" refreshError="1"/>
      <sheetData sheetId="1">
        <row r="1">
          <cell r="C1" t="str">
            <v>Contract Labor</v>
          </cell>
          <cell r="D1" t="str">
            <v>Materials</v>
          </cell>
          <cell r="E1" t="str">
            <v>Other</v>
          </cell>
          <cell r="F1" t="str">
            <v>Outside Services</v>
          </cell>
          <cell r="G1" t="str">
            <v>TVA Labor</v>
          </cell>
          <cell r="H1" t="str">
            <v>TVA Services</v>
          </cell>
        </row>
        <row r="2">
          <cell r="C2" t="str">
            <v>Managed Task - Craft Fixed</v>
          </cell>
          <cell r="D2" t="str">
            <v>Buildings and Improvements</v>
          </cell>
          <cell r="E2" t="str">
            <v>Allocations In</v>
          </cell>
          <cell r="F2" t="str">
            <v>Employee Appreciation</v>
          </cell>
          <cell r="G2" t="str">
            <v>Employee Benefit Costs</v>
          </cell>
          <cell r="H2" t="str">
            <v>Assigned Vehicle Costs</v>
          </cell>
        </row>
        <row r="3">
          <cell r="C3" t="str">
            <v>Managed Task - Craft OT</v>
          </cell>
          <cell r="D3" t="str">
            <v>Computer Hardware Purchases</v>
          </cell>
          <cell r="E3" t="str">
            <v>Allocations Out</v>
          </cell>
          <cell r="F3" t="str">
            <v>Hospitality</v>
          </cell>
          <cell r="G3" t="str">
            <v>Other Pay-Trades and Labor</v>
          </cell>
          <cell r="H3" t="str">
            <v>Freight-Internal</v>
          </cell>
        </row>
        <row r="4">
          <cell r="C4" t="str">
            <v>Managed Task - Craft ST</v>
          </cell>
          <cell r="D4" t="str">
            <v>Direct Charge Matl/Supplies</v>
          </cell>
          <cell r="E4" t="str">
            <v>TVA Travel</v>
          </cell>
          <cell r="F4" t="str">
            <v>Managed Task - Fees</v>
          </cell>
          <cell r="G4" t="str">
            <v>Overtime-Hourly Policy</v>
          </cell>
          <cell r="H4" t="str">
            <v>Heavy Equipment Usage</v>
          </cell>
        </row>
        <row r="5">
          <cell r="C5" t="str">
            <v>Managed Task - NonCraft Fixed</v>
          </cell>
          <cell r="D5" t="str">
            <v>Freight and Transportation</v>
          </cell>
          <cell r="F5" t="str">
            <v>Managed Task - Matl/Supplies</v>
          </cell>
          <cell r="G5" t="str">
            <v>Overtime-Salary Policy</v>
          </cell>
          <cell r="H5" t="str">
            <v>Other usage</v>
          </cell>
        </row>
        <row r="6">
          <cell r="C6" t="str">
            <v>Managed Task - NonCraft OT</v>
          </cell>
          <cell r="D6" t="str">
            <v>Inventory Issues - Materials</v>
          </cell>
          <cell r="F6" t="str">
            <v>Managed Task - Travel Expense</v>
          </cell>
          <cell r="G6" t="str">
            <v>Overtime-Trades and Labor</v>
          </cell>
          <cell r="H6" t="str">
            <v>Testing/Lab Services</v>
          </cell>
        </row>
        <row r="7">
          <cell r="C7" t="str">
            <v>Managed Task - NonCraft ST</v>
          </cell>
          <cell r="D7" t="str">
            <v>Inventory Returns to Stock</v>
          </cell>
          <cell r="F7" t="str">
            <v>Owner Controlled Insurance</v>
          </cell>
          <cell r="G7" t="str">
            <v>Premium OT-Trades and Labor</v>
          </cell>
          <cell r="H7" t="str">
            <v>Tool Usage</v>
          </cell>
        </row>
        <row r="8">
          <cell r="C8" t="str">
            <v>Staff Aug - Craft OT</v>
          </cell>
          <cell r="D8" t="str">
            <v>Machinery/Equipment Purchases</v>
          </cell>
          <cell r="F8" t="str">
            <v>Rentals-Equipment</v>
          </cell>
          <cell r="G8" t="str">
            <v>Premium ST-Salary Policy</v>
          </cell>
        </row>
        <row r="9">
          <cell r="C9" t="str">
            <v>Staff Aug - Craft ST</v>
          </cell>
          <cell r="D9" t="str">
            <v>Manual inventory adjustments</v>
          </cell>
          <cell r="F9" t="str">
            <v>Staff Aug - Travel Expenses</v>
          </cell>
          <cell r="G9" t="str">
            <v>Premium ST-Trades and Labor</v>
          </cell>
        </row>
        <row r="10">
          <cell r="C10" t="str">
            <v>Staff Aug - NonCraft OT</v>
          </cell>
          <cell r="D10" t="str">
            <v>Non-Generation Fuel</v>
          </cell>
          <cell r="F10" t="str">
            <v>Telecom-Cellular and Pager</v>
          </cell>
          <cell r="G10" t="str">
            <v>Straight Time-Salary Policy</v>
          </cell>
        </row>
        <row r="11">
          <cell r="C11" t="str">
            <v>Staff Aug - NonCraft ST</v>
          </cell>
          <cell r="D11" t="str">
            <v>Personal Computer Software Purchases</v>
          </cell>
          <cell r="G11" t="str">
            <v>Straight Time-Trades and Labor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pose"/>
      <sheetName val="Lists"/>
      <sheetName val="Budget Targets"/>
      <sheetName val="Consolidated Detailed Plan"/>
      <sheetName val="ALF Plan"/>
      <sheetName val="BRF Plan"/>
      <sheetName val="CUF Outage Plan"/>
      <sheetName val="GAF Plan"/>
      <sheetName val="PAF Plan"/>
      <sheetName val="SHF Plan"/>
      <sheetName val="WCF Plan"/>
      <sheetName val="Gas Consolidated Plan"/>
      <sheetName val="Outage"/>
      <sheetName val="Big 9"/>
      <sheetName val="Small 50 "/>
      <sheetName val="COAL"/>
      <sheetName val="CC_CT"/>
      <sheetName val="Asset Class"/>
      <sheetName val="PRS List"/>
      <sheetName val="Sheet2"/>
      <sheetName val="Sheet3"/>
    </sheetNames>
    <sheetDataSet>
      <sheetData sheetId="0"/>
      <sheetData sheetId="1">
        <row r="2">
          <cell r="A2" t="str">
            <v>Coal</v>
          </cell>
        </row>
        <row r="3">
          <cell r="A3" t="str">
            <v>Gas</v>
          </cell>
        </row>
        <row r="4">
          <cell r="A4" t="str">
            <v>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 Manuals"/>
      <sheetName val="GSU Transformer General Detail"/>
      <sheetName val="Original"/>
      <sheetName val="Notes"/>
      <sheetName val="Replacement Guide 2010"/>
      <sheetName val="NDC"/>
      <sheetName val="AGE"/>
      <sheetName val="SST"/>
      <sheetName val="Sheet2"/>
      <sheetName val="Bushings"/>
      <sheetName val="Bushings by PN"/>
      <sheetName val="ABB Parts Compare"/>
      <sheetName val="Replacement Plan 2004"/>
      <sheetName val="Replacement Plan 04 Updated 201"/>
      <sheetName val="Mobile Equipment Spares"/>
      <sheetName val="Failed Hyd"/>
      <sheetName val="Aged"/>
      <sheetName val="Sheet1"/>
      <sheetName val="1Φ &amp; 3Φ Bank Age"/>
      <sheetName val="1Φ Age"/>
      <sheetName val="3Φ Age"/>
      <sheetName val="Spares"/>
      <sheetName val="HydroAmp"/>
      <sheetName val="Age Rank"/>
      <sheetName val="Ranked 11.24.08"/>
      <sheetName val="Ranked 11.24.2010"/>
      <sheetName val="Devices"/>
      <sheetName val="HydroAmp Bank"/>
      <sheetName val="hydroAmp ABC"/>
      <sheetName val="Neutral Reactors"/>
      <sheetName val="SST West"/>
      <sheetName val="Main"/>
      <sheetName val="ABB Doc Needs"/>
      <sheetName val="SST DD List"/>
      <sheetName val="SST UNID"/>
      <sheetName val="Replacement Guide 2011"/>
      <sheetName val="Arrester Issues"/>
      <sheetName val="Project"/>
      <sheetName val="Parts"/>
      <sheetName val="Bank Age"/>
      <sheetName val="Assessment"/>
      <sheetName val="Sheet3"/>
      <sheetName val="Sheet4"/>
      <sheetName val="HydroAmp R2012"/>
      <sheetName val="Fossil Emergency Bushing Invent"/>
      <sheetName val="HA Sorted 8.31.12"/>
      <sheetName val="HA SST Sorted"/>
      <sheetName val="GSUT CA"/>
      <sheetName val="SST CA"/>
      <sheetName val="ECA 2.2012"/>
      <sheetName val="Bushing  Arrester Detail"/>
      <sheetName val="Sheet6"/>
      <sheetName val="Event Log"/>
      <sheetName val="Arrester Detail"/>
      <sheetName val="Arrester Detailed"/>
      <sheetName val="Corrosive Sulpher"/>
      <sheetName val="Fire Protection"/>
    </sheetNames>
    <sheetDataSet>
      <sheetData sheetId="0"/>
      <sheetData sheetId="1">
        <row r="1">
          <cell r="A1" t="str">
            <v>Plt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B1" t="str">
            <v>Manufacturer</v>
          </cell>
          <cell r="D1" t="str">
            <v>Voltage Primary</v>
          </cell>
          <cell r="E1" t="str">
            <v>Voltage Secondary</v>
          </cell>
        </row>
        <row r="2">
          <cell r="D2" t="str">
            <v>13,200 Y</v>
          </cell>
          <cell r="E2" t="str">
            <v>240 ∆</v>
          </cell>
        </row>
        <row r="3">
          <cell r="B3" t="str">
            <v>GE</v>
          </cell>
          <cell r="D3" t="str">
            <v>13,800 Y</v>
          </cell>
          <cell r="E3" t="str">
            <v>480 ∆</v>
          </cell>
        </row>
        <row r="4">
          <cell r="B4" t="str">
            <v>Westinghouse</v>
          </cell>
          <cell r="D4" t="str">
            <v>13,200 ∆</v>
          </cell>
          <cell r="E4" t="str">
            <v>2400 ∆</v>
          </cell>
        </row>
        <row r="5">
          <cell r="B5" t="str">
            <v>ABB</v>
          </cell>
          <cell r="D5" t="str">
            <v>13,800 ∆</v>
          </cell>
          <cell r="E5">
            <v>480</v>
          </cell>
        </row>
        <row r="6">
          <cell r="B6" t="str">
            <v>Kuhlman</v>
          </cell>
          <cell r="D6" t="str">
            <v>7200 ∆</v>
          </cell>
          <cell r="E6" t="str">
            <v>7,200 ∆</v>
          </cell>
        </row>
        <row r="7">
          <cell r="B7" t="str">
            <v>Moloney</v>
          </cell>
          <cell r="D7" t="str">
            <v>6600 Y</v>
          </cell>
          <cell r="E7" t="str">
            <v>12,470 Y</v>
          </cell>
        </row>
        <row r="8">
          <cell r="B8" t="str">
            <v>Virginia Transformer</v>
          </cell>
          <cell r="D8" t="str">
            <v>24940 ∆</v>
          </cell>
          <cell r="E8" t="str">
            <v>13,200 ∆</v>
          </cell>
        </row>
        <row r="9">
          <cell r="B9" t="str">
            <v>Niagara</v>
          </cell>
          <cell r="D9" t="str">
            <v>12,470 Y</v>
          </cell>
          <cell r="E9" t="str">
            <v>480/12,470Y</v>
          </cell>
        </row>
        <row r="10">
          <cell r="B10" t="str">
            <v>Central Transformer Corp.</v>
          </cell>
          <cell r="D10" t="str">
            <v>69,000Y</v>
          </cell>
          <cell r="E10" t="str">
            <v>240/480</v>
          </cell>
        </row>
        <row r="11">
          <cell r="B11" t="str">
            <v>Wagner</v>
          </cell>
          <cell r="D11" t="str">
            <v>12,500Y</v>
          </cell>
          <cell r="E11" t="str">
            <v>4160/2400Y</v>
          </cell>
        </row>
        <row r="12">
          <cell r="B12" t="str">
            <v>Allis Chalmers</v>
          </cell>
          <cell r="D12" t="str">
            <v>26,400Y</v>
          </cell>
          <cell r="E12" t="str">
            <v>4160Y/480∆</v>
          </cell>
        </row>
        <row r="13">
          <cell r="B13" t="str">
            <v>Southern States</v>
          </cell>
          <cell r="D13" t="str">
            <v>66,000Y</v>
          </cell>
          <cell r="E13" t="str">
            <v>2300 ∆</v>
          </cell>
        </row>
        <row r="14">
          <cell r="B14" t="str">
            <v>Square D</v>
          </cell>
          <cell r="D14" t="str">
            <v>14200 ∆</v>
          </cell>
          <cell r="E14" t="str">
            <v>2400Y</v>
          </cell>
        </row>
        <row r="15">
          <cell r="D15">
            <v>13200</v>
          </cell>
        </row>
        <row r="16">
          <cell r="D16" t="str">
            <v>23000 ∆</v>
          </cell>
        </row>
        <row r="17">
          <cell r="D17">
            <v>13800</v>
          </cell>
        </row>
        <row r="18">
          <cell r="D18">
            <v>68800</v>
          </cell>
        </row>
        <row r="19">
          <cell r="D19">
            <v>2300</v>
          </cell>
        </row>
        <row r="20">
          <cell r="D20">
            <v>2400</v>
          </cell>
        </row>
        <row r="21">
          <cell r="D21" t="str">
            <v>2400 ∆</v>
          </cell>
        </row>
        <row r="22">
          <cell r="D22" t="str">
            <v>12,470∆</v>
          </cell>
        </row>
        <row r="23">
          <cell r="D23" t="str">
            <v>13,800∆</v>
          </cell>
        </row>
        <row r="24">
          <cell r="D24" t="str">
            <v>2,300 ∆</v>
          </cell>
        </row>
        <row r="25">
          <cell r="D25" t="str">
            <v>4,160 ∆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ability Of Failure"/>
      <sheetName val="POF For Other Risks"/>
      <sheetName val="Sheet3"/>
    </sheetNames>
    <sheetDataSet>
      <sheetData sheetId="0">
        <row r="15">
          <cell r="C15">
            <v>0</v>
          </cell>
        </row>
      </sheetData>
      <sheetData sheetId="1">
        <row r="51">
          <cell r="S51">
            <v>1.35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ilter"/>
      <sheetName val="Investment List"/>
      <sheetName val="Investment By Stage"/>
      <sheetName val="Sorting"/>
      <sheetName val="ExpenditureAttributeRecord"/>
      <sheetName val="CFOrder"/>
      <sheetName val="ConfigurableFieldRecord"/>
      <sheetName val="Help"/>
      <sheetName val="ForecastSummaryRecord"/>
      <sheetName val="PTYearlyFinancialRecord"/>
      <sheetName val="YearlyFinancialRecord"/>
      <sheetName val="AccountTypes"/>
      <sheetName val="HeaderParameters"/>
      <sheetName val="SearchCriteria"/>
      <sheetName val="TemplateSpecificResource"/>
      <sheetName val="TextResource"/>
      <sheetName val="Logo"/>
      <sheetName val="InvestmentStages"/>
      <sheetName val="ChartMetaData"/>
      <sheetName val="StageColors"/>
      <sheetName val="AlternativeAttributeRecord"/>
      <sheetName val="ScenarioMappingRecord"/>
      <sheetName val="MonthlyFinancialRecord"/>
      <sheetName val="formHelp"/>
      <sheetName val="ScoringFunctions"/>
      <sheetName val="Investment List_2016-04-21h07m5"/>
    </sheetNames>
    <sheetDataSet>
      <sheetData sheetId="0">
        <row r="17">
          <cell r="C17" t="str">
            <v>Including Loadings</v>
          </cell>
        </row>
      </sheetData>
      <sheetData sheetId="1"/>
      <sheetData sheetId="2"/>
      <sheetData sheetId="3">
        <row r="4">
          <cell r="B4">
            <v>9878</v>
          </cell>
        </row>
      </sheetData>
      <sheetData sheetId="4"/>
      <sheetData sheetId="5">
        <row r="1">
          <cell r="A1" t="str">
            <v>Row Labels</v>
          </cell>
        </row>
        <row r="2">
          <cell r="A2" t="str">
            <v>(blank)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TypeData"/>
      <sheetName val="AssetData"/>
    </sheetNames>
    <sheetDataSet>
      <sheetData sheetId="0"/>
      <sheetData sheetId="1">
        <row r="114">
          <cell r="D114" t="str">
            <v>Horizontal</v>
          </cell>
        </row>
        <row r="115">
          <cell r="D115" t="str">
            <v>Horizontal - Multistage - Barrel Type</v>
          </cell>
        </row>
        <row r="116">
          <cell r="D116" t="str">
            <v>Horizontal - Multistage - Split Case</v>
          </cell>
        </row>
        <row r="117">
          <cell r="D117" t="str">
            <v>Horizontal - Single Stage - Double Suction</v>
          </cell>
        </row>
        <row r="118">
          <cell r="D118" t="str">
            <v>Horizontal - Single Stage - Single Suction</v>
          </cell>
        </row>
        <row r="119">
          <cell r="D119" t="str">
            <v>Not listed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pane ySplit="1" topLeftCell="A2" activePane="bottomLeft" state="frozen"/>
      <selection pane="bottomLeft" activeCell="A10" sqref="A10"/>
    </sheetView>
  </sheetViews>
  <sheetFormatPr defaultRowHeight="14.4" x14ac:dyDescent="0.3"/>
  <cols>
    <col min="2" max="2" width="32.44140625" customWidth="1"/>
    <col min="3" max="3" width="29.33203125" customWidth="1"/>
    <col min="4" max="4" width="42.109375" customWidth="1"/>
  </cols>
  <sheetData>
    <row r="1" spans="1:4" x14ac:dyDescent="0.3">
      <c r="A1" s="1" t="s">
        <v>53</v>
      </c>
      <c r="B1" s="3" t="s">
        <v>57</v>
      </c>
      <c r="C1" s="3" t="s">
        <v>58</v>
      </c>
      <c r="D1" s="3" t="s">
        <v>59</v>
      </c>
    </row>
    <row r="2" spans="1:4" x14ac:dyDescent="0.3">
      <c r="B2" t="s">
        <v>60</v>
      </c>
      <c r="C2" t="s">
        <v>60</v>
      </c>
      <c r="D2" t="s">
        <v>61</v>
      </c>
    </row>
    <row r="3" spans="1:4" x14ac:dyDescent="0.3">
      <c r="B3" t="s">
        <v>62</v>
      </c>
      <c r="C3" t="s">
        <v>62</v>
      </c>
      <c r="D3" t="s">
        <v>63</v>
      </c>
    </row>
    <row r="4" spans="1:4" x14ac:dyDescent="0.3">
      <c r="B4" t="s">
        <v>64</v>
      </c>
      <c r="C4" t="s">
        <v>64</v>
      </c>
      <c r="D4" t="s">
        <v>65</v>
      </c>
    </row>
    <row r="5" spans="1:4" x14ac:dyDescent="0.3">
      <c r="B5" t="s">
        <v>216</v>
      </c>
      <c r="C5" t="s">
        <v>217</v>
      </c>
      <c r="D5" t="s">
        <v>218</v>
      </c>
    </row>
    <row r="6" spans="1:4" x14ac:dyDescent="0.3">
      <c r="B6" t="s">
        <v>74</v>
      </c>
      <c r="C6" t="s">
        <v>74</v>
      </c>
      <c r="D6" t="s">
        <v>75</v>
      </c>
    </row>
    <row r="7" spans="1:4" s="63" customFormat="1" x14ac:dyDescent="0.3">
      <c r="A7" s="6"/>
      <c r="B7" s="63" t="s">
        <v>378</v>
      </c>
      <c r="C7" s="63" t="s">
        <v>378</v>
      </c>
      <c r="D7" s="63" t="s">
        <v>379</v>
      </c>
    </row>
    <row r="8" spans="1:4" x14ac:dyDescent="0.3">
      <c r="B8" t="s">
        <v>66</v>
      </c>
      <c r="C8" t="s">
        <v>66</v>
      </c>
      <c r="D8" t="s">
        <v>67</v>
      </c>
    </row>
    <row r="9" spans="1:4" x14ac:dyDescent="0.3">
      <c r="B9" t="s">
        <v>68</v>
      </c>
      <c r="C9" t="s">
        <v>68</v>
      </c>
      <c r="D9" t="s">
        <v>69</v>
      </c>
    </row>
    <row r="10" spans="1:4" x14ac:dyDescent="0.3">
      <c r="A10" s="6"/>
      <c r="B10" t="s">
        <v>70</v>
      </c>
      <c r="C10" s="63" t="s">
        <v>390</v>
      </c>
      <c r="D10" t="s">
        <v>352</v>
      </c>
    </row>
    <row r="11" spans="1:4" x14ac:dyDescent="0.3">
      <c r="A11" s="6"/>
      <c r="B11" t="s">
        <v>71</v>
      </c>
      <c r="C11" t="s">
        <v>389</v>
      </c>
      <c r="D11" t="s">
        <v>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>
      <selection activeCell="G15" sqref="G15"/>
    </sheetView>
  </sheetViews>
  <sheetFormatPr defaultRowHeight="14.4" x14ac:dyDescent="0.3"/>
  <cols>
    <col min="1" max="1" width="19.109375" bestFit="1" customWidth="1"/>
    <col min="2" max="2" width="10.5546875" bestFit="1" customWidth="1"/>
    <col min="3" max="3" width="11.109375" bestFit="1" customWidth="1"/>
    <col min="4" max="4" width="17.5546875" bestFit="1" customWidth="1"/>
    <col min="5" max="5" width="8.33203125" bestFit="1" customWidth="1"/>
    <col min="6" max="6" width="20.88671875" bestFit="1" customWidth="1"/>
    <col min="7" max="7" width="8.6640625" bestFit="1" customWidth="1"/>
    <col min="8" max="8" width="15.33203125" bestFit="1" customWidth="1"/>
  </cols>
  <sheetData>
    <row r="1" spans="1:8" x14ac:dyDescent="0.3">
      <c r="A1" s="3" t="s">
        <v>1</v>
      </c>
      <c r="B1" s="3" t="s">
        <v>40</v>
      </c>
      <c r="C1" s="1" t="s">
        <v>2</v>
      </c>
      <c r="D1" s="1" t="s">
        <v>21</v>
      </c>
      <c r="E1" s="3" t="s">
        <v>41</v>
      </c>
      <c r="F1" s="3" t="s">
        <v>42</v>
      </c>
      <c r="G1" s="3" t="s">
        <v>43</v>
      </c>
      <c r="H1" s="1" t="s">
        <v>44</v>
      </c>
    </row>
    <row r="2" spans="1:8" x14ac:dyDescent="0.3">
      <c r="A2" t="s">
        <v>72</v>
      </c>
      <c r="B2" t="b">
        <v>0</v>
      </c>
      <c r="E2" t="b">
        <v>1</v>
      </c>
      <c r="F2" t="b">
        <v>1</v>
      </c>
      <c r="G2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"/>
  <sheetViews>
    <sheetView workbookViewId="0">
      <selection activeCell="B12" sqref="B12"/>
    </sheetView>
  </sheetViews>
  <sheetFormatPr defaultRowHeight="14.4" x14ac:dyDescent="0.3"/>
  <cols>
    <col min="1" max="1" width="19.109375" customWidth="1"/>
    <col min="2" max="2" width="10.5546875" customWidth="1"/>
    <col min="3" max="3" width="11.109375" customWidth="1"/>
    <col min="4" max="4" width="17.5546875" customWidth="1"/>
    <col min="5" max="5" width="8.33203125" customWidth="1"/>
    <col min="6" max="6" width="20.88671875" customWidth="1"/>
    <col min="7" max="7" width="8.6640625" customWidth="1"/>
    <col min="8" max="8" width="15.33203125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1</v>
      </c>
      <c r="B2" t="s">
        <v>1</v>
      </c>
    </row>
    <row r="3" spans="1:2" x14ac:dyDescent="0.3">
      <c r="A3" t="s">
        <v>40</v>
      </c>
      <c r="B3" t="s">
        <v>40</v>
      </c>
    </row>
    <row r="4" spans="1:2" x14ac:dyDescent="0.3">
      <c r="A4" t="s">
        <v>2</v>
      </c>
      <c r="B4" t="s">
        <v>2</v>
      </c>
    </row>
    <row r="5" spans="1:2" x14ac:dyDescent="0.3">
      <c r="A5" t="s">
        <v>21</v>
      </c>
      <c r="B5" t="s">
        <v>21</v>
      </c>
    </row>
    <row r="6" spans="1:2" x14ac:dyDescent="0.3">
      <c r="A6" t="s">
        <v>41</v>
      </c>
      <c r="B6" t="s">
        <v>41</v>
      </c>
    </row>
    <row r="7" spans="1:2" x14ac:dyDescent="0.3">
      <c r="A7" t="s">
        <v>42</v>
      </c>
      <c r="B7" t="s">
        <v>42</v>
      </c>
    </row>
    <row r="8" spans="1:2" x14ac:dyDescent="0.3">
      <c r="A8" t="s">
        <v>43</v>
      </c>
      <c r="B8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76D6-C59D-4AA9-B73A-8B3231A78877}">
  <dimension ref="A1:D2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1" max="1" width="8.88671875" style="63"/>
    <col min="2" max="2" width="28.109375" style="63" customWidth="1"/>
    <col min="3" max="3" width="30.109375" style="6" bestFit="1" customWidth="1"/>
    <col min="4" max="4" width="15.44140625" style="63" customWidth="1"/>
    <col min="5" max="16384" width="8.88671875" style="63"/>
  </cols>
  <sheetData>
    <row r="1" spans="1:4" x14ac:dyDescent="0.3">
      <c r="A1" s="63" t="s">
        <v>53</v>
      </c>
      <c r="B1" s="63" t="s">
        <v>0</v>
      </c>
      <c r="C1" s="6" t="s">
        <v>47</v>
      </c>
      <c r="D1" s="63" t="s">
        <v>52</v>
      </c>
    </row>
    <row r="2" spans="1:4" x14ac:dyDescent="0.3">
      <c r="B2" s="63" t="s">
        <v>375</v>
      </c>
      <c r="C2" s="63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4B96-ADC7-4FAF-ADB4-5A592CFCEF7B}">
  <dimension ref="A1:B4"/>
  <sheetViews>
    <sheetView workbookViewId="0">
      <pane ySplit="1" topLeftCell="A2" activePane="bottomLeft" state="frozen"/>
      <selection activeCell="A10" sqref="A10"/>
      <selection pane="bottomLeft" activeCell="F15" sqref="F15"/>
    </sheetView>
  </sheetViews>
  <sheetFormatPr defaultRowHeight="14.4" x14ac:dyDescent="0.3"/>
  <cols>
    <col min="1" max="1" width="15" style="63" bestFit="1" customWidth="1"/>
    <col min="2" max="2" width="14.88671875" style="63" bestFit="1" customWidth="1"/>
    <col min="3" max="16384" width="8.88671875" style="63"/>
  </cols>
  <sheetData>
    <row r="1" spans="1:2" x14ac:dyDescent="0.3">
      <c r="A1" s="63" t="s">
        <v>201</v>
      </c>
      <c r="B1" s="63" t="s">
        <v>202</v>
      </c>
    </row>
    <row r="2" spans="1:2" x14ac:dyDescent="0.3">
      <c r="A2" s="63" t="s">
        <v>203</v>
      </c>
      <c r="B2" s="63" t="s">
        <v>0</v>
      </c>
    </row>
    <row r="3" spans="1:2" x14ac:dyDescent="0.3">
      <c r="A3" s="63" t="s">
        <v>211</v>
      </c>
      <c r="B3" s="63" t="s">
        <v>47</v>
      </c>
    </row>
    <row r="4" spans="1:2" x14ac:dyDescent="0.3">
      <c r="A4" s="63" t="s">
        <v>212</v>
      </c>
      <c r="B4" s="63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H19" sqref="H19"/>
    </sheetView>
  </sheetViews>
  <sheetFormatPr defaultRowHeight="14.4" x14ac:dyDescent="0.3"/>
  <cols>
    <col min="2" max="2" width="22.21875" customWidth="1"/>
    <col min="3" max="3" width="10.5546875" bestFit="1" customWidth="1"/>
    <col min="4" max="4" width="16.33203125" bestFit="1" customWidth="1"/>
  </cols>
  <sheetData>
    <row r="1" spans="1:4" x14ac:dyDescent="0.3">
      <c r="A1" s="1" t="s">
        <v>53</v>
      </c>
      <c r="B1" s="3" t="s">
        <v>39</v>
      </c>
      <c r="C1" s="3" t="s">
        <v>40</v>
      </c>
      <c r="D1" s="3" t="s">
        <v>0</v>
      </c>
    </row>
    <row r="2" spans="1:4" x14ac:dyDescent="0.3">
      <c r="B2" t="s">
        <v>72</v>
      </c>
      <c r="C2" t="b">
        <v>0</v>
      </c>
      <c r="D2" s="63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D10" sqref="D10"/>
    </sheetView>
  </sheetViews>
  <sheetFormatPr defaultRowHeight="14.4" x14ac:dyDescent="0.3"/>
  <cols>
    <col min="1" max="1" width="19.109375" customWidth="1"/>
    <col min="2" max="2" width="10.5546875" customWidth="1"/>
    <col min="3" max="3" width="11.109375" customWidth="1"/>
    <col min="4" max="4" width="17.5546875" customWidth="1"/>
    <col min="5" max="5" width="8.33203125" customWidth="1"/>
    <col min="6" max="6" width="20.88671875" customWidth="1"/>
    <col min="7" max="7" width="8.6640625" customWidth="1"/>
    <col min="8" max="8" width="15.33203125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39</v>
      </c>
      <c r="B2" t="s">
        <v>39</v>
      </c>
    </row>
    <row r="3" spans="1:2" x14ac:dyDescent="0.3">
      <c r="A3" t="s">
        <v>40</v>
      </c>
      <c r="B3" t="s">
        <v>40</v>
      </c>
    </row>
    <row r="4" spans="1:2" x14ac:dyDescent="0.3">
      <c r="A4" t="s">
        <v>0</v>
      </c>
      <c r="B4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"/>
  <sheetViews>
    <sheetView workbookViewId="0">
      <selection activeCell="E2" sqref="D2:E2"/>
    </sheetView>
  </sheetViews>
  <sheetFormatPr defaultRowHeight="14.4" x14ac:dyDescent="0.3"/>
  <cols>
    <col min="2" max="2" width="26.6640625" customWidth="1"/>
    <col min="3" max="3" width="28.77734375" customWidth="1"/>
    <col min="4" max="4" width="24.109375" customWidth="1"/>
    <col min="5" max="5" width="15.109375" bestFit="1" customWidth="1"/>
    <col min="6" max="6" width="11.109375" bestFit="1" customWidth="1"/>
    <col min="7" max="7" width="12.5546875" bestFit="1" customWidth="1"/>
  </cols>
  <sheetData>
    <row r="1" spans="1:7" x14ac:dyDescent="0.3">
      <c r="A1" s="1" t="s">
        <v>53</v>
      </c>
      <c r="B1" s="3" t="s">
        <v>51</v>
      </c>
      <c r="C1" s="3" t="s">
        <v>45</v>
      </c>
      <c r="D1" s="3" t="s">
        <v>0</v>
      </c>
      <c r="E1" s="1" t="s">
        <v>47</v>
      </c>
      <c r="F1" s="1" t="s">
        <v>2</v>
      </c>
      <c r="G1" s="1" t="s">
        <v>52</v>
      </c>
    </row>
    <row r="2" spans="1:7" x14ac:dyDescent="0.3">
      <c r="A2" t="b">
        <v>1</v>
      </c>
      <c r="B2" s="6" t="s">
        <v>376</v>
      </c>
      <c r="C2" s="6" t="s">
        <v>376</v>
      </c>
      <c r="D2" s="63" t="s">
        <v>375</v>
      </c>
      <c r="E2" s="63" t="s">
        <v>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pane ySplit="1" topLeftCell="A2" activePane="bottomLeft" state="frozen"/>
      <selection activeCell="I12" sqref="I12"/>
      <selection pane="bottomLeft" activeCell="I12" sqref="I12"/>
    </sheetView>
  </sheetViews>
  <sheetFormatPr defaultRowHeight="14.4" x14ac:dyDescent="0.3"/>
  <cols>
    <col min="1" max="1" width="15.109375" customWidth="1"/>
    <col min="2" max="2" width="16.6640625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210</v>
      </c>
      <c r="B2" t="s">
        <v>51</v>
      </c>
    </row>
    <row r="3" spans="1:2" x14ac:dyDescent="0.3">
      <c r="A3" t="s">
        <v>1</v>
      </c>
      <c r="B3" t="s">
        <v>45</v>
      </c>
    </row>
    <row r="4" spans="1:2" x14ac:dyDescent="0.3">
      <c r="A4" t="s">
        <v>203</v>
      </c>
      <c r="B4" t="s">
        <v>0</v>
      </c>
    </row>
    <row r="5" spans="1:2" x14ac:dyDescent="0.3">
      <c r="A5" t="s">
        <v>211</v>
      </c>
      <c r="B5" t="s">
        <v>47</v>
      </c>
    </row>
    <row r="6" spans="1:2" x14ac:dyDescent="0.3">
      <c r="A6" t="s">
        <v>2</v>
      </c>
      <c r="B6" t="s">
        <v>2</v>
      </c>
    </row>
    <row r="7" spans="1:2" x14ac:dyDescent="0.3">
      <c r="A7" t="s">
        <v>212</v>
      </c>
      <c r="B7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3F2-BA16-42E0-A850-6899102CCA93}">
  <dimension ref="A1:J2"/>
  <sheetViews>
    <sheetView workbookViewId="0">
      <selection activeCell="F18" sqref="F18"/>
    </sheetView>
  </sheetViews>
  <sheetFormatPr defaultRowHeight="14.4" x14ac:dyDescent="0.3"/>
  <cols>
    <col min="1" max="16384" width="8.88671875" style="63"/>
  </cols>
  <sheetData>
    <row r="1" spans="1:10" x14ac:dyDescent="0.3">
      <c r="A1" s="63" t="s">
        <v>45</v>
      </c>
      <c r="B1" s="63" t="s">
        <v>46</v>
      </c>
      <c r="C1" s="63" t="s">
        <v>0</v>
      </c>
      <c r="D1" s="63" t="s">
        <v>47</v>
      </c>
      <c r="E1" s="63" t="s">
        <v>48</v>
      </c>
      <c r="F1" s="63" t="s">
        <v>3</v>
      </c>
      <c r="G1" s="63" t="s">
        <v>49</v>
      </c>
      <c r="H1" s="63" t="s">
        <v>50</v>
      </c>
      <c r="I1" s="63" t="s">
        <v>388</v>
      </c>
      <c r="J1" s="63" t="s">
        <v>383</v>
      </c>
    </row>
    <row r="2" spans="1:10" x14ac:dyDescent="0.3">
      <c r="A2" s="63" t="s">
        <v>382</v>
      </c>
      <c r="B2" s="63" t="s">
        <v>381</v>
      </c>
      <c r="D2" s="63" t="s">
        <v>377</v>
      </c>
      <c r="F2" s="11">
        <v>43040</v>
      </c>
      <c r="J2" s="63" t="s">
        <v>380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"/>
  <sheetViews>
    <sheetView workbookViewId="0">
      <selection activeCell="F18" sqref="F18"/>
    </sheetView>
  </sheetViews>
  <sheetFormatPr defaultRowHeight="14.4" x14ac:dyDescent="0.3"/>
  <cols>
    <col min="1" max="1" width="24.6640625" customWidth="1"/>
    <col min="2" max="2" width="20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45</v>
      </c>
      <c r="B2" t="s">
        <v>45</v>
      </c>
    </row>
    <row r="3" spans="1:2" x14ac:dyDescent="0.3">
      <c r="A3" t="s">
        <v>46</v>
      </c>
      <c r="B3" t="s">
        <v>46</v>
      </c>
    </row>
    <row r="4" spans="1:2" x14ac:dyDescent="0.3">
      <c r="A4" t="s">
        <v>0</v>
      </c>
      <c r="B4" t="s">
        <v>0</v>
      </c>
    </row>
    <row r="5" spans="1:2" x14ac:dyDescent="0.3">
      <c r="A5" t="s">
        <v>47</v>
      </c>
      <c r="B5" t="s">
        <v>47</v>
      </c>
    </row>
    <row r="6" spans="1:2" x14ac:dyDescent="0.3">
      <c r="A6" t="s">
        <v>48</v>
      </c>
      <c r="B6" t="s">
        <v>48</v>
      </c>
    </row>
    <row r="7" spans="1:2" x14ac:dyDescent="0.3">
      <c r="A7" t="s">
        <v>3</v>
      </c>
      <c r="B7" t="s">
        <v>3</v>
      </c>
    </row>
    <row r="8" spans="1:2" x14ac:dyDescent="0.3">
      <c r="A8" t="s">
        <v>49</v>
      </c>
      <c r="B8" t="s">
        <v>49</v>
      </c>
    </row>
    <row r="9" spans="1:2" x14ac:dyDescent="0.3">
      <c r="A9" t="s">
        <v>50</v>
      </c>
      <c r="B9" t="s">
        <v>50</v>
      </c>
    </row>
    <row r="10" spans="1:2" x14ac:dyDescent="0.3">
      <c r="A10" t="s">
        <v>213</v>
      </c>
      <c r="B10" s="63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B2" sqref="B2"/>
    </sheetView>
  </sheetViews>
  <sheetFormatPr defaultRowHeight="14.4" x14ac:dyDescent="0.3"/>
  <cols>
    <col min="1" max="1" width="8" bestFit="1" customWidth="1"/>
    <col min="2" max="2" width="48.88671875" bestFit="1" customWidth="1"/>
    <col min="3" max="3" width="42.88671875" customWidth="1"/>
    <col min="4" max="4" width="16" bestFit="1" customWidth="1"/>
    <col min="5" max="5" width="6.109375" bestFit="1" customWidth="1"/>
    <col min="6" max="6" width="11.109375" bestFit="1" customWidth="1"/>
    <col min="7" max="7" width="7.33203125" bestFit="1" customWidth="1"/>
    <col min="8" max="8" width="17.88671875" bestFit="1" customWidth="1"/>
    <col min="9" max="9" width="12.33203125" bestFit="1" customWidth="1"/>
    <col min="10" max="10" width="11.88671875" bestFit="1" customWidth="1"/>
    <col min="11" max="11" width="9" bestFit="1" customWidth="1"/>
    <col min="12" max="12" width="20.33203125" bestFit="1" customWidth="1"/>
    <col min="13" max="13" width="8.44140625" bestFit="1" customWidth="1"/>
    <col min="14" max="14" width="27.88671875" bestFit="1" customWidth="1"/>
  </cols>
  <sheetData>
    <row r="1" spans="1:14" s="1" customFormat="1" x14ac:dyDescent="0.3">
      <c r="A1" s="1" t="s">
        <v>53</v>
      </c>
      <c r="B1" s="2" t="s">
        <v>1</v>
      </c>
      <c r="C1" s="3" t="s">
        <v>28</v>
      </c>
      <c r="D1" s="4" t="s">
        <v>29</v>
      </c>
      <c r="E1" s="4" t="s">
        <v>30</v>
      </c>
      <c r="F1" s="1" t="s">
        <v>2</v>
      </c>
      <c r="G1" s="1" t="s">
        <v>31</v>
      </c>
      <c r="H1" s="3" t="s">
        <v>32</v>
      </c>
      <c r="I1" s="3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</row>
    <row r="2" spans="1:14" x14ac:dyDescent="0.3">
      <c r="B2" t="s">
        <v>375</v>
      </c>
      <c r="C2" s="63" t="s">
        <v>375</v>
      </c>
      <c r="D2" t="s">
        <v>54</v>
      </c>
      <c r="E2" t="s">
        <v>55</v>
      </c>
      <c r="H2" t="s">
        <v>56</v>
      </c>
      <c r="I2" t="s">
        <v>214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6294-F3FD-43B7-BE3D-2B2016C9B724}">
  <dimension ref="A1:L3"/>
  <sheetViews>
    <sheetView workbookViewId="0">
      <selection activeCell="F20" sqref="F20"/>
    </sheetView>
  </sheetViews>
  <sheetFormatPr defaultRowHeight="14.4" x14ac:dyDescent="0.3"/>
  <cols>
    <col min="1" max="1" width="14.88671875" style="63" customWidth="1"/>
    <col min="2" max="2" width="16.6640625" style="63" customWidth="1"/>
    <col min="3" max="3" width="14.44140625" style="63" customWidth="1"/>
    <col min="4" max="16384" width="8.88671875" style="63"/>
  </cols>
  <sheetData>
    <row r="1" spans="1:12" x14ac:dyDescent="0.3">
      <c r="A1" s="63" t="s">
        <v>45</v>
      </c>
      <c r="B1" s="63" t="s">
        <v>46</v>
      </c>
      <c r="C1" s="63" t="s">
        <v>0</v>
      </c>
      <c r="D1" s="63" t="s">
        <v>17</v>
      </c>
      <c r="E1" s="63" t="s">
        <v>47</v>
      </c>
      <c r="F1" s="63" t="s">
        <v>48</v>
      </c>
      <c r="G1" s="63" t="s">
        <v>3</v>
      </c>
      <c r="H1" s="63" t="s">
        <v>49</v>
      </c>
      <c r="I1" s="63" t="s">
        <v>50</v>
      </c>
      <c r="J1" s="63" t="s">
        <v>388</v>
      </c>
      <c r="K1" s="63" t="s">
        <v>384</v>
      </c>
      <c r="L1" s="63" t="s">
        <v>385</v>
      </c>
    </row>
    <row r="2" spans="1:12" x14ac:dyDescent="0.3">
      <c r="A2" s="63" t="s">
        <v>382</v>
      </c>
      <c r="B2" s="63" t="s">
        <v>386</v>
      </c>
      <c r="C2" s="63" t="s">
        <v>375</v>
      </c>
      <c r="D2" s="63" t="s">
        <v>151</v>
      </c>
      <c r="E2" s="63" t="s">
        <v>377</v>
      </c>
      <c r="K2" s="63" t="s">
        <v>155</v>
      </c>
    </row>
    <row r="3" spans="1:12" x14ac:dyDescent="0.3">
      <c r="A3" s="63" t="s">
        <v>382</v>
      </c>
      <c r="B3" s="63" t="s">
        <v>386</v>
      </c>
      <c r="C3" s="63" t="s">
        <v>375</v>
      </c>
      <c r="D3" s="63" t="s">
        <v>151</v>
      </c>
      <c r="E3" s="63" t="s">
        <v>377</v>
      </c>
      <c r="G3" s="11">
        <v>44197</v>
      </c>
      <c r="L3" s="63" t="s">
        <v>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8E41-1A6B-4AED-879E-1BA7B964CAC0}">
  <dimension ref="A1:B11"/>
  <sheetViews>
    <sheetView workbookViewId="0">
      <pane ySplit="1" topLeftCell="A2" activePane="bottomLeft" state="frozen"/>
      <selection activeCell="A17" sqref="A17"/>
      <selection pane="bottomLeft" activeCell="B11" sqref="B11"/>
    </sheetView>
  </sheetViews>
  <sheetFormatPr defaultRowHeight="14.4" x14ac:dyDescent="0.3"/>
  <cols>
    <col min="1" max="1" width="22.6640625" customWidth="1"/>
    <col min="2" max="2" width="22" customWidth="1"/>
  </cols>
  <sheetData>
    <row r="1" spans="1:2" x14ac:dyDescent="0.3">
      <c r="A1" t="s">
        <v>201</v>
      </c>
      <c r="B1" t="s">
        <v>202</v>
      </c>
    </row>
    <row r="2" spans="1:2" x14ac:dyDescent="0.3">
      <c r="A2" s="63" t="s">
        <v>355</v>
      </c>
      <c r="B2" s="63" t="s">
        <v>45</v>
      </c>
    </row>
    <row r="3" spans="1:2" x14ac:dyDescent="0.3">
      <c r="A3" s="63" t="s">
        <v>356</v>
      </c>
      <c r="B3" s="63" t="s">
        <v>46</v>
      </c>
    </row>
    <row r="4" spans="1:2" x14ac:dyDescent="0.3">
      <c r="A4" s="63" t="s">
        <v>203</v>
      </c>
      <c r="B4" s="63" t="s">
        <v>0</v>
      </c>
    </row>
    <row r="5" spans="1:2" x14ac:dyDescent="0.3">
      <c r="A5" s="63" t="s">
        <v>204</v>
      </c>
      <c r="B5" s="63" t="s">
        <v>17</v>
      </c>
    </row>
    <row r="6" spans="1:2" x14ac:dyDescent="0.3">
      <c r="A6" s="63" t="s">
        <v>211</v>
      </c>
      <c r="B6" s="63" t="s">
        <v>47</v>
      </c>
    </row>
    <row r="7" spans="1:2" x14ac:dyDescent="0.3">
      <c r="A7" s="63" t="s">
        <v>357</v>
      </c>
      <c r="B7" s="63" t="s">
        <v>48</v>
      </c>
    </row>
    <row r="8" spans="1:2" x14ac:dyDescent="0.3">
      <c r="A8" s="63" t="s">
        <v>358</v>
      </c>
      <c r="B8" s="63" t="s">
        <v>3</v>
      </c>
    </row>
    <row r="9" spans="1:2" x14ac:dyDescent="0.3">
      <c r="A9" s="63" t="s">
        <v>359</v>
      </c>
      <c r="B9" s="63" t="s">
        <v>49</v>
      </c>
    </row>
    <row r="10" spans="1:2" x14ac:dyDescent="0.3">
      <c r="A10" s="63" t="s">
        <v>360</v>
      </c>
      <c r="B10" s="63" t="s">
        <v>50</v>
      </c>
    </row>
    <row r="11" spans="1:2" x14ac:dyDescent="0.3">
      <c r="A11" s="63" t="s">
        <v>213</v>
      </c>
      <c r="B11" s="63" t="s">
        <v>388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-0.249977111117893"/>
  </sheetPr>
  <dimension ref="A1:L129"/>
  <sheetViews>
    <sheetView tabSelected="1" topLeftCell="D1" workbookViewId="0">
      <selection activeCell="E4" sqref="E4"/>
    </sheetView>
  </sheetViews>
  <sheetFormatPr defaultRowHeight="14.4" x14ac:dyDescent="0.3"/>
  <cols>
    <col min="1" max="1" width="14.5546875" customWidth="1"/>
    <col min="2" max="2" width="34.44140625" customWidth="1"/>
    <col min="3" max="3" width="28.77734375" style="63" customWidth="1"/>
    <col min="4" max="4" width="36.5546875" customWidth="1"/>
    <col min="5" max="5" width="19" customWidth="1"/>
    <col min="6" max="6" width="22.5546875" customWidth="1"/>
    <col min="7" max="7" width="17.33203125" customWidth="1"/>
    <col min="8" max="8" width="22" customWidth="1"/>
    <col min="9" max="9" width="19.109375" customWidth="1"/>
    <col min="10" max="10" width="22" customWidth="1"/>
    <col min="11" max="11" width="19.109375" customWidth="1"/>
  </cols>
  <sheetData>
    <row r="1" spans="1:12" ht="15" thickTop="1" x14ac:dyDescent="0.3">
      <c r="A1" s="17" t="s">
        <v>251</v>
      </c>
      <c r="B1" s="17" t="s">
        <v>219</v>
      </c>
      <c r="C1" s="17" t="s">
        <v>361</v>
      </c>
      <c r="D1" s="17" t="s">
        <v>223</v>
      </c>
      <c r="E1" s="18" t="s">
        <v>220</v>
      </c>
      <c r="F1" s="18" t="s">
        <v>221</v>
      </c>
      <c r="G1" s="30" t="s">
        <v>222</v>
      </c>
      <c r="H1" s="31" t="s">
        <v>232</v>
      </c>
      <c r="I1" s="31" t="s">
        <v>233</v>
      </c>
      <c r="J1" s="31" t="s">
        <v>230</v>
      </c>
      <c r="K1" s="31" t="s">
        <v>231</v>
      </c>
    </row>
    <row r="2" spans="1:12" s="35" customFormat="1" x14ac:dyDescent="0.3">
      <c r="A2" s="36" t="s">
        <v>247</v>
      </c>
      <c r="B2" s="52" t="s">
        <v>252</v>
      </c>
      <c r="C2" s="52"/>
      <c r="D2" s="32"/>
      <c r="E2"/>
      <c r="F2"/>
      <c r="G2" s="51"/>
      <c r="H2" s="51"/>
      <c r="I2" s="51"/>
      <c r="J2" s="51"/>
      <c r="K2" s="51"/>
    </row>
    <row r="3" spans="1:12" s="35" customFormat="1" x14ac:dyDescent="0.3">
      <c r="A3" s="32"/>
      <c r="B3" s="36"/>
      <c r="C3" s="36"/>
      <c r="D3" t="s">
        <v>320</v>
      </c>
      <c r="E3"/>
      <c r="F3" t="s">
        <v>322</v>
      </c>
      <c r="G3" s="53">
        <f>H3*I3-J3*K3</f>
        <v>-5525</v>
      </c>
      <c r="H3" s="38"/>
      <c r="I3" s="38"/>
      <c r="J3" s="53">
        <f>F4+F5*F6</f>
        <v>6500</v>
      </c>
      <c r="K3" s="26">
        <f>F7/100</f>
        <v>0.85</v>
      </c>
      <c r="L3" s="54"/>
    </row>
    <row r="4" spans="1:12" s="35" customFormat="1" x14ac:dyDescent="0.3">
      <c r="A4" s="32"/>
      <c r="B4" s="36"/>
      <c r="C4" s="36"/>
      <c r="D4" t="s">
        <v>321</v>
      </c>
      <c r="E4"/>
      <c r="F4" s="51">
        <v>1000</v>
      </c>
      <c r="G4" s="55"/>
      <c r="H4" s="51"/>
      <c r="I4" s="51"/>
      <c r="J4" s="51"/>
      <c r="K4" s="51"/>
    </row>
    <row r="5" spans="1:12" s="35" customFormat="1" x14ac:dyDescent="0.3">
      <c r="A5" s="32"/>
      <c r="B5" s="36"/>
      <c r="C5" s="36"/>
      <c r="D5" t="s">
        <v>248</v>
      </c>
      <c r="E5"/>
      <c r="F5">
        <v>50</v>
      </c>
      <c r="G5" s="51"/>
      <c r="H5" s="51"/>
      <c r="I5" s="51"/>
      <c r="J5" s="51"/>
      <c r="K5" s="51"/>
    </row>
    <row r="6" spans="1:12" s="35" customFormat="1" x14ac:dyDescent="0.3">
      <c r="A6" s="32"/>
      <c r="B6" s="36"/>
      <c r="C6" s="36"/>
      <c r="D6" t="s">
        <v>323</v>
      </c>
      <c r="E6"/>
      <c r="F6" s="51">
        <v>110</v>
      </c>
      <c r="G6" s="51"/>
      <c r="H6" s="51"/>
      <c r="I6" s="51"/>
      <c r="J6" s="51"/>
      <c r="K6" s="51"/>
    </row>
    <row r="7" spans="1:12" s="35" customFormat="1" x14ac:dyDescent="0.3">
      <c r="A7" s="32"/>
      <c r="B7" s="36"/>
      <c r="C7" s="36"/>
      <c r="D7" t="s">
        <v>112</v>
      </c>
      <c r="E7"/>
      <c r="F7" s="56">
        <v>85</v>
      </c>
      <c r="G7" s="51"/>
      <c r="H7" s="51"/>
      <c r="I7" s="51"/>
      <c r="J7" s="51"/>
      <c r="K7" s="51"/>
    </row>
    <row r="8" spans="1:12" s="35" customFormat="1" x14ac:dyDescent="0.3">
      <c r="A8" s="32"/>
      <c r="B8" s="52" t="s">
        <v>324</v>
      </c>
      <c r="C8" s="52"/>
      <c r="D8" t="s">
        <v>325</v>
      </c>
      <c r="E8"/>
      <c r="F8"/>
      <c r="G8" s="53">
        <f>H8*I8-J8*K8</f>
        <v>-5525</v>
      </c>
      <c r="H8" s="53"/>
      <c r="I8" s="53"/>
      <c r="J8" s="53">
        <f>F4+F5*F6</f>
        <v>6500</v>
      </c>
      <c r="K8" s="26">
        <f>F7/100</f>
        <v>0.85</v>
      </c>
    </row>
    <row r="9" spans="1:12" s="35" customFormat="1" x14ac:dyDescent="0.3">
      <c r="A9" s="32"/>
      <c r="B9" s="36"/>
      <c r="C9" s="36"/>
      <c r="D9"/>
      <c r="E9"/>
      <c r="F9"/>
      <c r="G9" s="51"/>
      <c r="H9" s="51"/>
      <c r="I9" s="51"/>
      <c r="J9" s="51"/>
      <c r="K9" s="51"/>
    </row>
    <row r="10" spans="1:12" s="35" customFormat="1" x14ac:dyDescent="0.3">
      <c r="A10" s="36" t="s">
        <v>244</v>
      </c>
      <c r="B10" s="52" t="s">
        <v>252</v>
      </c>
      <c r="C10" s="52"/>
      <c r="D10"/>
      <c r="E10"/>
      <c r="F10"/>
      <c r="G10" s="51"/>
      <c r="H10" s="51"/>
      <c r="I10" s="51"/>
      <c r="J10" s="51"/>
      <c r="K10" s="51"/>
    </row>
    <row r="11" spans="1:12" s="35" customFormat="1" x14ac:dyDescent="0.3">
      <c r="A11" s="32"/>
      <c r="B11" s="36"/>
      <c r="C11" s="36"/>
      <c r="D11" t="s">
        <v>320</v>
      </c>
      <c r="E11"/>
      <c r="F11" t="s">
        <v>322</v>
      </c>
      <c r="G11" s="53">
        <f>H11*I11-J11*K11</f>
        <v>625</v>
      </c>
      <c r="H11" s="53">
        <f>E12+E13*E14</f>
        <v>5300</v>
      </c>
      <c r="I11" s="26">
        <f>E17/100</f>
        <v>0.5</v>
      </c>
      <c r="J11" s="53">
        <f>F12+F13*F14</f>
        <v>2700</v>
      </c>
      <c r="K11" s="26">
        <f>F17/100</f>
        <v>0.75</v>
      </c>
    </row>
    <row r="12" spans="1:12" s="35" customFormat="1" x14ac:dyDescent="0.3">
      <c r="A12" s="32"/>
      <c r="B12" s="36"/>
      <c r="C12" s="63" t="s">
        <v>362</v>
      </c>
      <c r="D12" t="s">
        <v>321</v>
      </c>
      <c r="E12" s="51">
        <v>2000</v>
      </c>
      <c r="F12" s="51">
        <v>500</v>
      </c>
      <c r="G12" s="55"/>
      <c r="H12" s="55"/>
      <c r="I12" s="51"/>
      <c r="J12" s="51"/>
      <c r="K12" s="51"/>
    </row>
    <row r="13" spans="1:12" s="35" customFormat="1" x14ac:dyDescent="0.3">
      <c r="A13" s="32"/>
      <c r="B13" s="36"/>
      <c r="C13" s="63" t="s">
        <v>362</v>
      </c>
      <c r="D13" t="s">
        <v>248</v>
      </c>
      <c r="E13">
        <v>30</v>
      </c>
      <c r="F13">
        <v>20</v>
      </c>
      <c r="G13" s="51"/>
      <c r="H13" s="51"/>
      <c r="I13" s="51"/>
      <c r="J13" s="51"/>
      <c r="K13" s="51"/>
    </row>
    <row r="14" spans="1:12" s="35" customFormat="1" x14ac:dyDescent="0.3">
      <c r="A14" s="32"/>
      <c r="B14" s="36"/>
      <c r="C14" s="63" t="s">
        <v>366</v>
      </c>
      <c r="D14" t="s">
        <v>323</v>
      </c>
      <c r="E14" s="51">
        <v>110</v>
      </c>
      <c r="F14" s="51">
        <v>110</v>
      </c>
      <c r="G14" s="51"/>
      <c r="H14" s="51"/>
      <c r="I14" s="51"/>
      <c r="J14" s="51"/>
      <c r="K14" s="51"/>
    </row>
    <row r="15" spans="1:12" s="35" customFormat="1" x14ac:dyDescent="0.3">
      <c r="A15" s="32"/>
      <c r="B15" s="36"/>
      <c r="C15" s="63" t="s">
        <v>363</v>
      </c>
      <c r="D15" s="63" t="s">
        <v>373</v>
      </c>
      <c r="E15" s="63">
        <v>0.5</v>
      </c>
      <c r="F15" s="63">
        <v>0.5</v>
      </c>
      <c r="G15" s="51"/>
      <c r="H15" s="51"/>
      <c r="I15" s="51"/>
      <c r="J15" s="51"/>
      <c r="K15" s="51"/>
    </row>
    <row r="16" spans="1:12" s="35" customFormat="1" x14ac:dyDescent="0.3">
      <c r="A16" s="32"/>
      <c r="B16" s="36"/>
      <c r="C16" s="63" t="s">
        <v>363</v>
      </c>
      <c r="D16" s="63" t="s">
        <v>374</v>
      </c>
      <c r="E16" s="63">
        <v>1</v>
      </c>
      <c r="F16" s="63">
        <v>1</v>
      </c>
      <c r="G16" s="51"/>
      <c r="H16" s="51"/>
      <c r="I16" s="51"/>
      <c r="J16" s="51"/>
      <c r="K16" s="51"/>
    </row>
    <row r="17" spans="1:11" s="35" customFormat="1" x14ac:dyDescent="0.3">
      <c r="A17" s="32"/>
      <c r="B17" s="36"/>
      <c r="C17" s="36"/>
      <c r="D17" t="s">
        <v>112</v>
      </c>
      <c r="E17" s="56">
        <v>50</v>
      </c>
      <c r="F17" s="56">
        <v>75</v>
      </c>
      <c r="G17" s="51"/>
      <c r="H17" s="51"/>
      <c r="I17" s="51"/>
      <c r="J17" s="51"/>
      <c r="K17" s="51"/>
    </row>
    <row r="18" spans="1:11" s="35" customFormat="1" x14ac:dyDescent="0.3">
      <c r="A18" s="32"/>
      <c r="B18" s="52" t="s">
        <v>324</v>
      </c>
      <c r="C18" s="52"/>
      <c r="D18" t="s">
        <v>325</v>
      </c>
      <c r="E18"/>
      <c r="F18"/>
      <c r="G18" s="53">
        <f>H18*I18-J18*K18</f>
        <v>-700</v>
      </c>
      <c r="H18" s="53">
        <f>(E12+E13*E14)*E15*E16</f>
        <v>2650</v>
      </c>
      <c r="I18" s="26">
        <f>E17/100</f>
        <v>0.5</v>
      </c>
      <c r="J18" s="53">
        <f>(F12+F13*F14)</f>
        <v>2700</v>
      </c>
      <c r="K18" s="26">
        <f>F17/100</f>
        <v>0.75</v>
      </c>
    </row>
    <row r="19" spans="1:11" s="35" customFormat="1" x14ac:dyDescent="0.3">
      <c r="A19" s="32"/>
      <c r="B19" s="32"/>
      <c r="C19" s="32"/>
      <c r="D19"/>
      <c r="E19"/>
      <c r="F19"/>
      <c r="G19" s="51"/>
      <c r="H19" s="51"/>
      <c r="I19" s="51"/>
      <c r="J19" s="51"/>
      <c r="K19" s="51"/>
    </row>
    <row r="20" spans="1:11" s="35" customFormat="1" x14ac:dyDescent="0.3">
      <c r="A20" s="36" t="s">
        <v>98</v>
      </c>
      <c r="B20" s="36" t="s">
        <v>252</v>
      </c>
      <c r="C20" s="36"/>
      <c r="D20"/>
      <c r="E20"/>
      <c r="F20"/>
      <c r="G20" s="33"/>
      <c r="H20" s="34"/>
      <c r="I20" s="34"/>
      <c r="J20" s="34"/>
      <c r="K20" s="34"/>
    </row>
    <row r="21" spans="1:11" s="35" customFormat="1" x14ac:dyDescent="0.3">
      <c r="A21" s="32"/>
      <c r="B21" s="36"/>
      <c r="C21" s="36"/>
      <c r="D21" t="s">
        <v>320</v>
      </c>
      <c r="E21"/>
      <c r="F21" t="s">
        <v>322</v>
      </c>
      <c r="G21" s="53">
        <f>H21*I21-J21*K21</f>
        <v>-10400</v>
      </c>
      <c r="H21" s="38">
        <f>E22+E23*E24</f>
        <v>0</v>
      </c>
      <c r="I21" s="38"/>
      <c r="J21" s="53">
        <f>F22+F23*F24</f>
        <v>16000</v>
      </c>
      <c r="K21" s="26">
        <f>F25/100</f>
        <v>0.65</v>
      </c>
    </row>
    <row r="22" spans="1:11" s="35" customFormat="1" x14ac:dyDescent="0.3">
      <c r="A22" s="32"/>
      <c r="B22" s="36"/>
      <c r="C22" s="36"/>
      <c r="D22" t="s">
        <v>321</v>
      </c>
      <c r="E22" s="51"/>
      <c r="F22" s="51">
        <v>5000</v>
      </c>
      <c r="G22" s="55"/>
      <c r="H22" s="51"/>
      <c r="I22" s="51"/>
      <c r="J22" s="51"/>
      <c r="K22" s="51"/>
    </row>
    <row r="23" spans="1:11" s="35" customFormat="1" x14ac:dyDescent="0.3">
      <c r="A23" s="32"/>
      <c r="B23" s="36"/>
      <c r="C23" s="36"/>
      <c r="D23" t="s">
        <v>248</v>
      </c>
      <c r="E23"/>
      <c r="F23">
        <v>100</v>
      </c>
      <c r="G23" s="51"/>
      <c r="H23" s="51"/>
      <c r="I23" s="51"/>
      <c r="J23" s="51"/>
      <c r="K23" s="51"/>
    </row>
    <row r="24" spans="1:11" s="35" customFormat="1" x14ac:dyDescent="0.3">
      <c r="A24" s="32"/>
      <c r="B24" s="36"/>
      <c r="C24" s="36"/>
      <c r="D24" t="s">
        <v>323</v>
      </c>
      <c r="E24" s="51"/>
      <c r="F24" s="51">
        <v>110</v>
      </c>
      <c r="G24" s="51"/>
      <c r="H24" s="51"/>
      <c r="I24" s="51"/>
      <c r="J24" s="51"/>
      <c r="K24" s="51"/>
    </row>
    <row r="25" spans="1:11" s="35" customFormat="1" x14ac:dyDescent="0.3">
      <c r="A25" s="32"/>
      <c r="B25" s="36"/>
      <c r="C25" s="36"/>
      <c r="D25" t="s">
        <v>112</v>
      </c>
      <c r="E25" s="51"/>
      <c r="F25" s="56">
        <v>65</v>
      </c>
      <c r="G25" s="51"/>
      <c r="H25" s="51"/>
      <c r="I25" s="51"/>
      <c r="J25" s="51"/>
      <c r="K25" s="51"/>
    </row>
    <row r="26" spans="1:11" s="35" customFormat="1" x14ac:dyDescent="0.3">
      <c r="A26" s="32"/>
      <c r="B26" s="52" t="s">
        <v>324</v>
      </c>
      <c r="C26" s="52"/>
      <c r="D26" t="s">
        <v>325</v>
      </c>
      <c r="E26"/>
      <c r="F26"/>
      <c r="G26" s="53">
        <f>H26*I26-J26*K26</f>
        <v>-10400</v>
      </c>
      <c r="H26" s="53">
        <f>E22+E23*E24</f>
        <v>0</v>
      </c>
      <c r="I26" s="53"/>
      <c r="J26" s="53">
        <f>F22+F23*F24</f>
        <v>16000</v>
      </c>
      <c r="K26" s="26">
        <f>F25/100</f>
        <v>0.65</v>
      </c>
    </row>
    <row r="27" spans="1:11" s="35" customFormat="1" x14ac:dyDescent="0.3">
      <c r="A27" s="32"/>
      <c r="B27" s="32"/>
      <c r="C27" s="32"/>
      <c r="D27"/>
      <c r="E27"/>
      <c r="F27"/>
      <c r="G27" s="33"/>
      <c r="H27" s="34"/>
      <c r="I27" s="34"/>
      <c r="J27" s="34"/>
      <c r="K27" s="34"/>
    </row>
    <row r="28" spans="1:11" s="35" customFormat="1" x14ac:dyDescent="0.3">
      <c r="A28" s="32"/>
      <c r="B28" s="32"/>
      <c r="C28" s="32"/>
      <c r="D28"/>
      <c r="E28"/>
      <c r="F28"/>
      <c r="G28" s="33"/>
      <c r="H28" s="34"/>
      <c r="I28" s="34"/>
      <c r="J28" s="34"/>
      <c r="K28" s="34"/>
    </row>
    <row r="29" spans="1:11" s="35" customFormat="1" x14ac:dyDescent="0.3">
      <c r="A29" s="32"/>
      <c r="B29" s="32"/>
      <c r="C29" s="32"/>
      <c r="D29"/>
      <c r="E29"/>
      <c r="F29"/>
      <c r="G29" s="33"/>
      <c r="H29" s="34"/>
      <c r="I29" s="34"/>
      <c r="J29" s="34"/>
      <c r="K29" s="34"/>
    </row>
    <row r="30" spans="1:11" s="1" customFormat="1" x14ac:dyDescent="0.3">
      <c r="A30" s="1" t="s">
        <v>94</v>
      </c>
      <c r="B30" s="1" t="s">
        <v>94</v>
      </c>
      <c r="D30"/>
      <c r="G30" s="20" t="e">
        <f>H30*I30</f>
        <v>#REF!</v>
      </c>
      <c r="H30" s="25" t="e">
        <f>E31</f>
        <v>#REF!</v>
      </c>
      <c r="I30" s="38" t="e">
        <f>INDEX(Probability,MATCH(E32,Probabilities!A:A,0),3)</f>
        <v>#REF!</v>
      </c>
      <c r="J30" s="25"/>
      <c r="K30" s="25"/>
    </row>
    <row r="31" spans="1:11" x14ac:dyDescent="0.3">
      <c r="D31" t="s">
        <v>76</v>
      </c>
      <c r="E31" t="e">
        <f>INDEX(BaselineAnswers,MATCH($B$30,#REF!,0),MATCH(D31,#REF!,0))</f>
        <v>#REF!</v>
      </c>
    </row>
    <row r="32" spans="1:11" x14ac:dyDescent="0.3">
      <c r="D32" t="s">
        <v>78</v>
      </c>
      <c r="E32" t="e">
        <f>INDEX(BaselineAnswers,MATCH($B$30,#REF!,0),MATCH(D32,#REF!,0))</f>
        <v>#REF!</v>
      </c>
    </row>
    <row r="33" spans="1:11" x14ac:dyDescent="0.3">
      <c r="A33" s="1" t="s">
        <v>105</v>
      </c>
      <c r="B33" s="1" t="s">
        <v>105</v>
      </c>
      <c r="C33" s="1"/>
      <c r="D33" t="s">
        <v>253</v>
      </c>
      <c r="G33" s="20">
        <v>1500000</v>
      </c>
      <c r="H33" s="25"/>
      <c r="I33" s="38"/>
      <c r="J33" s="25"/>
      <c r="K33" s="25"/>
    </row>
    <row r="34" spans="1:11" x14ac:dyDescent="0.3">
      <c r="A34" s="1" t="s">
        <v>107</v>
      </c>
      <c r="B34" s="1" t="s">
        <v>107</v>
      </c>
      <c r="C34" s="1"/>
      <c r="D34" t="s">
        <v>253</v>
      </c>
      <c r="G34" s="20" t="e">
        <f>SUM(G35:G43)*G33</f>
        <v>#REF!</v>
      </c>
      <c r="H34" s="25"/>
      <c r="I34" s="38"/>
      <c r="J34" s="25"/>
      <c r="K34" s="25"/>
    </row>
    <row r="35" spans="1:11" x14ac:dyDescent="0.3">
      <c r="D35" t="s">
        <v>117</v>
      </c>
      <c r="F35" t="e">
        <f>INDEX(OutcomeAnswers,MATCH($B$34,#REF!,0),MATCH(D35,#REF!,0))</f>
        <v>#REF!</v>
      </c>
      <c r="G35" t="e">
        <f>INDEX(ConfigFieldLists,MATCH(F35,ConfigFieldLists!C:C,0),4)</f>
        <v>#REF!</v>
      </c>
    </row>
    <row r="36" spans="1:11" x14ac:dyDescent="0.3">
      <c r="D36" t="s">
        <v>119</v>
      </c>
      <c r="F36" t="e">
        <f>INDEX(OutcomeAnswers,MATCH($B$34,#REF!,0),MATCH(D36,#REF!,0))</f>
        <v>#REF!</v>
      </c>
      <c r="G36" t="e">
        <f>INDEX(ConfigFieldLists,MATCH(F36,ConfigFieldLists!C:C,0),4)</f>
        <v>#REF!</v>
      </c>
    </row>
    <row r="37" spans="1:11" x14ac:dyDescent="0.3">
      <c r="D37" t="s">
        <v>129</v>
      </c>
      <c r="F37" t="e">
        <f>INDEX(OutcomeAnswers,MATCH($B$34,#REF!,0),MATCH(D37,#REF!,0))</f>
        <v>#REF!</v>
      </c>
      <c r="G37" t="e">
        <f>INDEX(ConfigFieldLists,MATCH(F37,ConfigFieldLists!C:C,0),4)</f>
        <v>#REF!</v>
      </c>
    </row>
    <row r="38" spans="1:11" x14ac:dyDescent="0.3">
      <c r="D38" t="s">
        <v>128</v>
      </c>
      <c r="F38" t="e">
        <f>INDEX(OutcomeAnswers,MATCH($B$34,#REF!,0),MATCH(D38,#REF!,0))</f>
        <v>#REF!</v>
      </c>
      <c r="G38" t="e">
        <f>INDEX(ConfigFieldLists,MATCH(F38,ConfigFieldLists!C:C,0),4)</f>
        <v>#REF!</v>
      </c>
    </row>
    <row r="39" spans="1:11" x14ac:dyDescent="0.3">
      <c r="D39" t="s">
        <v>130</v>
      </c>
      <c r="F39" t="e">
        <f>INDEX(OutcomeAnswers,MATCH($B$34,#REF!,0),MATCH(D39,#REF!,0))</f>
        <v>#REF!</v>
      </c>
      <c r="G39" t="e">
        <f>INDEX(ConfigFieldLists,MATCH(F39,ConfigFieldLists!C:C,0),4)</f>
        <v>#REF!</v>
      </c>
    </row>
    <row r="40" spans="1:11" x14ac:dyDescent="0.3">
      <c r="D40" t="s">
        <v>124</v>
      </c>
      <c r="F40" t="e">
        <f>INDEX(OutcomeAnswers,MATCH($B$34,#REF!,0),MATCH(D40,#REF!,0))</f>
        <v>#REF!</v>
      </c>
      <c r="G40" t="e">
        <f>INDEX(ConfigFieldLists,MATCH(F40,ConfigFieldLists!C:C,0),4)</f>
        <v>#REF!</v>
      </c>
    </row>
    <row r="41" spans="1:11" x14ac:dyDescent="0.3">
      <c r="D41" t="s">
        <v>111</v>
      </c>
      <c r="F41" t="e">
        <f>INDEX(OutcomeAnswers,MATCH($B$34,#REF!,0),MATCH(D41,#REF!,0))</f>
        <v>#REF!</v>
      </c>
      <c r="G41" t="e">
        <f>INDEX(ConfigFieldLists,MATCH(F41,ConfigFieldLists!C:C,0),4)</f>
        <v>#REF!</v>
      </c>
    </row>
    <row r="42" spans="1:11" x14ac:dyDescent="0.3">
      <c r="D42" t="s">
        <v>131</v>
      </c>
      <c r="F42" t="e">
        <f>INDEX(OutcomeAnswers,MATCH($B$34,#REF!,0),MATCH(D42,#REF!,0))</f>
        <v>#REF!</v>
      </c>
      <c r="G42" t="e">
        <f>INDEX(ConfigFieldLists,MATCH(F42,ConfigFieldLists!C:C,0),4)</f>
        <v>#REF!</v>
      </c>
    </row>
    <row r="43" spans="1:11" x14ac:dyDescent="0.3">
      <c r="D43" t="s">
        <v>132</v>
      </c>
      <c r="F43" t="e">
        <f>INDEX(OutcomeAnswers,MATCH($B$34,#REF!,0),MATCH(D43,#REF!,0))</f>
        <v>#REF!</v>
      </c>
      <c r="G43" t="e">
        <f>INDEX(ConfigFieldLists,MATCH(F43,ConfigFieldLists!C:C,0),4)</f>
        <v>#REF!</v>
      </c>
    </row>
    <row r="44" spans="1:11" s="1" customFormat="1" x14ac:dyDescent="0.3">
      <c r="A44" s="1" t="s">
        <v>90</v>
      </c>
      <c r="B44" s="1" t="s">
        <v>90</v>
      </c>
      <c r="G44" s="19" t="e">
        <f>H44*I44</f>
        <v>#REF!</v>
      </c>
      <c r="H44" s="25" t="e">
        <f>INDEX(Consequence,MATCH(E45,Consequences!A:A,0),3)</f>
        <v>#REF!</v>
      </c>
      <c r="I44" s="37" t="e">
        <f>INDEX(Probability,MATCH(E46,Probabilities!A:A,0),3)</f>
        <v>#REF!</v>
      </c>
      <c r="J44" s="25"/>
      <c r="K44" s="25"/>
    </row>
    <row r="45" spans="1:11" x14ac:dyDescent="0.3">
      <c r="D45" t="s">
        <v>77</v>
      </c>
      <c r="E45" t="e">
        <f>INDEX(BaselineAnswers,MATCH($B$44,#REF!,0),MATCH(D45,#REF!,0))</f>
        <v>#REF!</v>
      </c>
    </row>
    <row r="46" spans="1:11" x14ac:dyDescent="0.3">
      <c r="D46" t="s">
        <v>78</v>
      </c>
      <c r="E46" t="e">
        <f>INDEX(BaselineAnswers,MATCH($B$44,#REF!,0),MATCH(D46,#REF!,0))</f>
        <v>#REF!</v>
      </c>
    </row>
    <row r="47" spans="1:11" s="1" customFormat="1" x14ac:dyDescent="0.3">
      <c r="A47" s="1" t="s">
        <v>100</v>
      </c>
      <c r="B47" s="1" t="s">
        <v>100</v>
      </c>
      <c r="G47" s="20">
        <f>H47*I47</f>
        <v>1250</v>
      </c>
      <c r="H47" s="25">
        <f>E48*E51*E52*E56/E57</f>
        <v>1250000</v>
      </c>
      <c r="I47" s="64">
        <f>E55</f>
        <v>1E-3</v>
      </c>
      <c r="J47" s="25"/>
      <c r="K47" s="26"/>
    </row>
    <row r="48" spans="1:11" x14ac:dyDescent="0.3">
      <c r="C48" s="63" t="s">
        <v>362</v>
      </c>
      <c r="D48" t="s">
        <v>245</v>
      </c>
      <c r="E48">
        <v>25</v>
      </c>
    </row>
    <row r="49" spans="1:11" x14ac:dyDescent="0.3">
      <c r="C49" s="63" t="s">
        <v>362</v>
      </c>
      <c r="D49" t="s">
        <v>246</v>
      </c>
      <c r="E49" s="61" t="e">
        <f>INDEX(BaselineAnswers,MATCH($B$47,#REF!,0),MATCH(D49,#REF!,0))</f>
        <v>#REF!</v>
      </c>
      <c r="G49" t="e">
        <f>INDEX(ConfigFieldLists,MATCH(E49,ConfigFieldLists!C:C,0),4)</f>
        <v>#REF!</v>
      </c>
      <c r="H49" s="6"/>
      <c r="I49" s="6"/>
      <c r="J49" s="6"/>
    </row>
    <row r="50" spans="1:11" s="63" customFormat="1" x14ac:dyDescent="0.3">
      <c r="C50" s="63" t="s">
        <v>369</v>
      </c>
      <c r="D50" s="63" t="s">
        <v>246</v>
      </c>
      <c r="E50" s="63" t="s">
        <v>249</v>
      </c>
      <c r="H50" s="6"/>
      <c r="I50" s="6"/>
      <c r="J50" s="6"/>
    </row>
    <row r="51" spans="1:11" s="63" customFormat="1" x14ac:dyDescent="0.3">
      <c r="C51" s="63" t="s">
        <v>370</v>
      </c>
      <c r="D51" s="63" t="s">
        <v>372</v>
      </c>
      <c r="E51" s="63">
        <v>0.25</v>
      </c>
      <c r="H51" s="6"/>
      <c r="I51" s="6"/>
      <c r="J51" s="6"/>
    </row>
    <row r="52" spans="1:11" x14ac:dyDescent="0.3">
      <c r="C52" s="63" t="s">
        <v>363</v>
      </c>
      <c r="D52" t="s">
        <v>367</v>
      </c>
      <c r="E52" s="63">
        <v>200000</v>
      </c>
    </row>
    <row r="53" spans="1:11" x14ac:dyDescent="0.3">
      <c r="C53" s="63" t="s">
        <v>369</v>
      </c>
      <c r="D53" t="s">
        <v>78</v>
      </c>
      <c r="E53" s="61" t="e">
        <f>INDEX(BaselineAnswers,MATCH($B$47,#REF!,0),MATCH(D53,#REF!,0))</f>
        <v>#REF!</v>
      </c>
    </row>
    <row r="54" spans="1:11" s="63" customFormat="1" x14ac:dyDescent="0.3">
      <c r="C54" s="63" t="s">
        <v>369</v>
      </c>
      <c r="D54" s="63" t="s">
        <v>78</v>
      </c>
      <c r="E54" s="63" t="s">
        <v>87</v>
      </c>
    </row>
    <row r="55" spans="1:11" x14ac:dyDescent="0.3">
      <c r="C55" s="63" t="s">
        <v>370</v>
      </c>
      <c r="D55" t="s">
        <v>319</v>
      </c>
      <c r="E55">
        <f>INDEX(Probability,MATCH(E54,Probabilities!A:A,0),3)</f>
        <v>1E-3</v>
      </c>
    </row>
    <row r="56" spans="1:11" s="63" customFormat="1" x14ac:dyDescent="0.3">
      <c r="C56" s="63" t="s">
        <v>362</v>
      </c>
      <c r="D56" s="63" t="s">
        <v>371</v>
      </c>
      <c r="E56" s="63">
        <v>8760</v>
      </c>
    </row>
    <row r="57" spans="1:11" s="63" customFormat="1" x14ac:dyDescent="0.3">
      <c r="C57" s="63" t="s">
        <v>366</v>
      </c>
      <c r="D57" s="63" t="s">
        <v>368</v>
      </c>
      <c r="E57" s="63">
        <v>8760</v>
      </c>
    </row>
    <row r="58" spans="1:11" s="1" customFormat="1" x14ac:dyDescent="0.3">
      <c r="A58" s="1" t="s">
        <v>104</v>
      </c>
      <c r="B58" s="1" t="s">
        <v>104</v>
      </c>
      <c r="G58" s="24" t="e">
        <f>J58*K58</f>
        <v>#REF!</v>
      </c>
      <c r="H58" s="27"/>
      <c r="I58" s="27"/>
      <c r="J58" s="29" t="e">
        <f>(F59*F61)+(F62*F64)+(F65*F66)</f>
        <v>#REF!</v>
      </c>
      <c r="K58" s="28" t="e">
        <f>F67/100</f>
        <v>#REF!</v>
      </c>
    </row>
    <row r="59" spans="1:11" x14ac:dyDescent="0.3">
      <c r="C59" s="63" t="s">
        <v>362</v>
      </c>
      <c r="D59" t="s">
        <v>115</v>
      </c>
      <c r="F59" t="e">
        <f>INDEX(OutcomeAnswers,MATCH($B$58,#REF!,0),MATCH(D59,#REF!,0))</f>
        <v>#REF!</v>
      </c>
    </row>
    <row r="60" spans="1:11" s="63" customFormat="1" x14ac:dyDescent="0.3">
      <c r="C60" s="63" t="s">
        <v>363</v>
      </c>
      <c r="D60" s="63" t="s">
        <v>364</v>
      </c>
      <c r="F60" s="63">
        <v>30</v>
      </c>
    </row>
    <row r="61" spans="1:11" x14ac:dyDescent="0.3">
      <c r="C61" s="63" t="s">
        <v>365</v>
      </c>
      <c r="D61" t="s">
        <v>297</v>
      </c>
      <c r="F61">
        <f>F60</f>
        <v>30</v>
      </c>
    </row>
    <row r="62" spans="1:11" x14ac:dyDescent="0.3">
      <c r="C62" s="63" t="s">
        <v>362</v>
      </c>
      <c r="D62" t="s">
        <v>127</v>
      </c>
      <c r="F62" t="e">
        <f>INDEX(OutcomeAnswers,MATCH($B$58,#REF!,0),MATCH(D62,#REF!,0))</f>
        <v>#REF!</v>
      </c>
    </row>
    <row r="63" spans="1:11" s="63" customFormat="1" x14ac:dyDescent="0.3">
      <c r="C63" s="63" t="s">
        <v>366</v>
      </c>
      <c r="F63" s="63">
        <v>22.8</v>
      </c>
    </row>
    <row r="64" spans="1:11" x14ac:dyDescent="0.3">
      <c r="C64" s="63" t="s">
        <v>365</v>
      </c>
      <c r="D64" t="s">
        <v>295</v>
      </c>
      <c r="F64">
        <f>F60*F63</f>
        <v>684</v>
      </c>
    </row>
    <row r="65" spans="1:11" x14ac:dyDescent="0.3">
      <c r="C65" s="63" t="s">
        <v>362</v>
      </c>
      <c r="D65" t="s">
        <v>116</v>
      </c>
      <c r="F65" t="e">
        <f>INDEX(OutcomeAnswers,MATCH($B$58,#REF!,0),MATCH(D65,#REF!,0))</f>
        <v>#REF!</v>
      </c>
    </row>
    <row r="66" spans="1:11" x14ac:dyDescent="0.3">
      <c r="C66" s="63" t="s">
        <v>363</v>
      </c>
      <c r="D66" t="s">
        <v>296</v>
      </c>
      <c r="F66">
        <v>30</v>
      </c>
    </row>
    <row r="67" spans="1:11" x14ac:dyDescent="0.3">
      <c r="C67" s="63" t="s">
        <v>365</v>
      </c>
      <c r="D67" t="s">
        <v>113</v>
      </c>
      <c r="F67" s="6" t="e">
        <f>INDEX(OutcomeAnswers,MATCH($B$58,#REF!,0),MATCH(D67,#REF!,0))</f>
        <v>#REF!</v>
      </c>
    </row>
    <row r="68" spans="1:11" s="1" customFormat="1" x14ac:dyDescent="0.3">
      <c r="A68" s="1" t="s">
        <v>353</v>
      </c>
      <c r="B68" s="1" t="s">
        <v>353</v>
      </c>
      <c r="G68" s="20" t="e">
        <f>H68*I68</f>
        <v>#REF!</v>
      </c>
      <c r="H68" s="25" t="e">
        <f>INDEX(Consequence,MATCH(E69,Consequences!A:A,0),3)</f>
        <v>#REF!</v>
      </c>
      <c r="I68" s="37" t="e">
        <f>INDEX(Probability,MATCH(E70,Probabilities!A:A,0),3)</f>
        <v>#REF!</v>
      </c>
      <c r="J68" s="25"/>
      <c r="K68" s="25"/>
    </row>
    <row r="69" spans="1:11" x14ac:dyDescent="0.3">
      <c r="D69" t="s">
        <v>77</v>
      </c>
      <c r="E69" t="e">
        <f>INDEX(BaselineAnswers,MATCH($B$68,#REF!,0),MATCH(D69,#REF!,0))</f>
        <v>#REF!</v>
      </c>
    </row>
    <row r="70" spans="1:11" x14ac:dyDescent="0.3">
      <c r="D70" t="s">
        <v>78</v>
      </c>
      <c r="E70" t="e">
        <f>INDEX(BaselineAnswers,MATCH($B$68,#REF!,0),MATCH(D70,#REF!,0))</f>
        <v>#REF!</v>
      </c>
    </row>
    <row r="71" spans="1:11" s="1" customFormat="1" x14ac:dyDescent="0.3">
      <c r="A71" s="1" t="s">
        <v>106</v>
      </c>
      <c r="B71" s="1" t="s">
        <v>106</v>
      </c>
      <c r="D71" s="42"/>
      <c r="G71" s="24" t="e">
        <f>J71*K71</f>
        <v>#REF!</v>
      </c>
      <c r="H71" s="27"/>
      <c r="I71" s="27"/>
      <c r="J71" s="29" t="e">
        <f>(F72*G73*F74)+(F75*G76*F77)+(F78*G76*F79*0.1)</f>
        <v>#REF!</v>
      </c>
      <c r="K71" s="28" t="e">
        <f>F80/100</f>
        <v>#REF!</v>
      </c>
    </row>
    <row r="72" spans="1:11" x14ac:dyDescent="0.3">
      <c r="D72" t="s">
        <v>121</v>
      </c>
      <c r="F72" t="e">
        <f>INDEX(OutcomeAnswers,MATCH(B71,#REF!,0),MATCH(D72,#REF!,0))</f>
        <v>#REF!</v>
      </c>
    </row>
    <row r="73" spans="1:11" x14ac:dyDescent="0.3">
      <c r="D73" t="s">
        <v>134</v>
      </c>
      <c r="F73" t="e">
        <f>INDEX(OutcomeAnswers,MATCH(B71,#REF!,0),MATCH(D73,#REF!,0))</f>
        <v>#REF!</v>
      </c>
      <c r="G73" t="e">
        <f>INDEX(ConfigFieldLists,MATCH(F73,ConfigFieldLists!C:C,0),4)</f>
        <v>#REF!</v>
      </c>
    </row>
    <row r="74" spans="1:11" x14ac:dyDescent="0.3">
      <c r="D74" t="s">
        <v>298</v>
      </c>
      <c r="F74">
        <f>INDEX(CustConstants,MATCH($D$74,CustomerConstants!A:A,0),2)</f>
        <v>10000</v>
      </c>
    </row>
    <row r="75" spans="1:11" x14ac:dyDescent="0.3">
      <c r="D75" t="s">
        <v>122</v>
      </c>
      <c r="F75" t="e">
        <f>INDEX(OutcomeAnswers,MATCH(B71,#REF!,0),MATCH(D75,#REF!,0))</f>
        <v>#REF!</v>
      </c>
    </row>
    <row r="76" spans="1:11" x14ac:dyDescent="0.3">
      <c r="D76" t="s">
        <v>135</v>
      </c>
      <c r="F76" t="e">
        <f>INDEX(OutcomeAnswers,MATCH(B71,#REF!,0),MATCH(D76,#REF!,0))</f>
        <v>#REF!</v>
      </c>
      <c r="G76" t="e">
        <f>INDEX(ConfigFieldLists,MATCH(F76,ConfigFieldLists!C:C,0),4)</f>
        <v>#REF!</v>
      </c>
    </row>
    <row r="77" spans="1:11" x14ac:dyDescent="0.3">
      <c r="D77" t="s">
        <v>299</v>
      </c>
      <c r="F77">
        <f>INDEX(CustConstants,MATCH($D$77,CustomerConstants!A:A,0),2)</f>
        <v>100000</v>
      </c>
    </row>
    <row r="78" spans="1:11" x14ac:dyDescent="0.3">
      <c r="D78" t="s">
        <v>123</v>
      </c>
      <c r="F78" t="e">
        <f>INDEX(OutcomeAnswers,MATCH(B71,#REF!,0),MATCH(D78,#REF!,0))</f>
        <v>#REF!</v>
      </c>
    </row>
    <row r="79" spans="1:11" x14ac:dyDescent="0.3">
      <c r="D79" t="s">
        <v>300</v>
      </c>
      <c r="F79">
        <f>INDEX(CustConstants,MATCH($D$79,CustomerConstants!A:A,0),2)</f>
        <v>200000</v>
      </c>
    </row>
    <row r="80" spans="1:11" x14ac:dyDescent="0.3">
      <c r="D80" t="s">
        <v>112</v>
      </c>
      <c r="F80" s="6" t="e">
        <f>INDEX(OutcomeAnswers,MATCH(B71,#REF!,0),MATCH(D80,#REF!,0))</f>
        <v>#REF!</v>
      </c>
    </row>
    <row r="81" spans="1:11" s="1" customFormat="1" x14ac:dyDescent="0.3">
      <c r="A81" s="1" t="s">
        <v>353</v>
      </c>
      <c r="B81" s="1" t="s">
        <v>353</v>
      </c>
      <c r="G81" s="20" t="e">
        <f>H81*I81</f>
        <v>#REF!</v>
      </c>
      <c r="H81" s="25" t="e">
        <f>INDEX(Consequence,MATCH(E82,Consequences!A:A,0),3)</f>
        <v>#REF!</v>
      </c>
      <c r="I81" s="37" t="e">
        <f>INDEX(Probability,MATCH(E83,Probabilities!A:A,0),3)</f>
        <v>#REF!</v>
      </c>
      <c r="J81" s="25"/>
      <c r="K81" s="25"/>
    </row>
    <row r="82" spans="1:11" x14ac:dyDescent="0.3">
      <c r="D82" t="s">
        <v>77</v>
      </c>
      <c r="E82" t="e">
        <f>INDEX(BaselineAnswers,MATCH($B$68,#REF!,0),MATCH(D82,#REF!,0))</f>
        <v>#REF!</v>
      </c>
    </row>
    <row r="83" spans="1:11" x14ac:dyDescent="0.3">
      <c r="D83" t="s">
        <v>78</v>
      </c>
      <c r="E83" t="e">
        <f>INDEX(BaselineAnswers,MATCH($B$68,#REF!,0),MATCH(D83,#REF!,0))</f>
        <v>#REF!</v>
      </c>
    </row>
    <row r="84" spans="1:11" s="1" customFormat="1" x14ac:dyDescent="0.3">
      <c r="A84" s="1" t="s">
        <v>99</v>
      </c>
      <c r="B84" s="1" t="s">
        <v>99</v>
      </c>
      <c r="G84" s="19" t="e">
        <f>J84*K84</f>
        <v>#REF!</v>
      </c>
      <c r="H84" s="25"/>
      <c r="I84" s="25"/>
      <c r="J84" s="25" t="e">
        <f>F85*F86/100</f>
        <v>#REF!</v>
      </c>
      <c r="K84" s="26" t="e">
        <f>F87/100</f>
        <v>#REF!</v>
      </c>
    </row>
    <row r="85" spans="1:11" x14ac:dyDescent="0.3">
      <c r="D85" t="s">
        <v>225</v>
      </c>
      <c r="F85">
        <f>INDEX(CustConstants,MATCH($D$85,CustomerConstants!A:A,0),2)</f>
        <v>500000</v>
      </c>
    </row>
    <row r="86" spans="1:11" x14ac:dyDescent="0.3">
      <c r="D86" t="s">
        <v>200</v>
      </c>
      <c r="F86" t="e">
        <f>INDEX(OutcomeAnswers,MATCH(B84,#REF!,0),MATCH(D86,#REF!,0))</f>
        <v>#REF!</v>
      </c>
    </row>
    <row r="87" spans="1:11" x14ac:dyDescent="0.3">
      <c r="D87" t="s">
        <v>112</v>
      </c>
      <c r="F87" s="6" t="e">
        <f>INDEX(OutcomeAnswers,MATCH(B84,#REF!,0),MATCH(D87,#REF!,0))</f>
        <v>#REF!</v>
      </c>
    </row>
    <row r="88" spans="1:11" s="1" customFormat="1" x14ac:dyDescent="0.3">
      <c r="A88" s="1" t="s">
        <v>101</v>
      </c>
      <c r="B88" s="1" t="s">
        <v>101</v>
      </c>
      <c r="G88" s="20" t="e">
        <f>H88*I88</f>
        <v>#REF!</v>
      </c>
      <c r="H88" s="25" t="e">
        <f>INDEX(Consequence,MATCH(E89,Consequences!A:A,0),3)</f>
        <v>#REF!</v>
      </c>
      <c r="I88" s="50" t="e">
        <f>(1-((1-E91)^(1/12)))*12</f>
        <v>#REF!</v>
      </c>
      <c r="J88" s="25"/>
      <c r="K88" s="49"/>
    </row>
    <row r="89" spans="1:11" x14ac:dyDescent="0.3">
      <c r="D89" t="s">
        <v>77</v>
      </c>
      <c r="E89" t="e">
        <f>INDEX(BaselineAnswers,MATCH($B$88,#REF!,0),MATCH(D89,#REF!,0))</f>
        <v>#REF!</v>
      </c>
      <c r="H89" s="6"/>
      <c r="I89" s="6"/>
    </row>
    <row r="90" spans="1:11" x14ac:dyDescent="0.3">
      <c r="D90" t="s">
        <v>78</v>
      </c>
      <c r="E90" t="e">
        <f>INDEX(BaselineAnswers,MATCH($B$88,#REF!,0),MATCH(D90,#REF!,0))</f>
        <v>#REF!</v>
      </c>
    </row>
    <row r="91" spans="1:11" x14ac:dyDescent="0.3">
      <c r="D91" t="s">
        <v>319</v>
      </c>
      <c r="E91" t="e">
        <f>INDEX(Probability,MATCH(E90,Probabilities!A:A,0),3)</f>
        <v>#REF!</v>
      </c>
    </row>
    <row r="92" spans="1:11" s="1" customFormat="1" x14ac:dyDescent="0.3">
      <c r="A92" s="1" t="s">
        <v>102</v>
      </c>
      <c r="B92" s="1" t="s">
        <v>102</v>
      </c>
      <c r="G92" s="20" t="e">
        <f>J92*K92</f>
        <v>#REF!</v>
      </c>
      <c r="H92" s="25"/>
      <c r="I92" s="25"/>
      <c r="J92" s="25" t="e">
        <f>((F93*F94)+(F95*F96)+(F97*F98))</f>
        <v>#REF!</v>
      </c>
      <c r="K92" s="26" t="e">
        <f>F99/100</f>
        <v>#REF!</v>
      </c>
    </row>
    <row r="93" spans="1:11" x14ac:dyDescent="0.3">
      <c r="D93" t="s">
        <v>126</v>
      </c>
      <c r="F93" t="e">
        <f>INDEX(OutcomeAnswers,MATCH(B92,#REF!,0),MATCH(D93,#REF!,0))</f>
        <v>#REF!</v>
      </c>
    </row>
    <row r="94" spans="1:11" x14ac:dyDescent="0.3">
      <c r="D94" t="s">
        <v>229</v>
      </c>
      <c r="F94">
        <f>INDEX(CustConstants,MATCH($D94,CustomerConstants!A:A,0),2)</f>
        <v>20</v>
      </c>
    </row>
    <row r="95" spans="1:11" x14ac:dyDescent="0.3">
      <c r="D95" t="s">
        <v>120</v>
      </c>
      <c r="F95" t="e">
        <f>INDEX(OutcomeAnswers,MATCH(B92,#REF!,0),MATCH(D95,#REF!,0))</f>
        <v>#REF!</v>
      </c>
    </row>
    <row r="96" spans="1:11" x14ac:dyDescent="0.3">
      <c r="D96" t="s">
        <v>226</v>
      </c>
      <c r="F96">
        <f>INDEX(CustConstants,MATCH($D94,CustomerConstants!A:A,0),2)</f>
        <v>20</v>
      </c>
    </row>
    <row r="97" spans="1:11" x14ac:dyDescent="0.3">
      <c r="D97" t="s">
        <v>110</v>
      </c>
      <c r="F97" t="e">
        <f>INDEX(OutcomeAnswers,MATCH(B92,#REF!,0),MATCH(D97,#REF!,0))</f>
        <v>#REF!</v>
      </c>
    </row>
    <row r="98" spans="1:11" x14ac:dyDescent="0.3">
      <c r="D98" t="s">
        <v>227</v>
      </c>
      <c r="F98">
        <f>INDEX(CustConstants,MATCH($D98,CustomerConstants!A:A,0),2)</f>
        <v>110</v>
      </c>
    </row>
    <row r="99" spans="1:11" x14ac:dyDescent="0.3">
      <c r="D99" t="s">
        <v>112</v>
      </c>
      <c r="F99" s="6" t="e">
        <f>INDEX(OutcomeAnswers,MATCH(B92,#REF!,0),MATCH(D99,#REF!,0))</f>
        <v>#REF!</v>
      </c>
    </row>
    <row r="100" spans="1:11" s="1" customFormat="1" x14ac:dyDescent="0.3">
      <c r="A100" s="1" t="s">
        <v>103</v>
      </c>
      <c r="B100" s="1" t="s">
        <v>103</v>
      </c>
      <c r="G100" s="24" t="e">
        <f>J100*K100</f>
        <v>#REF!</v>
      </c>
      <c r="H100" s="27"/>
      <c r="I100" s="27"/>
      <c r="J100" s="29" t="e">
        <f>F101/100*INDEX(ConfigFieldLists,MATCH(F102,ConfigFieldLists!C:C,0),4)*F103</f>
        <v>#REF!</v>
      </c>
      <c r="K100" s="28" t="e">
        <f>F104/100</f>
        <v>#REF!</v>
      </c>
    </row>
    <row r="101" spans="1:11" x14ac:dyDescent="0.3">
      <c r="D101" t="s">
        <v>133</v>
      </c>
      <c r="F101" t="e">
        <f>INDEX(OutcomeAnswers,MATCH(B100,#REF!,0),MATCH(D101,#REF!,0))</f>
        <v>#REF!</v>
      </c>
      <c r="H101" s="46"/>
    </row>
    <row r="102" spans="1:11" x14ac:dyDescent="0.3">
      <c r="D102" t="s">
        <v>118</v>
      </c>
      <c r="F102" t="e">
        <f>INDEX(OutcomeAnswers,MATCH(B100,#REF!,0),MATCH(D102,#REF!,0))</f>
        <v>#REF!</v>
      </c>
      <c r="H102" s="6"/>
      <c r="I102" s="6"/>
      <c r="J102" s="47"/>
      <c r="K102" s="48"/>
    </row>
    <row r="103" spans="1:11" x14ac:dyDescent="0.3">
      <c r="D103" t="s">
        <v>234</v>
      </c>
      <c r="F103">
        <f>INDEX(CustConstants,MATCH($D$103,CustomerConstants!A:A,0),2)</f>
        <v>500000</v>
      </c>
    </row>
    <row r="104" spans="1:11" x14ac:dyDescent="0.3">
      <c r="D104" t="s">
        <v>112</v>
      </c>
      <c r="F104" s="6" t="e">
        <f>INDEX(OutcomeAnswers,MATCH(B100,#REF!,0),MATCH(D104,#REF!,0))</f>
        <v>#REF!</v>
      </c>
    </row>
    <row r="105" spans="1:11" s="1" customFormat="1" x14ac:dyDescent="0.3">
      <c r="A105" s="1" t="s">
        <v>82</v>
      </c>
      <c r="B105" s="1" t="s">
        <v>82</v>
      </c>
      <c r="G105" s="20" t="e">
        <f>H105*I105</f>
        <v>#REF!</v>
      </c>
      <c r="H105" s="25" t="e">
        <f>INDEX(Consequence,MATCH(E106,Consequences!A:A,0),3)</f>
        <v>#REF!</v>
      </c>
      <c r="I105" s="37" t="e">
        <f>INDEX(Probability,MATCH(E107,Probabilities!A:A,0),3)</f>
        <v>#REF!</v>
      </c>
      <c r="J105" s="25"/>
      <c r="K105" s="25"/>
    </row>
    <row r="106" spans="1:11" x14ac:dyDescent="0.3">
      <c r="D106" t="s">
        <v>77</v>
      </c>
      <c r="E106" t="e">
        <f>INDEX(BaselineAnswers,MATCH($B$105,#REF!,0),MATCH(D106,#REF!,0))</f>
        <v>#REF!</v>
      </c>
    </row>
    <row r="107" spans="1:11" x14ac:dyDescent="0.3">
      <c r="D107" t="s">
        <v>78</v>
      </c>
      <c r="E107" t="e">
        <f>INDEX(BaselineAnswers,MATCH($B$105,#REF!,0),MATCH(D107,#REF!,0))</f>
        <v>#REF!</v>
      </c>
    </row>
    <row r="108" spans="1:11" s="1" customFormat="1" x14ac:dyDescent="0.3">
      <c r="A108" s="1" t="s">
        <v>92</v>
      </c>
      <c r="B108" s="1" t="s">
        <v>92</v>
      </c>
      <c r="G108" s="20" t="e">
        <f>H108*I108</f>
        <v>#REF!</v>
      </c>
      <c r="H108" s="25" t="e">
        <f>INDEX(Consequence,MATCH(E109,Consequences!A:A,0),3)</f>
        <v>#REF!</v>
      </c>
      <c r="I108" s="37" t="e">
        <f>INDEX(Probability,MATCH(E110,Probabilities!A:A,0),3)</f>
        <v>#REF!</v>
      </c>
      <c r="J108" s="25"/>
      <c r="K108" s="25"/>
    </row>
    <row r="109" spans="1:11" x14ac:dyDescent="0.3">
      <c r="D109" t="s">
        <v>77</v>
      </c>
      <c r="E109" t="e">
        <f>INDEX(BaselineAnswers,MATCH($B$108,#REF!,0),MATCH(D109,#REF!,0))</f>
        <v>#REF!</v>
      </c>
    </row>
    <row r="110" spans="1:11" x14ac:dyDescent="0.3">
      <c r="D110" t="s">
        <v>78</v>
      </c>
      <c r="E110" t="e">
        <f>INDEX(BaselineAnswers,MATCH($B$108,#REF!,0),MATCH(D110,#REF!,0))</f>
        <v>#REF!</v>
      </c>
    </row>
    <row r="111" spans="1:11" s="1" customFormat="1" x14ac:dyDescent="0.3">
      <c r="A111" s="1" t="s">
        <v>88</v>
      </c>
      <c r="B111" s="1" t="s">
        <v>88</v>
      </c>
      <c r="G111" s="20" t="e">
        <f>H111*I111</f>
        <v>#REF!</v>
      </c>
      <c r="H111" s="25" t="e">
        <f>INDEX(Consequence,MATCH(E112,Consequences!A:A,0),3)</f>
        <v>#REF!</v>
      </c>
      <c r="I111" s="37" t="e">
        <f>INDEX(Probability,MATCH(E113,Probabilities!A:A,0),3)</f>
        <v>#REF!</v>
      </c>
      <c r="J111" s="25"/>
      <c r="K111" s="25"/>
    </row>
    <row r="112" spans="1:11" x14ac:dyDescent="0.3">
      <c r="D112" t="s">
        <v>77</v>
      </c>
      <c r="E112" t="e">
        <f>INDEX(BaselineAnswers,MATCH($B$111,#REF!,0),MATCH(D112,#REF!,0))</f>
        <v>#REF!</v>
      </c>
    </row>
    <row r="113" spans="1:11" x14ac:dyDescent="0.3">
      <c r="D113" t="s">
        <v>78</v>
      </c>
      <c r="E113" t="e">
        <f>INDEX(BaselineAnswers,MATCH($B$111,#REF!,0),MATCH(D113,#REF!,0))</f>
        <v>#REF!</v>
      </c>
    </row>
    <row r="114" spans="1:11" s="1" customFormat="1" x14ac:dyDescent="0.3">
      <c r="A114" s="1" t="s">
        <v>96</v>
      </c>
      <c r="B114" s="1" t="s">
        <v>96</v>
      </c>
      <c r="G114" s="20" t="e">
        <f>H114*I114</f>
        <v>#REF!</v>
      </c>
      <c r="H114" s="25" t="e">
        <f>INDEX(Consequence,MATCH(E115,Consequences!A:A,0),3)</f>
        <v>#REF!</v>
      </c>
      <c r="I114" s="37" t="e">
        <f>INDEX(Probability,MATCH(E116,Probabilities!A:A,0),3)</f>
        <v>#REF!</v>
      </c>
      <c r="J114" s="25"/>
      <c r="K114" s="25"/>
    </row>
    <row r="115" spans="1:11" x14ac:dyDescent="0.3">
      <c r="D115" t="s">
        <v>77</v>
      </c>
      <c r="E115" t="e">
        <f>INDEX(BaselineAnswers,MATCH($B$114,#REF!,0),MATCH(D115,#REF!,0))</f>
        <v>#REF!</v>
      </c>
    </row>
    <row r="116" spans="1:11" x14ac:dyDescent="0.3">
      <c r="D116" t="s">
        <v>78</v>
      </c>
      <c r="E116" t="e">
        <f>INDEX(BaselineAnswers,MATCH($B$114,#REF!,0),MATCH(D116,#REF!,0))</f>
        <v>#REF!</v>
      </c>
    </row>
    <row r="117" spans="1:11" s="1" customFormat="1" x14ac:dyDescent="0.3">
      <c r="A117" s="1" t="s">
        <v>89</v>
      </c>
      <c r="B117" s="1" t="s">
        <v>89</v>
      </c>
      <c r="G117" s="20" t="e">
        <f>H117*I117</f>
        <v>#REF!</v>
      </c>
      <c r="H117" s="25" t="e">
        <f>INDEX(Consequence,MATCH(E118,Consequences!A:A,0),3)</f>
        <v>#REF!</v>
      </c>
      <c r="I117" s="37" t="e">
        <f>INDEX(Probability,MATCH(E119,Probabilities!A:A,0),3)</f>
        <v>#REF!</v>
      </c>
      <c r="J117" s="25"/>
      <c r="K117" s="25"/>
    </row>
    <row r="118" spans="1:11" x14ac:dyDescent="0.3">
      <c r="D118" t="s">
        <v>77</v>
      </c>
      <c r="E118" t="e">
        <f>INDEX(BaselineAnswers,MATCH($B$117,#REF!,0),MATCH(D118,#REF!,0))</f>
        <v>#REF!</v>
      </c>
    </row>
    <row r="119" spans="1:11" x14ac:dyDescent="0.3">
      <c r="D119" t="s">
        <v>78</v>
      </c>
      <c r="E119" t="e">
        <f>INDEX(BaselineAnswers,MATCH($B$117,#REF!,0),MATCH(D119,#REF!,0))</f>
        <v>#REF!</v>
      </c>
    </row>
    <row r="120" spans="1:11" s="1" customFormat="1" x14ac:dyDescent="0.3">
      <c r="A120" s="1" t="s">
        <v>79</v>
      </c>
      <c r="B120" s="1" t="s">
        <v>79</v>
      </c>
      <c r="G120" s="20" t="e">
        <f>H120*I120</f>
        <v>#REF!</v>
      </c>
      <c r="H120" s="25" t="e">
        <f>INDEX(Consequence,MATCH(E121,Consequences!A:A,0),3)</f>
        <v>#REF!</v>
      </c>
      <c r="I120" s="37" t="e">
        <f>INDEX(Probability,MATCH(E122,Probabilities!A:A,0),3)</f>
        <v>#REF!</v>
      </c>
      <c r="J120" s="25"/>
      <c r="K120" s="25"/>
    </row>
    <row r="121" spans="1:11" x14ac:dyDescent="0.3">
      <c r="D121" t="s">
        <v>77</v>
      </c>
      <c r="E121" t="e">
        <f>INDEX(BaselineAnswers,MATCH($B$120,#REF!,0),MATCH(D121,#REF!,0))</f>
        <v>#REF!</v>
      </c>
    </row>
    <row r="122" spans="1:11" x14ac:dyDescent="0.3">
      <c r="D122" t="s">
        <v>78</v>
      </c>
      <c r="E122" t="e">
        <f>INDEX(BaselineAnswers,MATCH($B$120,#REF!,0),MATCH(D122,#REF!,0))</f>
        <v>#REF!</v>
      </c>
    </row>
    <row r="123" spans="1:11" s="1" customFormat="1" x14ac:dyDescent="0.3">
      <c r="A123" s="1" t="s">
        <v>97</v>
      </c>
      <c r="B123" s="1" t="s">
        <v>97</v>
      </c>
      <c r="G123" s="20" t="e">
        <f>H123*I123</f>
        <v>#REF!</v>
      </c>
      <c r="H123" s="25" t="e">
        <f>INDEX(Consequence,MATCH(E124,Consequences!A:A,0),3)</f>
        <v>#REF!</v>
      </c>
      <c r="I123" s="37" t="e">
        <f>INDEX(Probability,MATCH(E125,Probabilities!A:A,0),3)</f>
        <v>#REF!</v>
      </c>
      <c r="J123" s="25"/>
      <c r="K123" s="25"/>
    </row>
    <row r="124" spans="1:11" x14ac:dyDescent="0.3">
      <c r="D124" t="s">
        <v>77</v>
      </c>
      <c r="E124" t="e">
        <f>INDEX(BaselineAnswers,MATCH($B$123,#REF!,0),MATCH(D124,#REF!,0))</f>
        <v>#REF!</v>
      </c>
    </row>
    <row r="125" spans="1:11" x14ac:dyDescent="0.3">
      <c r="D125" t="s">
        <v>78</v>
      </c>
      <c r="E125" t="e">
        <f>INDEX(BaselineAnswers,MATCH($B$123,#REF!,0),MATCH(D125,#REF!,0))</f>
        <v>#REF!</v>
      </c>
    </row>
    <row r="126" spans="1:11" s="1" customFormat="1" x14ac:dyDescent="0.3">
      <c r="A126" s="1" t="s">
        <v>108</v>
      </c>
      <c r="B126" s="1" t="s">
        <v>108</v>
      </c>
      <c r="G126" s="24" t="e">
        <f>J126*K126</f>
        <v>#REF!</v>
      </c>
      <c r="H126" s="27"/>
      <c r="I126" s="27"/>
      <c r="J126" s="29" t="e">
        <f>F127*F128</f>
        <v>#REF!</v>
      </c>
      <c r="K126" s="28" t="e">
        <f>F129/100</f>
        <v>#REF!</v>
      </c>
    </row>
    <row r="127" spans="1:11" x14ac:dyDescent="0.3">
      <c r="D127" t="s">
        <v>125</v>
      </c>
      <c r="F127" t="e">
        <f>INDEX(OutcomeAnswers,MATCH(B126,#REF!,0),MATCH(D127,#REF!,0))</f>
        <v>#REF!</v>
      </c>
    </row>
    <row r="128" spans="1:11" x14ac:dyDescent="0.3">
      <c r="D128" t="s">
        <v>302</v>
      </c>
      <c r="F128">
        <f>INDEX(CustConstants,MATCH($D$128,CustomerConstants!A:A,0),2)</f>
        <v>200</v>
      </c>
    </row>
    <row r="129" spans="4:6" x14ac:dyDescent="0.3">
      <c r="D129" t="s">
        <v>112</v>
      </c>
      <c r="F129" s="6" t="e">
        <f>INDEX(OutcomeAnswers,MATCH(B126,#REF!,0),MATCH(D129,#REF!,0))</f>
        <v>#REF!</v>
      </c>
    </row>
  </sheetData>
  <autoFilter ref="B1:K29" xr:uid="{00000000-0009-0000-0000-000015000000}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C6E6-6ADB-4AC9-AE0C-D6A0267BA00F}">
  <sheetPr>
    <tabColor theme="5" tint="-0.249977111117893"/>
  </sheetPr>
  <dimension ref="A1:K42"/>
  <sheetViews>
    <sheetView topLeftCell="A10" workbookViewId="0">
      <selection activeCell="A16" sqref="A16"/>
    </sheetView>
  </sheetViews>
  <sheetFormatPr defaultRowHeight="14.4" x14ac:dyDescent="0.3"/>
  <cols>
    <col min="1" max="1" width="14.5546875" customWidth="1"/>
    <col min="2" max="2" width="34.44140625" customWidth="1"/>
    <col min="3" max="3" width="36.5546875" customWidth="1"/>
    <col min="4" max="4" width="19" customWidth="1"/>
    <col min="5" max="5" width="22.5546875" customWidth="1"/>
    <col min="6" max="6" width="17.33203125" customWidth="1"/>
    <col min="7" max="7" width="22" customWidth="1"/>
    <col min="8" max="8" width="19.109375" customWidth="1"/>
    <col min="9" max="9" width="22" customWidth="1"/>
    <col min="10" max="10" width="19.109375" customWidth="1"/>
  </cols>
  <sheetData>
    <row r="1" spans="1:11" ht="15" thickTop="1" x14ac:dyDescent="0.3">
      <c r="A1" s="17" t="s">
        <v>251</v>
      </c>
      <c r="B1" s="17" t="s">
        <v>219</v>
      </c>
      <c r="C1" s="17" t="s">
        <v>223</v>
      </c>
      <c r="D1" s="18" t="s">
        <v>220</v>
      </c>
      <c r="E1" s="18" t="s">
        <v>221</v>
      </c>
      <c r="F1" s="30" t="s">
        <v>222</v>
      </c>
      <c r="G1" s="31" t="s">
        <v>232</v>
      </c>
      <c r="H1" s="31" t="s">
        <v>233</v>
      </c>
      <c r="I1" s="31" t="s">
        <v>230</v>
      </c>
      <c r="J1" s="31" t="s">
        <v>231</v>
      </c>
    </row>
    <row r="2" spans="1:11" s="35" customFormat="1" x14ac:dyDescent="0.3">
      <c r="A2" s="36" t="s">
        <v>326</v>
      </c>
      <c r="B2" s="52" t="s">
        <v>79</v>
      </c>
      <c r="C2" s="32"/>
      <c r="D2"/>
      <c r="E2"/>
      <c r="F2" s="51"/>
      <c r="G2" s="51"/>
      <c r="H2" s="51"/>
      <c r="I2" s="51"/>
      <c r="J2" s="51"/>
    </row>
    <row r="3" spans="1:11" s="35" customFormat="1" x14ac:dyDescent="0.3">
      <c r="A3" s="32"/>
      <c r="B3" s="36"/>
      <c r="C3" t="s">
        <v>320</v>
      </c>
      <c r="D3"/>
      <c r="E3" t="s">
        <v>322</v>
      </c>
      <c r="F3" s="53">
        <f>G3*H3-I3*J3</f>
        <v>-11405.932658923057</v>
      </c>
      <c r="G3" s="38"/>
      <c r="H3" s="38"/>
      <c r="I3" s="53">
        <f>E4+E5*E6</f>
        <v>6500</v>
      </c>
      <c r="J3" s="26">
        <f>(1-((1-E7/100)^(1/12)))*12</f>
        <v>1.7547588706035473</v>
      </c>
      <c r="K3" s="54"/>
    </row>
    <row r="4" spans="1:11" s="35" customFormat="1" x14ac:dyDescent="0.3">
      <c r="A4" s="32"/>
      <c r="B4" s="36"/>
      <c r="C4" t="s">
        <v>321</v>
      </c>
      <c r="D4"/>
      <c r="E4" s="51">
        <v>1000</v>
      </c>
      <c r="F4" s="55"/>
      <c r="G4" s="51"/>
      <c r="H4" s="51"/>
      <c r="I4" s="51"/>
      <c r="J4" s="51"/>
    </row>
    <row r="5" spans="1:11" s="35" customFormat="1" x14ac:dyDescent="0.3">
      <c r="A5" s="32"/>
      <c r="B5" s="36"/>
      <c r="C5" t="s">
        <v>248</v>
      </c>
      <c r="D5"/>
      <c r="E5">
        <v>50</v>
      </c>
      <c r="F5" s="51"/>
      <c r="G5" s="51"/>
      <c r="H5" s="51"/>
      <c r="I5" s="51"/>
      <c r="J5" s="51"/>
    </row>
    <row r="6" spans="1:11" s="35" customFormat="1" x14ac:dyDescent="0.3">
      <c r="A6" s="32"/>
      <c r="B6" s="36"/>
      <c r="C6" t="s">
        <v>323</v>
      </c>
      <c r="D6"/>
      <c r="E6" s="51">
        <v>110</v>
      </c>
      <c r="F6" s="51"/>
      <c r="G6" s="51"/>
      <c r="H6" s="51"/>
      <c r="I6" s="51"/>
      <c r="J6" s="51"/>
    </row>
    <row r="7" spans="1:11" s="35" customFormat="1" x14ac:dyDescent="0.3">
      <c r="A7" s="32"/>
      <c r="B7" s="36"/>
      <c r="C7" t="s">
        <v>112</v>
      </c>
      <c r="D7"/>
      <c r="E7" s="56">
        <v>85</v>
      </c>
      <c r="F7" s="51"/>
      <c r="G7" s="51"/>
      <c r="H7" s="51"/>
      <c r="I7" s="51"/>
      <c r="J7" s="51"/>
    </row>
    <row r="8" spans="1:11" s="35" customFormat="1" x14ac:dyDescent="0.3">
      <c r="A8" s="32"/>
      <c r="B8" s="52" t="s">
        <v>324</v>
      </c>
      <c r="C8" t="s">
        <v>325</v>
      </c>
      <c r="D8"/>
      <c r="E8"/>
      <c r="F8" s="53">
        <f>G8*H8-I8*J8</f>
        <v>-11405.932658923057</v>
      </c>
      <c r="G8" s="53"/>
      <c r="H8" s="53"/>
      <c r="I8" s="53">
        <f>E4+E5*E6</f>
        <v>6500</v>
      </c>
      <c r="J8" s="26">
        <f>(1-((1-E7/100)^(1/12)))*12</f>
        <v>1.7547588706035473</v>
      </c>
    </row>
    <row r="9" spans="1:11" s="35" customFormat="1" x14ac:dyDescent="0.3">
      <c r="A9" s="32"/>
      <c r="B9" s="36"/>
      <c r="C9"/>
      <c r="D9"/>
      <c r="E9"/>
      <c r="F9" s="51"/>
      <c r="G9" s="51"/>
      <c r="H9" s="51"/>
      <c r="I9" s="51"/>
      <c r="J9" s="51"/>
    </row>
    <row r="10" spans="1:11" s="35" customFormat="1" x14ac:dyDescent="0.3">
      <c r="A10" s="36" t="s">
        <v>244</v>
      </c>
      <c r="B10" s="52" t="s">
        <v>252</v>
      </c>
      <c r="C10"/>
      <c r="D10"/>
      <c r="E10"/>
      <c r="F10" s="51"/>
      <c r="G10" s="51"/>
      <c r="H10" s="51"/>
      <c r="I10" s="51"/>
      <c r="J10" s="51"/>
    </row>
    <row r="11" spans="1:11" s="35" customFormat="1" x14ac:dyDescent="0.3">
      <c r="A11" s="32"/>
      <c r="B11" s="36"/>
      <c r="C11" t="s">
        <v>320</v>
      </c>
      <c r="D11"/>
      <c r="E11" t="s">
        <v>322</v>
      </c>
      <c r="F11" s="53">
        <f>G11*H11-I11*J11</f>
        <v>34.712181191283889</v>
      </c>
      <c r="G11" s="53">
        <f>D12+D13*D14</f>
        <v>5300</v>
      </c>
      <c r="H11" s="26">
        <f>(1-((1-D15/100)^(1/12)))*12</f>
        <v>0.67350824781967766</v>
      </c>
      <c r="I11" s="53">
        <f>E12+E13*E14</f>
        <v>2700</v>
      </c>
      <c r="J11" s="26">
        <f>(1-((1-E15/100)^(1/12)))*12</f>
        <v>1.3092153823159287</v>
      </c>
    </row>
    <row r="12" spans="1:11" s="35" customFormat="1" x14ac:dyDescent="0.3">
      <c r="A12" s="32"/>
      <c r="B12" s="36"/>
      <c r="C12" t="s">
        <v>321</v>
      </c>
      <c r="D12" s="51">
        <v>2000</v>
      </c>
      <c r="E12" s="51">
        <v>500</v>
      </c>
      <c r="F12" s="55"/>
      <c r="G12" s="55"/>
      <c r="H12" s="51"/>
      <c r="I12" s="51"/>
      <c r="J12" s="51"/>
    </row>
    <row r="13" spans="1:11" s="35" customFormat="1" x14ac:dyDescent="0.3">
      <c r="A13" s="32"/>
      <c r="B13" s="36"/>
      <c r="C13" t="s">
        <v>248</v>
      </c>
      <c r="D13">
        <v>30</v>
      </c>
      <c r="E13">
        <v>20</v>
      </c>
      <c r="F13" s="51"/>
      <c r="G13" s="51"/>
      <c r="H13" s="51"/>
      <c r="I13" s="51"/>
      <c r="J13" s="51"/>
    </row>
    <row r="14" spans="1:11" s="35" customFormat="1" x14ac:dyDescent="0.3">
      <c r="A14" s="32"/>
      <c r="B14" s="36"/>
      <c r="C14" t="s">
        <v>323</v>
      </c>
      <c r="D14" s="51">
        <v>110</v>
      </c>
      <c r="E14" s="51">
        <v>110</v>
      </c>
      <c r="F14" s="51"/>
      <c r="G14" s="51"/>
      <c r="H14" s="51"/>
      <c r="I14" s="51"/>
      <c r="J14" s="51"/>
    </row>
    <row r="15" spans="1:11" s="35" customFormat="1" x14ac:dyDescent="0.3">
      <c r="A15" s="32"/>
      <c r="B15" s="36"/>
      <c r="C15" t="s">
        <v>112</v>
      </c>
      <c r="D15" s="56">
        <v>50</v>
      </c>
      <c r="E15" s="56">
        <v>75</v>
      </c>
      <c r="F15" s="51"/>
      <c r="G15" s="51"/>
      <c r="H15" s="51"/>
      <c r="I15" s="51"/>
      <c r="J15" s="51"/>
    </row>
    <row r="16" spans="1:11" s="35" customFormat="1" x14ac:dyDescent="0.3">
      <c r="A16" s="32"/>
      <c r="B16" s="52" t="s">
        <v>324</v>
      </c>
      <c r="C16" t="s">
        <v>325</v>
      </c>
      <c r="D16"/>
      <c r="E16"/>
      <c r="F16" s="53">
        <f>G16*H16-I16*J16</f>
        <v>34.712181191283889</v>
      </c>
      <c r="G16" s="53">
        <f>D12+D13*D14</f>
        <v>5300</v>
      </c>
      <c r="H16" s="26">
        <f>(1-((1-D15/100)^(1/12)))*12</f>
        <v>0.67350824781967766</v>
      </c>
      <c r="I16" s="53">
        <f>E12+E13*E14</f>
        <v>2700</v>
      </c>
      <c r="J16" s="26">
        <f>(1-((1-E15/100)^(1/12)))*12</f>
        <v>1.3092153823159287</v>
      </c>
    </row>
    <row r="17" spans="1:10" s="35" customFormat="1" x14ac:dyDescent="0.3">
      <c r="A17" s="32"/>
      <c r="B17" s="32"/>
      <c r="C17"/>
      <c r="D17"/>
      <c r="E17"/>
      <c r="F17" s="51"/>
      <c r="G17" s="51"/>
      <c r="H17" s="51"/>
      <c r="I17" s="51"/>
      <c r="J17" s="51"/>
    </row>
    <row r="20" spans="1:10" x14ac:dyDescent="0.3">
      <c r="B20" t="s">
        <v>327</v>
      </c>
      <c r="C20" t="s">
        <v>328</v>
      </c>
      <c r="D20" t="s">
        <v>333</v>
      </c>
      <c r="E20" s="10">
        <v>29347</v>
      </c>
      <c r="F20" s="10">
        <v>29347</v>
      </c>
      <c r="G20" t="s">
        <v>333</v>
      </c>
    </row>
    <row r="21" spans="1:10" x14ac:dyDescent="0.3">
      <c r="C21" t="s">
        <v>330</v>
      </c>
      <c r="D21">
        <v>2017</v>
      </c>
      <c r="E21">
        <v>2017</v>
      </c>
      <c r="F21">
        <v>2017</v>
      </c>
      <c r="G21">
        <v>2017</v>
      </c>
    </row>
    <row r="22" spans="1:10" x14ac:dyDescent="0.3">
      <c r="C22" t="s">
        <v>329</v>
      </c>
      <c r="D22" t="s">
        <v>333</v>
      </c>
      <c r="E22" t="s">
        <v>333</v>
      </c>
      <c r="F22">
        <v>5</v>
      </c>
      <c r="G22">
        <v>5</v>
      </c>
    </row>
    <row r="23" spans="1:10" x14ac:dyDescent="0.3">
      <c r="C23" t="s">
        <v>332</v>
      </c>
      <c r="D23">
        <v>2023</v>
      </c>
      <c r="E23">
        <v>2023</v>
      </c>
      <c r="F23">
        <v>2023</v>
      </c>
      <c r="G23">
        <v>2023</v>
      </c>
    </row>
    <row r="24" spans="1:10" x14ac:dyDescent="0.3">
      <c r="C24" t="s">
        <v>331</v>
      </c>
      <c r="D24" t="s">
        <v>335</v>
      </c>
      <c r="E24" t="s">
        <v>335</v>
      </c>
      <c r="F24">
        <v>8</v>
      </c>
      <c r="G24">
        <v>8</v>
      </c>
    </row>
    <row r="26" spans="1:10" x14ac:dyDescent="0.3">
      <c r="C26" t="s">
        <v>329</v>
      </c>
      <c r="D26" t="s">
        <v>333</v>
      </c>
      <c r="E26" t="s">
        <v>344</v>
      </c>
      <c r="F26" t="s">
        <v>337</v>
      </c>
      <c r="G26" t="s">
        <v>337</v>
      </c>
    </row>
    <row r="27" spans="1:10" x14ac:dyDescent="0.3">
      <c r="C27" t="s">
        <v>331</v>
      </c>
      <c r="D27" t="s">
        <v>336</v>
      </c>
      <c r="E27" t="s">
        <v>336</v>
      </c>
      <c r="F27" t="s">
        <v>338</v>
      </c>
      <c r="G27" t="s">
        <v>338</v>
      </c>
    </row>
    <row r="28" spans="1:10" x14ac:dyDescent="0.3">
      <c r="C28" t="s">
        <v>342</v>
      </c>
      <c r="D28" s="57" t="s">
        <v>343</v>
      </c>
      <c r="E28" s="58" t="s">
        <v>345</v>
      </c>
      <c r="F28" s="57" t="s">
        <v>343</v>
      </c>
      <c r="G28" s="57" t="s">
        <v>343</v>
      </c>
    </row>
    <row r="30" spans="1:10" x14ac:dyDescent="0.3">
      <c r="B30" t="s">
        <v>79</v>
      </c>
      <c r="C30" t="s">
        <v>339</v>
      </c>
      <c r="D30" t="s">
        <v>333</v>
      </c>
      <c r="E30" t="s">
        <v>166</v>
      </c>
      <c r="F30" t="s">
        <v>166</v>
      </c>
      <c r="G30" t="s">
        <v>333</v>
      </c>
    </row>
    <row r="31" spans="1:10" x14ac:dyDescent="0.3">
      <c r="C31" t="s">
        <v>340</v>
      </c>
      <c r="D31" t="s">
        <v>333</v>
      </c>
      <c r="E31" t="s">
        <v>333</v>
      </c>
      <c r="F31" t="s">
        <v>80</v>
      </c>
      <c r="G31" t="s">
        <v>80</v>
      </c>
    </row>
    <row r="32" spans="1:10" x14ac:dyDescent="0.3">
      <c r="C32" t="s">
        <v>341</v>
      </c>
      <c r="D32" t="s">
        <v>333</v>
      </c>
      <c r="E32" t="s">
        <v>333</v>
      </c>
      <c r="F32">
        <v>0.1</v>
      </c>
      <c r="G32">
        <v>0.1</v>
      </c>
    </row>
    <row r="33" spans="3:7" x14ac:dyDescent="0.3">
      <c r="C33" t="s">
        <v>351</v>
      </c>
      <c r="D33" s="60">
        <v>5.4100000000000002E-2</v>
      </c>
      <c r="E33" s="60">
        <v>5.4100000000000002E-2</v>
      </c>
      <c r="F33" s="60">
        <v>5.4100000000000002E-2</v>
      </c>
      <c r="G33" s="60">
        <v>5.4100000000000002E-2</v>
      </c>
    </row>
    <row r="34" spans="3:7" x14ac:dyDescent="0.3">
      <c r="C34" t="s">
        <v>346</v>
      </c>
      <c r="D34" s="59">
        <v>1</v>
      </c>
      <c r="E34" s="59">
        <v>1</v>
      </c>
      <c r="F34">
        <v>0.1</v>
      </c>
      <c r="G34">
        <v>0.1</v>
      </c>
    </row>
    <row r="36" spans="3:7" x14ac:dyDescent="0.3">
      <c r="C36" t="s">
        <v>347</v>
      </c>
      <c r="D36" t="s">
        <v>333</v>
      </c>
      <c r="E36" t="s">
        <v>166</v>
      </c>
      <c r="F36" t="s">
        <v>80</v>
      </c>
      <c r="G36" t="s">
        <v>80</v>
      </c>
    </row>
    <row r="37" spans="3:7" x14ac:dyDescent="0.3">
      <c r="C37" t="s">
        <v>349</v>
      </c>
      <c r="D37" t="s">
        <v>333</v>
      </c>
      <c r="E37" s="62">
        <v>10000</v>
      </c>
      <c r="F37" s="62">
        <v>300</v>
      </c>
      <c r="G37" s="62">
        <v>300</v>
      </c>
    </row>
    <row r="38" spans="3:7" x14ac:dyDescent="0.3">
      <c r="C38" t="s">
        <v>348</v>
      </c>
      <c r="D38" s="60">
        <f>D33*D34</f>
        <v>5.4100000000000002E-2</v>
      </c>
      <c r="E38" s="60">
        <f>E33*E34</f>
        <v>5.4100000000000002E-2</v>
      </c>
      <c r="F38" s="60">
        <f>F33*F34</f>
        <v>5.4100000000000007E-3</v>
      </c>
      <c r="G38" s="60">
        <f>G33*G34</f>
        <v>5.4100000000000007E-3</v>
      </c>
    </row>
    <row r="40" spans="3:7" x14ac:dyDescent="0.3">
      <c r="C40" t="s">
        <v>350</v>
      </c>
      <c r="D40" t="s">
        <v>333</v>
      </c>
      <c r="E40" s="45">
        <f>E37*E38</f>
        <v>541</v>
      </c>
      <c r="F40" s="45">
        <f>F37*F38</f>
        <v>1.6230000000000002</v>
      </c>
      <c r="G40" s="45">
        <f>G37*G38</f>
        <v>1.6230000000000002</v>
      </c>
    </row>
    <row r="42" spans="3:7" x14ac:dyDescent="0.3">
      <c r="C42" t="s">
        <v>342</v>
      </c>
      <c r="D42" s="61" t="s">
        <v>334</v>
      </c>
      <c r="E42" s="57" t="s">
        <v>343</v>
      </c>
      <c r="F42" s="57" t="s">
        <v>343</v>
      </c>
      <c r="G42" s="61" t="s">
        <v>334</v>
      </c>
    </row>
  </sheetData>
  <autoFilter ref="B1:J17" xr:uid="{00000000-0009-0000-0000-000015000000}"/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 tint="-0.249977111117893"/>
  </sheetPr>
  <dimension ref="A1:E22"/>
  <sheetViews>
    <sheetView workbookViewId="0">
      <selection activeCell="G16" sqref="G16"/>
    </sheetView>
  </sheetViews>
  <sheetFormatPr defaultRowHeight="14.4" x14ac:dyDescent="0.3"/>
  <cols>
    <col min="2" max="2" width="38.44140625" bestFit="1" customWidth="1"/>
  </cols>
  <sheetData>
    <row r="1" spans="1:5" x14ac:dyDescent="0.3">
      <c r="A1" s="21" t="s">
        <v>251</v>
      </c>
      <c r="B1" s="21" t="s">
        <v>219</v>
      </c>
      <c r="C1" s="21" t="s">
        <v>237</v>
      </c>
      <c r="D1" s="21" t="s">
        <v>238</v>
      </c>
      <c r="E1" s="21" t="s">
        <v>239</v>
      </c>
    </row>
    <row r="2" spans="1:5" x14ac:dyDescent="0.3">
      <c r="A2" s="22" t="s">
        <v>94</v>
      </c>
      <c r="B2" s="22" t="s">
        <v>94</v>
      </c>
      <c r="C2" s="22" t="s">
        <v>311</v>
      </c>
      <c r="D2" s="22" t="s">
        <v>311</v>
      </c>
      <c r="E2" s="22" t="s">
        <v>311</v>
      </c>
    </row>
    <row r="3" spans="1:5" x14ac:dyDescent="0.3">
      <c r="A3" s="23" t="s">
        <v>90</v>
      </c>
      <c r="B3" s="23" t="s">
        <v>94</v>
      </c>
      <c r="C3" s="23" t="s">
        <v>312</v>
      </c>
      <c r="D3" s="23" t="s">
        <v>312</v>
      </c>
      <c r="E3" s="23" t="s">
        <v>312</v>
      </c>
    </row>
    <row r="4" spans="1:5" x14ac:dyDescent="0.3">
      <c r="A4" s="22" t="s">
        <v>100</v>
      </c>
      <c r="B4" s="22" t="s">
        <v>100</v>
      </c>
      <c r="C4" s="22"/>
      <c r="D4" s="43"/>
      <c r="E4" s="22" t="s">
        <v>306</v>
      </c>
    </row>
    <row r="5" spans="1:5" x14ac:dyDescent="0.3">
      <c r="A5" s="23" t="s">
        <v>85</v>
      </c>
      <c r="B5" s="23" t="s">
        <v>85</v>
      </c>
      <c r="C5" s="23"/>
      <c r="D5" s="44"/>
      <c r="E5" s="23" t="s">
        <v>308</v>
      </c>
    </row>
    <row r="6" spans="1:5" x14ac:dyDescent="0.3">
      <c r="A6" s="22" t="s">
        <v>101</v>
      </c>
      <c r="B6" s="22" t="s">
        <v>101</v>
      </c>
      <c r="C6" s="22" t="s">
        <v>313</v>
      </c>
      <c r="D6" s="22" t="s">
        <v>313</v>
      </c>
      <c r="E6" s="22" t="s">
        <v>313</v>
      </c>
    </row>
    <row r="7" spans="1:5" x14ac:dyDescent="0.3">
      <c r="A7" s="23" t="s">
        <v>82</v>
      </c>
      <c r="B7" s="23" t="s">
        <v>82</v>
      </c>
      <c r="C7" s="23" t="s">
        <v>314</v>
      </c>
      <c r="D7" s="23" t="s">
        <v>314</v>
      </c>
      <c r="E7" s="23" t="s">
        <v>314</v>
      </c>
    </row>
    <row r="8" spans="1:5" x14ac:dyDescent="0.3">
      <c r="A8" s="22" t="s">
        <v>92</v>
      </c>
      <c r="B8" s="22" t="s">
        <v>92</v>
      </c>
      <c r="C8" s="22" t="s">
        <v>315</v>
      </c>
      <c r="D8" s="22" t="s">
        <v>315</v>
      </c>
      <c r="E8" s="22" t="s">
        <v>315</v>
      </c>
    </row>
    <row r="9" spans="1:5" x14ac:dyDescent="0.3">
      <c r="A9" s="23" t="s">
        <v>88</v>
      </c>
      <c r="B9" s="23" t="s">
        <v>88</v>
      </c>
      <c r="C9" s="23" t="s">
        <v>314</v>
      </c>
      <c r="D9" s="23" t="s">
        <v>314</v>
      </c>
      <c r="E9" s="23" t="s">
        <v>314</v>
      </c>
    </row>
    <row r="10" spans="1:5" x14ac:dyDescent="0.3">
      <c r="A10" s="22" t="s">
        <v>96</v>
      </c>
      <c r="B10" s="22" t="s">
        <v>96</v>
      </c>
      <c r="C10" s="22" t="s">
        <v>314</v>
      </c>
      <c r="D10" s="22" t="s">
        <v>314</v>
      </c>
      <c r="E10" s="22" t="s">
        <v>314</v>
      </c>
    </row>
    <row r="11" spans="1:5" x14ac:dyDescent="0.3">
      <c r="A11" s="23" t="s">
        <v>89</v>
      </c>
      <c r="B11" s="23" t="s">
        <v>89</v>
      </c>
      <c r="C11" s="23" t="s">
        <v>316</v>
      </c>
      <c r="D11" s="23" t="s">
        <v>316</v>
      </c>
      <c r="E11" s="23" t="s">
        <v>316</v>
      </c>
    </row>
    <row r="12" spans="1:5" x14ac:dyDescent="0.3">
      <c r="A12" s="22" t="s">
        <v>79</v>
      </c>
      <c r="B12" s="22" t="s">
        <v>79</v>
      </c>
      <c r="C12" s="22" t="s">
        <v>317</v>
      </c>
      <c r="D12" s="22" t="s">
        <v>317</v>
      </c>
      <c r="E12" s="22" t="s">
        <v>317</v>
      </c>
    </row>
    <row r="13" spans="1:5" x14ac:dyDescent="0.3">
      <c r="A13" s="23" t="s">
        <v>97</v>
      </c>
      <c r="B13" s="23" t="s">
        <v>97</v>
      </c>
      <c r="C13" s="23" t="s">
        <v>318</v>
      </c>
      <c r="D13" s="23" t="s">
        <v>318</v>
      </c>
      <c r="E13" s="23" t="s">
        <v>318</v>
      </c>
    </row>
    <row r="14" spans="1:5" x14ac:dyDescent="0.3">
      <c r="A14" s="22" t="s">
        <v>247</v>
      </c>
      <c r="B14" s="22" t="s">
        <v>252</v>
      </c>
      <c r="C14" s="22" t="s">
        <v>304</v>
      </c>
      <c r="D14" s="22" t="s">
        <v>304</v>
      </c>
      <c r="E14" s="22" t="s">
        <v>304</v>
      </c>
    </row>
    <row r="15" spans="1:5" x14ac:dyDescent="0.3">
      <c r="A15" s="23" t="s">
        <v>244</v>
      </c>
      <c r="B15" s="23" t="s">
        <v>252</v>
      </c>
      <c r="C15" s="23" t="s">
        <v>241</v>
      </c>
      <c r="D15" s="23" t="s">
        <v>241</v>
      </c>
      <c r="E15" s="23" t="s">
        <v>241</v>
      </c>
    </row>
    <row r="16" spans="1:5" x14ac:dyDescent="0.3">
      <c r="A16" s="22" t="s">
        <v>98</v>
      </c>
      <c r="B16" s="22" t="s">
        <v>252</v>
      </c>
      <c r="C16" s="22" t="s">
        <v>305</v>
      </c>
      <c r="D16" s="22" t="s">
        <v>305</v>
      </c>
      <c r="E16" s="22" t="s">
        <v>305</v>
      </c>
    </row>
    <row r="17" spans="1:5" x14ac:dyDescent="0.3">
      <c r="A17" s="23" t="s">
        <v>104</v>
      </c>
      <c r="B17" s="23" t="s">
        <v>104</v>
      </c>
      <c r="C17" s="23" t="s">
        <v>307</v>
      </c>
      <c r="D17" s="23" t="s">
        <v>307</v>
      </c>
      <c r="E17" s="23" t="s">
        <v>307</v>
      </c>
    </row>
    <row r="18" spans="1:5" x14ac:dyDescent="0.3">
      <c r="A18" s="22" t="s">
        <v>106</v>
      </c>
      <c r="B18" s="22" t="s">
        <v>303</v>
      </c>
      <c r="C18" s="22"/>
      <c r="D18" s="43"/>
      <c r="E18" s="22" t="s">
        <v>309</v>
      </c>
    </row>
    <row r="19" spans="1:5" x14ac:dyDescent="0.3">
      <c r="A19" s="23" t="s">
        <v>99</v>
      </c>
      <c r="B19" s="23" t="s">
        <v>99</v>
      </c>
      <c r="C19" s="23" t="s">
        <v>240</v>
      </c>
      <c r="D19" s="23" t="s">
        <v>240</v>
      </c>
      <c r="E19" s="23" t="s">
        <v>240</v>
      </c>
    </row>
    <row r="20" spans="1:5" x14ac:dyDescent="0.3">
      <c r="A20" s="22" t="s">
        <v>102</v>
      </c>
      <c r="B20" s="22" t="s">
        <v>102</v>
      </c>
      <c r="C20" s="22" t="s">
        <v>242</v>
      </c>
      <c r="D20" s="22" t="s">
        <v>242</v>
      </c>
      <c r="E20" s="22" t="s">
        <v>242</v>
      </c>
    </row>
    <row r="21" spans="1:5" x14ac:dyDescent="0.3">
      <c r="A21" s="23" t="s">
        <v>103</v>
      </c>
      <c r="B21" s="23" t="s">
        <v>103</v>
      </c>
      <c r="C21" s="23" t="s">
        <v>243</v>
      </c>
      <c r="D21" s="23" t="s">
        <v>243</v>
      </c>
      <c r="E21" s="23" t="s">
        <v>243</v>
      </c>
    </row>
    <row r="22" spans="1:5" x14ac:dyDescent="0.3">
      <c r="A22" s="22" t="s">
        <v>108</v>
      </c>
      <c r="B22" s="22" t="s">
        <v>108</v>
      </c>
      <c r="C22" s="22" t="s">
        <v>310</v>
      </c>
      <c r="D22" s="22" t="s">
        <v>310</v>
      </c>
      <c r="E22" s="22" t="s">
        <v>310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 tint="-0.249977111117893"/>
  </sheetPr>
  <dimension ref="A1:D10"/>
  <sheetViews>
    <sheetView workbookViewId="0">
      <selection sqref="A1:D10"/>
    </sheetView>
  </sheetViews>
  <sheetFormatPr defaultRowHeight="14.4" x14ac:dyDescent="0.3"/>
  <cols>
    <col min="1" max="1" width="12" bestFit="1" customWidth="1"/>
    <col min="2" max="2" width="15.5546875" bestFit="1" customWidth="1"/>
    <col min="3" max="3" width="14" bestFit="1" customWidth="1"/>
    <col min="4" max="4" width="20.33203125" bestFit="1" customWidth="1"/>
  </cols>
  <sheetData>
    <row r="1" spans="1:4" x14ac:dyDescent="0.3">
      <c r="A1" s="1" t="s">
        <v>1</v>
      </c>
      <c r="B1" s="1" t="s">
        <v>152</v>
      </c>
      <c r="C1" s="1" t="s">
        <v>153</v>
      </c>
      <c r="D1" s="1" t="s">
        <v>2</v>
      </c>
    </row>
    <row r="2" spans="1:4" x14ac:dyDescent="0.3">
      <c r="A2" t="s">
        <v>154</v>
      </c>
      <c r="B2" t="s">
        <v>155</v>
      </c>
      <c r="C2" s="16">
        <v>0</v>
      </c>
      <c r="D2" t="s">
        <v>156</v>
      </c>
    </row>
    <row r="3" spans="1:4" x14ac:dyDescent="0.3">
      <c r="A3" t="s">
        <v>157</v>
      </c>
      <c r="B3" t="s">
        <v>158</v>
      </c>
      <c r="C3" s="16">
        <v>30</v>
      </c>
      <c r="D3" t="s">
        <v>159</v>
      </c>
    </row>
    <row r="4" spans="1:4" x14ac:dyDescent="0.3">
      <c r="A4" t="s">
        <v>93</v>
      </c>
      <c r="B4" t="s">
        <v>160</v>
      </c>
      <c r="C4" s="16">
        <v>100</v>
      </c>
      <c r="D4" t="s">
        <v>161</v>
      </c>
    </row>
    <row r="5" spans="1:4" x14ac:dyDescent="0.3">
      <c r="A5" t="s">
        <v>80</v>
      </c>
      <c r="B5" t="s">
        <v>147</v>
      </c>
      <c r="C5" s="16">
        <v>300</v>
      </c>
      <c r="D5" t="s">
        <v>162</v>
      </c>
    </row>
    <row r="6" spans="1:4" x14ac:dyDescent="0.3">
      <c r="A6" t="s">
        <v>86</v>
      </c>
      <c r="B6" t="s">
        <v>163</v>
      </c>
      <c r="C6" s="16">
        <v>1000</v>
      </c>
      <c r="D6" t="s">
        <v>164</v>
      </c>
    </row>
    <row r="7" spans="1:4" x14ac:dyDescent="0.3">
      <c r="A7" t="s">
        <v>83</v>
      </c>
      <c r="B7" t="s">
        <v>138</v>
      </c>
      <c r="C7" s="16">
        <v>3000</v>
      </c>
      <c r="D7" t="s">
        <v>165</v>
      </c>
    </row>
    <row r="8" spans="1:4" x14ac:dyDescent="0.3">
      <c r="A8" t="s">
        <v>166</v>
      </c>
      <c r="B8" t="s">
        <v>167</v>
      </c>
      <c r="C8" s="16">
        <v>10000</v>
      </c>
      <c r="D8" t="s">
        <v>168</v>
      </c>
    </row>
    <row r="9" spans="1:4" x14ac:dyDescent="0.3">
      <c r="A9" t="s">
        <v>169</v>
      </c>
      <c r="B9" t="s">
        <v>170</v>
      </c>
      <c r="C9" s="16">
        <v>30000</v>
      </c>
      <c r="D9" t="s">
        <v>171</v>
      </c>
    </row>
    <row r="10" spans="1:4" x14ac:dyDescent="0.3">
      <c r="A10" t="s">
        <v>172</v>
      </c>
      <c r="B10" t="s">
        <v>173</v>
      </c>
      <c r="C10" s="16">
        <v>100000</v>
      </c>
      <c r="D10" t="s">
        <v>174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 tint="-0.249977111117893"/>
  </sheetPr>
  <dimension ref="A1:D11"/>
  <sheetViews>
    <sheetView workbookViewId="0">
      <selection activeCell="C23" sqref="C23"/>
    </sheetView>
  </sheetViews>
  <sheetFormatPr defaultRowHeight="14.4" x14ac:dyDescent="0.3"/>
  <cols>
    <col min="1" max="1" width="19.109375" bestFit="1" customWidth="1"/>
    <col min="2" max="2" width="26.109375" bestFit="1" customWidth="1"/>
    <col min="3" max="3" width="24.44140625" bestFit="1" customWidth="1"/>
    <col min="4" max="4" width="77.5546875" bestFit="1" customWidth="1"/>
  </cols>
  <sheetData>
    <row r="1" spans="1:4" x14ac:dyDescent="0.3">
      <c r="A1" s="1" t="s">
        <v>1</v>
      </c>
      <c r="B1" s="1" t="s">
        <v>175</v>
      </c>
      <c r="C1" s="1" t="s">
        <v>176</v>
      </c>
      <c r="D1" s="1" t="s">
        <v>2</v>
      </c>
    </row>
    <row r="2" spans="1:4" x14ac:dyDescent="0.3">
      <c r="A2" t="s">
        <v>154</v>
      </c>
      <c r="B2" t="s">
        <v>177</v>
      </c>
      <c r="C2" s="16">
        <v>0</v>
      </c>
      <c r="D2" t="s">
        <v>178</v>
      </c>
    </row>
    <row r="3" spans="1:4" x14ac:dyDescent="0.3">
      <c r="A3" t="s">
        <v>84</v>
      </c>
      <c r="B3" t="s">
        <v>179</v>
      </c>
      <c r="C3" s="16">
        <v>1E-4</v>
      </c>
      <c r="D3" t="s">
        <v>180</v>
      </c>
    </row>
    <row r="4" spans="1:4" x14ac:dyDescent="0.3">
      <c r="A4" t="s">
        <v>95</v>
      </c>
      <c r="B4" t="s">
        <v>181</v>
      </c>
      <c r="C4" s="16">
        <v>2.9999999999999997E-4</v>
      </c>
      <c r="D4" t="s">
        <v>182</v>
      </c>
    </row>
    <row r="5" spans="1:4" x14ac:dyDescent="0.3">
      <c r="A5" t="s">
        <v>87</v>
      </c>
      <c r="B5" t="s">
        <v>183</v>
      </c>
      <c r="C5" s="16">
        <v>1E-3</v>
      </c>
      <c r="D5" t="s">
        <v>184</v>
      </c>
    </row>
    <row r="6" spans="1:4" x14ac:dyDescent="0.3">
      <c r="A6" t="s">
        <v>91</v>
      </c>
      <c r="B6" t="s">
        <v>185</v>
      </c>
      <c r="C6" s="16">
        <v>3.0000000000000001E-3</v>
      </c>
      <c r="D6" t="s">
        <v>186</v>
      </c>
    </row>
    <row r="7" spans="1:4" x14ac:dyDescent="0.3">
      <c r="A7" t="s">
        <v>81</v>
      </c>
      <c r="B7" t="s">
        <v>187</v>
      </c>
      <c r="C7" s="16">
        <v>0.01</v>
      </c>
      <c r="D7" t="s">
        <v>188</v>
      </c>
    </row>
    <row r="8" spans="1:4" x14ac:dyDescent="0.3">
      <c r="A8" t="s">
        <v>189</v>
      </c>
      <c r="B8" t="s">
        <v>190</v>
      </c>
      <c r="C8" s="16">
        <v>0.03</v>
      </c>
      <c r="D8" t="s">
        <v>191</v>
      </c>
    </row>
    <row r="9" spans="1:4" x14ac:dyDescent="0.3">
      <c r="A9" t="s">
        <v>192</v>
      </c>
      <c r="B9" t="s">
        <v>193</v>
      </c>
      <c r="C9" s="16">
        <v>0.1</v>
      </c>
      <c r="D9" t="s">
        <v>194</v>
      </c>
    </row>
    <row r="10" spans="1:4" x14ac:dyDescent="0.3">
      <c r="A10" t="s">
        <v>195</v>
      </c>
      <c r="B10" t="s">
        <v>196</v>
      </c>
      <c r="C10" s="16">
        <v>0.3</v>
      </c>
      <c r="D10" t="s">
        <v>197</v>
      </c>
    </row>
    <row r="11" spans="1:4" x14ac:dyDescent="0.3">
      <c r="A11" t="s">
        <v>198</v>
      </c>
      <c r="B11" t="s">
        <v>155</v>
      </c>
      <c r="C11" s="16">
        <v>0.97</v>
      </c>
      <c r="D11" t="s">
        <v>199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 tint="-0.249977111117893"/>
  </sheetPr>
  <dimension ref="A1:B14"/>
  <sheetViews>
    <sheetView workbookViewId="0">
      <selection activeCell="A21" sqref="A21"/>
    </sheetView>
  </sheetViews>
  <sheetFormatPr defaultRowHeight="14.4" x14ac:dyDescent="0.3"/>
  <cols>
    <col min="1" max="1" width="36.5546875" bestFit="1" customWidth="1"/>
    <col min="2" max="2" width="14.6640625" bestFit="1" customWidth="1"/>
  </cols>
  <sheetData>
    <row r="1" spans="1:2" ht="15" thickBot="1" x14ac:dyDescent="0.35">
      <c r="A1" s="12" t="s">
        <v>223</v>
      </c>
      <c r="B1" s="13" t="s">
        <v>224</v>
      </c>
    </row>
    <row r="2" spans="1:2" ht="15" thickBot="1" x14ac:dyDescent="0.35">
      <c r="A2" s="14" t="s">
        <v>225</v>
      </c>
      <c r="B2" s="15">
        <v>500000</v>
      </c>
    </row>
    <row r="3" spans="1:2" ht="15" thickBot="1" x14ac:dyDescent="0.35">
      <c r="A3" s="14" t="s">
        <v>227</v>
      </c>
      <c r="B3" s="15">
        <v>110</v>
      </c>
    </row>
    <row r="4" spans="1:2" ht="15" thickBot="1" x14ac:dyDescent="0.35">
      <c r="A4" s="14" t="s">
        <v>228</v>
      </c>
      <c r="B4" s="15">
        <v>20</v>
      </c>
    </row>
    <row r="5" spans="1:2" ht="15" thickBot="1" x14ac:dyDescent="0.35">
      <c r="A5" s="14" t="s">
        <v>229</v>
      </c>
      <c r="B5" s="15">
        <v>20</v>
      </c>
    </row>
    <row r="6" spans="1:2" ht="15" thickBot="1" x14ac:dyDescent="0.35">
      <c r="A6" s="14" t="s">
        <v>234</v>
      </c>
      <c r="B6" s="15">
        <v>500000</v>
      </c>
    </row>
    <row r="7" spans="1:2" ht="15" thickBot="1" x14ac:dyDescent="0.35">
      <c r="A7" s="14" t="s">
        <v>294</v>
      </c>
      <c r="B7" s="15">
        <v>100000</v>
      </c>
    </row>
    <row r="8" spans="1:2" ht="15" thickBot="1" x14ac:dyDescent="0.35">
      <c r="A8" s="14" t="s">
        <v>297</v>
      </c>
      <c r="B8" s="15">
        <v>40</v>
      </c>
    </row>
    <row r="9" spans="1:2" ht="15" thickBot="1" x14ac:dyDescent="0.35">
      <c r="A9" s="14" t="s">
        <v>295</v>
      </c>
      <c r="B9" s="15">
        <v>200</v>
      </c>
    </row>
    <row r="10" spans="1:2" ht="15" thickBot="1" x14ac:dyDescent="0.35">
      <c r="A10" s="40" t="s">
        <v>296</v>
      </c>
      <c r="B10" s="41">
        <v>60</v>
      </c>
    </row>
    <row r="11" spans="1:2" ht="15" thickBot="1" x14ac:dyDescent="0.35">
      <c r="A11" s="40" t="s">
        <v>298</v>
      </c>
      <c r="B11" s="41">
        <v>10000</v>
      </c>
    </row>
    <row r="12" spans="1:2" ht="15" thickBot="1" x14ac:dyDescent="0.35">
      <c r="A12" s="40" t="s">
        <v>299</v>
      </c>
      <c r="B12" s="41">
        <v>100000</v>
      </c>
    </row>
    <row r="13" spans="1:2" ht="15" thickBot="1" x14ac:dyDescent="0.35">
      <c r="A13" s="40" t="s">
        <v>301</v>
      </c>
      <c r="B13" s="41">
        <v>200000</v>
      </c>
    </row>
    <row r="14" spans="1:2" ht="15" thickBot="1" x14ac:dyDescent="0.35">
      <c r="A14" s="40" t="s">
        <v>302</v>
      </c>
      <c r="B14" s="41">
        <v>200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-0.249977111117893"/>
  </sheetPr>
  <dimension ref="A1:D61"/>
  <sheetViews>
    <sheetView workbookViewId="0">
      <selection activeCell="A6" sqref="A6"/>
    </sheetView>
  </sheetViews>
  <sheetFormatPr defaultRowHeight="14.4" x14ac:dyDescent="0.3"/>
  <cols>
    <col min="1" max="1" width="37.5546875" bestFit="1" customWidth="1"/>
    <col min="2" max="2" width="39.109375" customWidth="1"/>
    <col min="3" max="3" width="42.44140625" customWidth="1"/>
    <col min="4" max="4" width="12" bestFit="1" customWidth="1"/>
  </cols>
  <sheetData>
    <row r="1" spans="1:4" ht="19.5" customHeight="1" x14ac:dyDescent="0.3">
      <c r="A1" s="39" t="s">
        <v>254</v>
      </c>
      <c r="B1" s="39" t="s">
        <v>255</v>
      </c>
      <c r="C1" s="39" t="s">
        <v>256</v>
      </c>
      <c r="D1" s="39" t="s">
        <v>257</v>
      </c>
    </row>
    <row r="2" spans="1:4" x14ac:dyDescent="0.3">
      <c r="A2" t="s">
        <v>111</v>
      </c>
      <c r="B2" t="s">
        <v>258</v>
      </c>
      <c r="C2" t="s">
        <v>258</v>
      </c>
      <c r="D2">
        <v>2.1000000000000001E-2</v>
      </c>
    </row>
    <row r="3" spans="1:4" x14ac:dyDescent="0.3">
      <c r="A3" t="s">
        <v>111</v>
      </c>
      <c r="B3" t="s">
        <v>139</v>
      </c>
      <c r="C3" t="s">
        <v>139</v>
      </c>
      <c r="D3">
        <v>1.6833333333333332E-2</v>
      </c>
    </row>
    <row r="4" spans="1:4" x14ac:dyDescent="0.3">
      <c r="A4" t="s">
        <v>111</v>
      </c>
      <c r="B4" t="s">
        <v>259</v>
      </c>
      <c r="C4" t="s">
        <v>259</v>
      </c>
      <c r="D4">
        <v>1.2666666666666666E-2</v>
      </c>
    </row>
    <row r="5" spans="1:4" x14ac:dyDescent="0.3">
      <c r="A5" t="s">
        <v>111</v>
      </c>
      <c r="B5" t="s">
        <v>260</v>
      </c>
      <c r="C5" t="s">
        <v>260</v>
      </c>
      <c r="D5">
        <v>8.5000000000000006E-3</v>
      </c>
    </row>
    <row r="6" spans="1:4" x14ac:dyDescent="0.3">
      <c r="A6" t="s">
        <v>246</v>
      </c>
      <c r="B6" t="s">
        <v>261</v>
      </c>
      <c r="C6" t="s">
        <v>261</v>
      </c>
      <c r="D6">
        <v>0.9</v>
      </c>
    </row>
    <row r="7" spans="1:4" x14ac:dyDescent="0.3">
      <c r="A7" t="s">
        <v>246</v>
      </c>
      <c r="B7" t="s">
        <v>262</v>
      </c>
      <c r="C7" t="s">
        <v>262</v>
      </c>
      <c r="D7">
        <v>0.5</v>
      </c>
    </row>
    <row r="8" spans="1:4" x14ac:dyDescent="0.3">
      <c r="A8" t="s">
        <v>246</v>
      </c>
      <c r="B8" t="s">
        <v>249</v>
      </c>
      <c r="C8" t="s">
        <v>249</v>
      </c>
      <c r="D8">
        <v>0.25</v>
      </c>
    </row>
    <row r="9" spans="1:4" x14ac:dyDescent="0.3">
      <c r="A9" t="s">
        <v>246</v>
      </c>
      <c r="B9" t="s">
        <v>263</v>
      </c>
      <c r="C9" t="s">
        <v>263</v>
      </c>
      <c r="D9">
        <v>0.1</v>
      </c>
    </row>
    <row r="10" spans="1:4" x14ac:dyDescent="0.3">
      <c r="A10" t="s">
        <v>246</v>
      </c>
      <c r="B10" t="s">
        <v>264</v>
      </c>
      <c r="C10" t="s">
        <v>264</v>
      </c>
      <c r="D10">
        <v>0.01</v>
      </c>
    </row>
    <row r="11" spans="1:4" x14ac:dyDescent="0.3">
      <c r="A11" t="s">
        <v>117</v>
      </c>
      <c r="B11" t="s">
        <v>265</v>
      </c>
      <c r="C11" t="s">
        <v>265</v>
      </c>
      <c r="D11">
        <v>2.7600000000000003E-2</v>
      </c>
    </row>
    <row r="12" spans="1:4" x14ac:dyDescent="0.3">
      <c r="A12" t="s">
        <v>117</v>
      </c>
      <c r="B12" t="s">
        <v>266</v>
      </c>
      <c r="C12" t="s">
        <v>266</v>
      </c>
      <c r="D12">
        <v>2.3450000000000002E-2</v>
      </c>
    </row>
    <row r="13" spans="1:4" x14ac:dyDescent="0.3">
      <c r="A13" t="s">
        <v>117</v>
      </c>
      <c r="B13" t="s">
        <v>140</v>
      </c>
      <c r="C13" t="s">
        <v>140</v>
      </c>
      <c r="D13">
        <v>1.9300000000000001E-2</v>
      </c>
    </row>
    <row r="14" spans="1:4" x14ac:dyDescent="0.3">
      <c r="A14" t="s">
        <v>117</v>
      </c>
      <c r="B14" t="s">
        <v>267</v>
      </c>
      <c r="C14" t="s">
        <v>267</v>
      </c>
      <c r="D14">
        <v>1.515E-2</v>
      </c>
    </row>
    <row r="15" spans="1:4" x14ac:dyDescent="0.3">
      <c r="A15" t="s">
        <v>117</v>
      </c>
      <c r="B15" t="s">
        <v>268</v>
      </c>
      <c r="C15" t="s">
        <v>268</v>
      </c>
      <c r="D15">
        <v>1.0999999999999999E-2</v>
      </c>
    </row>
    <row r="16" spans="1:4" x14ac:dyDescent="0.3">
      <c r="A16" t="s">
        <v>118</v>
      </c>
      <c r="B16" t="s">
        <v>235</v>
      </c>
      <c r="C16" t="s">
        <v>235</v>
      </c>
      <c r="D16">
        <v>1</v>
      </c>
    </row>
    <row r="17" spans="1:4" x14ac:dyDescent="0.3">
      <c r="A17" t="s">
        <v>118</v>
      </c>
      <c r="B17" t="s">
        <v>150</v>
      </c>
      <c r="C17" t="s">
        <v>150</v>
      </c>
      <c r="D17">
        <v>2</v>
      </c>
    </row>
    <row r="18" spans="1:4" x14ac:dyDescent="0.3">
      <c r="A18" t="s">
        <v>118</v>
      </c>
      <c r="B18" t="s">
        <v>236</v>
      </c>
      <c r="C18" t="s">
        <v>236</v>
      </c>
      <c r="D18">
        <v>3</v>
      </c>
    </row>
    <row r="19" spans="1:4" x14ac:dyDescent="0.3">
      <c r="A19" t="s">
        <v>119</v>
      </c>
      <c r="B19" t="s">
        <v>269</v>
      </c>
      <c r="C19" t="s">
        <v>269</v>
      </c>
      <c r="D19">
        <v>2.7699999999999999E-2</v>
      </c>
    </row>
    <row r="20" spans="1:4" x14ac:dyDescent="0.3">
      <c r="A20" t="s">
        <v>119</v>
      </c>
      <c r="B20" t="s">
        <v>270</v>
      </c>
      <c r="C20" t="s">
        <v>270</v>
      </c>
      <c r="D20">
        <v>0</v>
      </c>
    </row>
    <row r="21" spans="1:4" x14ac:dyDescent="0.3">
      <c r="A21" t="s">
        <v>119</v>
      </c>
      <c r="B21" t="s">
        <v>271</v>
      </c>
      <c r="C21" t="s">
        <v>271</v>
      </c>
      <c r="D21">
        <v>2.2133333333333335E-2</v>
      </c>
    </row>
    <row r="22" spans="1:4" x14ac:dyDescent="0.3">
      <c r="A22" t="s">
        <v>119</v>
      </c>
      <c r="B22" t="s">
        <v>141</v>
      </c>
      <c r="C22" t="s">
        <v>141</v>
      </c>
      <c r="D22">
        <v>1.6566666666666667E-2</v>
      </c>
    </row>
    <row r="23" spans="1:4" x14ac:dyDescent="0.3">
      <c r="A23" t="s">
        <v>119</v>
      </c>
      <c r="B23" t="s">
        <v>272</v>
      </c>
      <c r="C23" t="s">
        <v>272</v>
      </c>
      <c r="D23">
        <v>1.0999999999999999E-2</v>
      </c>
    </row>
    <row r="24" spans="1:4" x14ac:dyDescent="0.3">
      <c r="A24" t="s">
        <v>124</v>
      </c>
      <c r="B24" t="s">
        <v>273</v>
      </c>
      <c r="C24" t="s">
        <v>273</v>
      </c>
      <c r="D24">
        <v>2.1000000000000001E-2</v>
      </c>
    </row>
    <row r="25" spans="1:4" x14ac:dyDescent="0.3">
      <c r="A25" t="s">
        <v>124</v>
      </c>
      <c r="B25" t="s">
        <v>274</v>
      </c>
      <c r="C25" t="s">
        <v>274</v>
      </c>
      <c r="D25">
        <v>1.6833333333333332E-2</v>
      </c>
    </row>
    <row r="26" spans="1:4" x14ac:dyDescent="0.3">
      <c r="A26" t="s">
        <v>124</v>
      </c>
      <c r="B26" t="s">
        <v>142</v>
      </c>
      <c r="C26" t="s">
        <v>142</v>
      </c>
      <c r="D26">
        <v>1.2666666666666666E-2</v>
      </c>
    </row>
    <row r="27" spans="1:4" x14ac:dyDescent="0.3">
      <c r="A27" t="s">
        <v>124</v>
      </c>
      <c r="B27" t="s">
        <v>275</v>
      </c>
      <c r="C27" t="s">
        <v>275</v>
      </c>
      <c r="D27">
        <v>8.5000000000000006E-3</v>
      </c>
    </row>
    <row r="28" spans="1:4" x14ac:dyDescent="0.3">
      <c r="A28" t="s">
        <v>128</v>
      </c>
      <c r="B28" t="s">
        <v>276</v>
      </c>
      <c r="C28" t="s">
        <v>276</v>
      </c>
      <c r="D28">
        <v>2.1000000000000001E-2</v>
      </c>
    </row>
    <row r="29" spans="1:4" x14ac:dyDescent="0.3">
      <c r="A29" t="s">
        <v>128</v>
      </c>
      <c r="B29" t="s">
        <v>277</v>
      </c>
      <c r="C29" t="s">
        <v>277</v>
      </c>
      <c r="D29">
        <v>1.6833333333333332E-2</v>
      </c>
    </row>
    <row r="30" spans="1:4" x14ac:dyDescent="0.3">
      <c r="A30" t="s">
        <v>128</v>
      </c>
      <c r="B30" t="s">
        <v>143</v>
      </c>
      <c r="C30" t="s">
        <v>143</v>
      </c>
      <c r="D30">
        <v>1.2666666666666666E-2</v>
      </c>
    </row>
    <row r="31" spans="1:4" x14ac:dyDescent="0.3">
      <c r="A31" t="s">
        <v>128</v>
      </c>
      <c r="B31" t="s">
        <v>278</v>
      </c>
      <c r="C31" t="s">
        <v>278</v>
      </c>
      <c r="D31">
        <v>8.5000000000000006E-3</v>
      </c>
    </row>
    <row r="32" spans="1:4" x14ac:dyDescent="0.3">
      <c r="A32" t="s">
        <v>129</v>
      </c>
      <c r="B32" t="s">
        <v>279</v>
      </c>
      <c r="C32" t="s">
        <v>279</v>
      </c>
      <c r="D32">
        <v>2.7700000000000002E-2</v>
      </c>
    </row>
    <row r="33" spans="1:4" x14ac:dyDescent="0.3">
      <c r="A33" t="s">
        <v>129</v>
      </c>
      <c r="B33" t="s">
        <v>280</v>
      </c>
      <c r="C33" t="s">
        <v>280</v>
      </c>
      <c r="D33">
        <v>2.2133333333333335E-2</v>
      </c>
    </row>
    <row r="34" spans="1:4" x14ac:dyDescent="0.3">
      <c r="A34" t="s">
        <v>129</v>
      </c>
      <c r="B34" t="s">
        <v>281</v>
      </c>
      <c r="C34" t="s">
        <v>281</v>
      </c>
      <c r="D34">
        <v>1.6566666666666667E-2</v>
      </c>
    </row>
    <row r="35" spans="1:4" x14ac:dyDescent="0.3">
      <c r="A35" t="s">
        <v>129</v>
      </c>
      <c r="B35" t="s">
        <v>144</v>
      </c>
      <c r="C35" t="s">
        <v>144</v>
      </c>
      <c r="D35">
        <v>1.0999999999999999E-2</v>
      </c>
    </row>
    <row r="36" spans="1:4" x14ac:dyDescent="0.3">
      <c r="A36" t="s">
        <v>130</v>
      </c>
      <c r="B36" t="s">
        <v>282</v>
      </c>
      <c r="C36" t="s">
        <v>282</v>
      </c>
      <c r="D36">
        <v>2.1000000000000001E-2</v>
      </c>
    </row>
    <row r="37" spans="1:4" x14ac:dyDescent="0.3">
      <c r="A37" t="s">
        <v>130</v>
      </c>
      <c r="B37" t="s">
        <v>283</v>
      </c>
      <c r="C37" t="s">
        <v>283</v>
      </c>
      <c r="D37">
        <v>1.6833333333333332E-2</v>
      </c>
    </row>
    <row r="38" spans="1:4" x14ac:dyDescent="0.3">
      <c r="A38" t="s">
        <v>130</v>
      </c>
      <c r="B38" t="s">
        <v>145</v>
      </c>
      <c r="C38" t="s">
        <v>145</v>
      </c>
      <c r="D38">
        <v>1.2666666666666666E-2</v>
      </c>
    </row>
    <row r="39" spans="1:4" x14ac:dyDescent="0.3">
      <c r="A39" t="s">
        <v>130</v>
      </c>
      <c r="B39" t="s">
        <v>284</v>
      </c>
      <c r="C39" t="s">
        <v>284</v>
      </c>
      <c r="D39">
        <v>8.5000000000000006E-3</v>
      </c>
    </row>
    <row r="40" spans="1:4" x14ac:dyDescent="0.3">
      <c r="A40" t="s">
        <v>131</v>
      </c>
      <c r="B40" t="s">
        <v>285</v>
      </c>
      <c r="C40" t="s">
        <v>285</v>
      </c>
      <c r="D40">
        <v>0</v>
      </c>
    </row>
    <row r="41" spans="1:4" x14ac:dyDescent="0.3">
      <c r="A41" t="s">
        <v>131</v>
      </c>
      <c r="B41" t="s">
        <v>286</v>
      </c>
      <c r="C41" t="s">
        <v>286</v>
      </c>
      <c r="D41">
        <v>4.1500000000000002E-2</v>
      </c>
    </row>
    <row r="42" spans="1:4" x14ac:dyDescent="0.3">
      <c r="A42" t="s">
        <v>131</v>
      </c>
      <c r="B42" t="s">
        <v>287</v>
      </c>
      <c r="C42" t="s">
        <v>287</v>
      </c>
      <c r="D42">
        <v>3.3166666666666664E-2</v>
      </c>
    </row>
    <row r="43" spans="1:4" x14ac:dyDescent="0.3">
      <c r="A43" t="s">
        <v>131</v>
      </c>
      <c r="B43" t="s">
        <v>288</v>
      </c>
      <c r="C43" t="s">
        <v>146</v>
      </c>
      <c r="D43">
        <v>2.4833333333333332E-2</v>
      </c>
    </row>
    <row r="44" spans="1:4" x14ac:dyDescent="0.3">
      <c r="A44" t="s">
        <v>131</v>
      </c>
      <c r="B44" t="s">
        <v>289</v>
      </c>
      <c r="C44" t="s">
        <v>289</v>
      </c>
      <c r="D44">
        <v>1.6500000000000001E-2</v>
      </c>
    </row>
    <row r="45" spans="1:4" x14ac:dyDescent="0.3">
      <c r="A45" t="s">
        <v>132</v>
      </c>
      <c r="B45" t="s">
        <v>285</v>
      </c>
      <c r="C45" t="s">
        <v>285</v>
      </c>
      <c r="D45">
        <v>0</v>
      </c>
    </row>
    <row r="46" spans="1:4" x14ac:dyDescent="0.3">
      <c r="A46" t="s">
        <v>132</v>
      </c>
      <c r="B46" t="s">
        <v>290</v>
      </c>
      <c r="C46" t="s">
        <v>290</v>
      </c>
      <c r="D46">
        <v>4.1500000000000002E-2</v>
      </c>
    </row>
    <row r="47" spans="1:4" x14ac:dyDescent="0.3">
      <c r="A47" t="s">
        <v>132</v>
      </c>
      <c r="B47" t="s">
        <v>287</v>
      </c>
      <c r="C47" t="s">
        <v>287</v>
      </c>
      <c r="D47">
        <v>3.3166666666666664E-2</v>
      </c>
    </row>
    <row r="48" spans="1:4" x14ac:dyDescent="0.3">
      <c r="A48" t="s">
        <v>132</v>
      </c>
      <c r="B48" t="s">
        <v>288</v>
      </c>
      <c r="C48" t="s">
        <v>146</v>
      </c>
      <c r="D48">
        <v>2.4833333333333332E-2</v>
      </c>
    </row>
    <row r="49" spans="1:4" x14ac:dyDescent="0.3">
      <c r="A49" t="s">
        <v>132</v>
      </c>
      <c r="B49" t="s">
        <v>289</v>
      </c>
      <c r="C49" t="s">
        <v>289</v>
      </c>
      <c r="D49">
        <v>1.6500000000000001E-2</v>
      </c>
    </row>
    <row r="50" spans="1:4" x14ac:dyDescent="0.3">
      <c r="A50" t="s">
        <v>134</v>
      </c>
      <c r="B50" t="s">
        <v>291</v>
      </c>
      <c r="C50" t="s">
        <v>291</v>
      </c>
      <c r="D50">
        <v>0.1</v>
      </c>
    </row>
    <row r="51" spans="1:4" x14ac:dyDescent="0.3">
      <c r="A51" t="s">
        <v>134</v>
      </c>
      <c r="B51" t="s">
        <v>148</v>
      </c>
      <c r="C51" t="s">
        <v>148</v>
      </c>
      <c r="D51">
        <v>0.03</v>
      </c>
    </row>
    <row r="52" spans="1:4" x14ac:dyDescent="0.3">
      <c r="A52" t="s">
        <v>134</v>
      </c>
      <c r="B52" t="s">
        <v>149</v>
      </c>
      <c r="C52" t="s">
        <v>149</v>
      </c>
      <c r="D52">
        <v>0.01</v>
      </c>
    </row>
    <row r="53" spans="1:4" x14ac:dyDescent="0.3">
      <c r="A53" t="s">
        <v>134</v>
      </c>
      <c r="B53" t="s">
        <v>292</v>
      </c>
      <c r="C53" t="s">
        <v>292</v>
      </c>
      <c r="D53">
        <v>5.0000000000000001E-3</v>
      </c>
    </row>
    <row r="54" spans="1:4" x14ac:dyDescent="0.3">
      <c r="A54" t="s">
        <v>135</v>
      </c>
      <c r="B54" t="s">
        <v>291</v>
      </c>
      <c r="C54" t="s">
        <v>291</v>
      </c>
      <c r="D54">
        <v>0.1</v>
      </c>
    </row>
    <row r="55" spans="1:4" x14ac:dyDescent="0.3">
      <c r="A55" t="s">
        <v>135</v>
      </c>
      <c r="B55" t="s">
        <v>148</v>
      </c>
      <c r="C55" t="s">
        <v>148</v>
      </c>
      <c r="D55">
        <v>0.03</v>
      </c>
    </row>
    <row r="56" spans="1:4" x14ac:dyDescent="0.3">
      <c r="A56" t="s">
        <v>135</v>
      </c>
      <c r="B56" t="s">
        <v>149</v>
      </c>
      <c r="C56" t="s">
        <v>149</v>
      </c>
      <c r="D56">
        <v>0.01</v>
      </c>
    </row>
    <row r="57" spans="1:4" x14ac:dyDescent="0.3">
      <c r="A57" t="s">
        <v>135</v>
      </c>
      <c r="B57" t="s">
        <v>292</v>
      </c>
      <c r="C57" t="s">
        <v>292</v>
      </c>
      <c r="D57">
        <v>5.0000000000000001E-3</v>
      </c>
    </row>
    <row r="58" spans="1:4" x14ac:dyDescent="0.3">
      <c r="A58" t="s">
        <v>109</v>
      </c>
      <c r="B58" t="s">
        <v>136</v>
      </c>
      <c r="C58" t="s">
        <v>136</v>
      </c>
      <c r="D58">
        <v>1</v>
      </c>
    </row>
    <row r="59" spans="1:4" x14ac:dyDescent="0.3">
      <c r="A59" t="s">
        <v>109</v>
      </c>
      <c r="B59" t="s">
        <v>250</v>
      </c>
      <c r="C59" t="s">
        <v>250</v>
      </c>
      <c r="D59">
        <v>2</v>
      </c>
    </row>
    <row r="60" spans="1:4" x14ac:dyDescent="0.3">
      <c r="A60" t="s">
        <v>114</v>
      </c>
      <c r="B60" t="s">
        <v>137</v>
      </c>
      <c r="C60" t="s">
        <v>137</v>
      </c>
      <c r="D60">
        <v>1</v>
      </c>
    </row>
    <row r="61" spans="1:4" x14ac:dyDescent="0.3">
      <c r="A61" t="s">
        <v>114</v>
      </c>
      <c r="B61" t="s">
        <v>293</v>
      </c>
      <c r="C61" t="s">
        <v>293</v>
      </c>
      <c r="D6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201</v>
      </c>
      <c r="B1" t="s">
        <v>202</v>
      </c>
    </row>
    <row r="2" spans="1:2" x14ac:dyDescent="0.3">
      <c r="A2" t="s">
        <v>1</v>
      </c>
      <c r="B2" t="s">
        <v>1</v>
      </c>
    </row>
    <row r="3" spans="1:2" x14ac:dyDescent="0.3">
      <c r="A3" t="s">
        <v>28</v>
      </c>
      <c r="B3" t="s">
        <v>28</v>
      </c>
    </row>
    <row r="4" spans="1:2" x14ac:dyDescent="0.3">
      <c r="A4" t="s">
        <v>29</v>
      </c>
      <c r="B4" t="s">
        <v>29</v>
      </c>
    </row>
    <row r="5" spans="1:2" x14ac:dyDescent="0.3">
      <c r="A5" t="s">
        <v>30</v>
      </c>
      <c r="B5" t="s">
        <v>30</v>
      </c>
    </row>
    <row r="6" spans="1:2" x14ac:dyDescent="0.3">
      <c r="A6" t="s">
        <v>2</v>
      </c>
      <c r="B6" t="s">
        <v>2</v>
      </c>
    </row>
    <row r="7" spans="1:2" x14ac:dyDescent="0.3">
      <c r="A7" t="s">
        <v>31</v>
      </c>
      <c r="B7" t="s">
        <v>31</v>
      </c>
    </row>
    <row r="8" spans="1:2" x14ac:dyDescent="0.3">
      <c r="A8" t="s">
        <v>32</v>
      </c>
      <c r="B8" t="s">
        <v>32</v>
      </c>
    </row>
    <row r="9" spans="1:2" x14ac:dyDescent="0.3">
      <c r="A9" t="s">
        <v>33</v>
      </c>
      <c r="B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"/>
  <sheetViews>
    <sheetView workbookViewId="0">
      <selection activeCell="B2" sqref="B2"/>
    </sheetView>
  </sheetViews>
  <sheetFormatPr defaultRowHeight="14.4" x14ac:dyDescent="0.3"/>
  <cols>
    <col min="1" max="1" width="8" bestFit="1" customWidth="1"/>
    <col min="2" max="2" width="37.44140625" customWidth="1"/>
    <col min="3" max="3" width="59.6640625" bestFit="1" customWidth="1"/>
    <col min="4" max="4" width="11.109375" bestFit="1" customWidth="1"/>
    <col min="5" max="5" width="9.6640625" bestFit="1" customWidth="1"/>
    <col min="6" max="6" width="16.88671875" bestFit="1" customWidth="1"/>
    <col min="7" max="7" width="15.5546875" bestFit="1" customWidth="1"/>
    <col min="8" max="8" width="15.88671875" bestFit="1" customWidth="1"/>
    <col min="9" max="9" width="20.5546875" bestFit="1" customWidth="1"/>
    <col min="10" max="10" width="23.6640625" bestFit="1" customWidth="1"/>
    <col min="11" max="11" width="30.6640625" bestFit="1" customWidth="1"/>
    <col min="12" max="12" width="29.88671875" bestFit="1" customWidth="1"/>
    <col min="13" max="13" width="39" bestFit="1" customWidth="1"/>
    <col min="14" max="14" width="18.33203125" bestFit="1" customWidth="1"/>
    <col min="15" max="15" width="18.6640625" bestFit="1" customWidth="1"/>
    <col min="16" max="16" width="29.44140625" bestFit="1" customWidth="1"/>
  </cols>
  <sheetData>
    <row r="1" spans="1:16" s="1" customFormat="1" x14ac:dyDescent="0.3">
      <c r="A1" s="1" t="s">
        <v>53</v>
      </c>
      <c r="B1" s="3" t="s">
        <v>0</v>
      </c>
      <c r="C1" s="3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4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B2" s="63" t="s">
        <v>375</v>
      </c>
      <c r="C2" s="5" t="s">
        <v>151</v>
      </c>
      <c r="E2" s="7">
        <v>43101</v>
      </c>
      <c r="H2" t="s">
        <v>215</v>
      </c>
      <c r="I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D6" sqref="D6"/>
    </sheetView>
  </sheetViews>
  <sheetFormatPr defaultRowHeight="14.4" x14ac:dyDescent="0.3"/>
  <sheetData>
    <row r="1" spans="1:2" x14ac:dyDescent="0.3">
      <c r="A1" t="s">
        <v>201</v>
      </c>
      <c r="B1" t="s">
        <v>202</v>
      </c>
    </row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3</v>
      </c>
      <c r="B5" t="s">
        <v>3</v>
      </c>
    </row>
    <row r="6" spans="1:2" x14ac:dyDescent="0.3">
      <c r="A6" t="s">
        <v>4</v>
      </c>
      <c r="B6" t="s">
        <v>4</v>
      </c>
    </row>
    <row r="7" spans="1:2" x14ac:dyDescent="0.3">
      <c r="A7" t="s">
        <v>5</v>
      </c>
      <c r="B7" t="s">
        <v>5</v>
      </c>
    </row>
    <row r="8" spans="1:2" x14ac:dyDescent="0.3">
      <c r="A8" t="s">
        <v>6</v>
      </c>
      <c r="B8" t="s">
        <v>6</v>
      </c>
    </row>
    <row r="9" spans="1:2" x14ac:dyDescent="0.3">
      <c r="A9" t="s">
        <v>7</v>
      </c>
      <c r="B9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"/>
  <sheetViews>
    <sheetView workbookViewId="0">
      <selection activeCell="C2" sqref="C2"/>
    </sheetView>
  </sheetViews>
  <sheetFormatPr defaultRowHeight="14.4" x14ac:dyDescent="0.3"/>
  <cols>
    <col min="2" max="2" width="6.33203125" bestFit="1" customWidth="1"/>
    <col min="3" max="3" width="35.44140625" customWidth="1"/>
    <col min="4" max="4" width="16.88671875" bestFit="1" customWidth="1"/>
    <col min="5" max="5" width="12.109375" bestFit="1" customWidth="1"/>
    <col min="6" max="6" width="11.109375" bestFit="1" customWidth="1"/>
    <col min="7" max="7" width="13.33203125" bestFit="1" customWidth="1"/>
    <col min="8" max="15" width="6.44140625" customWidth="1"/>
    <col min="16" max="16" width="16.6640625" bestFit="1" customWidth="1"/>
    <col min="17" max="17" width="14.33203125" bestFit="1" customWidth="1"/>
    <col min="18" max="20" width="13.33203125" bestFit="1" customWidth="1"/>
  </cols>
  <sheetData>
    <row r="1" spans="1:20" s="1" customFormat="1" x14ac:dyDescent="0.3">
      <c r="A1" s="1" t="s">
        <v>53</v>
      </c>
      <c r="B1" s="1" t="s">
        <v>1</v>
      </c>
      <c r="C1" s="3" t="s">
        <v>0</v>
      </c>
      <c r="D1" s="3" t="s">
        <v>17</v>
      </c>
      <c r="E1" s="1" t="s">
        <v>18</v>
      </c>
      <c r="F1" s="1" t="s">
        <v>2</v>
      </c>
      <c r="G1" s="4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</row>
    <row r="2" spans="1:20" x14ac:dyDescent="0.3">
      <c r="C2" s="63" t="s">
        <v>375</v>
      </c>
      <c r="D2" s="5" t="s">
        <v>151</v>
      </c>
      <c r="G2" t="s">
        <v>73</v>
      </c>
      <c r="P2" s="9">
        <v>1500000</v>
      </c>
      <c r="Q2" s="9">
        <v>1500000</v>
      </c>
      <c r="R2" s="9">
        <v>500000</v>
      </c>
      <c r="S2" s="9"/>
      <c r="T2" s="9"/>
    </row>
    <row r="3" spans="1:20" x14ac:dyDescent="0.3">
      <c r="Q3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pane ySplit="1" topLeftCell="A2" activePane="bottomLeft" state="frozen"/>
      <selection activeCell="I12" sqref="I12"/>
      <selection pane="bottomLeft" activeCell="H29" sqref="H29"/>
    </sheetView>
  </sheetViews>
  <sheetFormatPr defaultRowHeight="14.4" x14ac:dyDescent="0.3"/>
  <cols>
    <col min="1" max="1" width="20.6640625" customWidth="1"/>
    <col min="2" max="2" width="15.33203125" customWidth="1"/>
  </cols>
  <sheetData>
    <row r="1" spans="1:2" x14ac:dyDescent="0.3">
      <c r="A1" t="s">
        <v>201</v>
      </c>
      <c r="B1" t="s">
        <v>202</v>
      </c>
    </row>
    <row r="2" spans="1:2" x14ac:dyDescent="0.3">
      <c r="A2" t="s">
        <v>1</v>
      </c>
      <c r="B2" t="s">
        <v>1</v>
      </c>
    </row>
    <row r="3" spans="1:2" x14ac:dyDescent="0.3">
      <c r="A3" t="s">
        <v>203</v>
      </c>
      <c r="B3" t="s">
        <v>0</v>
      </c>
    </row>
    <row r="4" spans="1:2" x14ac:dyDescent="0.3">
      <c r="A4" t="s">
        <v>204</v>
      </c>
      <c r="B4" t="s">
        <v>17</v>
      </c>
    </row>
    <row r="5" spans="1:2" x14ac:dyDescent="0.3">
      <c r="A5" t="s">
        <v>205</v>
      </c>
      <c r="B5" t="s">
        <v>18</v>
      </c>
    </row>
    <row r="6" spans="1:2" x14ac:dyDescent="0.3">
      <c r="A6" t="s">
        <v>2</v>
      </c>
      <c r="B6" t="s">
        <v>2</v>
      </c>
    </row>
    <row r="7" spans="1:2" x14ac:dyDescent="0.3">
      <c r="A7" t="s">
        <v>206</v>
      </c>
      <c r="B7" t="s">
        <v>19</v>
      </c>
    </row>
    <row r="8" spans="1:2" x14ac:dyDescent="0.3">
      <c r="A8" t="s">
        <v>207</v>
      </c>
      <c r="B8" t="s">
        <v>20</v>
      </c>
    </row>
    <row r="9" spans="1:2" x14ac:dyDescent="0.3">
      <c r="A9" t="s">
        <v>208</v>
      </c>
      <c r="B9" t="s">
        <v>27</v>
      </c>
    </row>
    <row r="10" spans="1:2" x14ac:dyDescent="0.3">
      <c r="A10" t="s">
        <v>209</v>
      </c>
      <c r="B10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2" sqref="B2"/>
    </sheetView>
  </sheetViews>
  <sheetFormatPr defaultRowHeight="14.4" x14ac:dyDescent="0.3"/>
  <cols>
    <col min="2" max="2" width="16.33203125" bestFit="1" customWidth="1"/>
    <col min="3" max="3" width="14.5546875" bestFit="1" customWidth="1"/>
    <col min="4" max="4" width="14.109375" bestFit="1" customWidth="1"/>
  </cols>
  <sheetData>
    <row r="1" spans="1:4" x14ac:dyDescent="0.3">
      <c r="A1" s="1" t="s">
        <v>53</v>
      </c>
      <c r="B1" s="3" t="s">
        <v>0</v>
      </c>
      <c r="C1" s="8" t="s">
        <v>15</v>
      </c>
      <c r="D1" s="8" t="s">
        <v>16</v>
      </c>
    </row>
    <row r="2" spans="1:4" x14ac:dyDescent="0.3">
      <c r="B2" s="63" t="s">
        <v>375</v>
      </c>
      <c r="C2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sqref="A1:B2"/>
    </sheetView>
  </sheetViews>
  <sheetFormatPr defaultRowHeight="14.4" x14ac:dyDescent="0.3"/>
  <cols>
    <col min="2" max="2" width="16.33203125" customWidth="1"/>
    <col min="3" max="3" width="14.5546875" customWidth="1"/>
    <col min="4" max="4" width="14.109375" customWidth="1"/>
  </cols>
  <sheetData>
    <row r="1" spans="1:4" x14ac:dyDescent="0.3">
      <c r="A1" t="s">
        <v>201</v>
      </c>
      <c r="B1" t="s">
        <v>202</v>
      </c>
      <c r="C1" s="8"/>
      <c r="D1" s="8"/>
    </row>
    <row r="2" spans="1:4" x14ac:dyDescent="0.3">
      <c r="A2" t="s">
        <v>0</v>
      </c>
      <c r="B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</vt:i4>
      </vt:variant>
    </vt:vector>
  </HeadingPairs>
  <TitlesOfParts>
    <vt:vector size="35" baseType="lpstr">
      <vt:lpstr>Controller</vt:lpstr>
      <vt:lpstr>Investments</vt:lpstr>
      <vt:lpstr>Investments-Map</vt:lpstr>
      <vt:lpstr>Alternatives</vt:lpstr>
      <vt:lpstr>Alternatives-Map</vt:lpstr>
      <vt:lpstr>Draft Forecasts…flated, yearly)</vt:lpstr>
      <vt:lpstr>Draft Forecas…ated, yearly)-Map</vt:lpstr>
      <vt:lpstr>Draft Forecast Submission</vt:lpstr>
      <vt:lpstr>Draft Forecast Submission-Map</vt:lpstr>
      <vt:lpstr>Portfolios</vt:lpstr>
      <vt:lpstr>Portfolios-Map</vt:lpstr>
      <vt:lpstr>Investment Asset Associations</vt:lpstr>
      <vt:lpstr>InvAssetAssociations-Map</vt:lpstr>
      <vt:lpstr>Portfolio Investments</vt:lpstr>
      <vt:lpstr>Portfolio Investments-Map</vt:lpstr>
      <vt:lpstr>Value Model Selections</vt:lpstr>
      <vt:lpstr>Value Model Selections-Map</vt:lpstr>
      <vt:lpstr>QuestionnaireAnswers-B</vt:lpstr>
      <vt:lpstr>QuestionnaireAnswers-B-Map</vt:lpstr>
      <vt:lpstr>QuestionnaireAnswers-O</vt:lpstr>
      <vt:lpstr>QuestionnaireAnswers-O-Map</vt:lpstr>
      <vt:lpstr>ValidationInput</vt:lpstr>
      <vt:lpstr>AssetModelValidation</vt:lpstr>
      <vt:lpstr>Risk</vt:lpstr>
      <vt:lpstr>Consequences</vt:lpstr>
      <vt:lpstr>Probabilities</vt:lpstr>
      <vt:lpstr>CustomerConstants</vt:lpstr>
      <vt:lpstr>ConfigFieldLists</vt:lpstr>
      <vt:lpstr>ConfigFieldLists</vt:lpstr>
      <vt:lpstr>Consequence</vt:lpstr>
      <vt:lpstr>CustConstants</vt:lpstr>
      <vt:lpstr>Probability</vt:lpstr>
      <vt:lpstr>Risk</vt:lpstr>
      <vt:lpstr>AssetModelValidation!ValidationInput</vt:lpstr>
      <vt:lpstr>ValidationInput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Jihoon Choi</dc:creator>
  <cp:lastModifiedBy>Mike Joy</cp:lastModifiedBy>
  <dcterms:created xsi:type="dcterms:W3CDTF">2013-11-28T23:24:06Z</dcterms:created>
  <dcterms:modified xsi:type="dcterms:W3CDTF">2017-11-18T20:39:03Z</dcterms:modified>
</cp:coreProperties>
</file>