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11" i="1" l="1"/>
  <c r="N10" i="1"/>
  <c r="M24" i="1" a="1"/>
  <c r="M23" i="1"/>
  <c r="G11" i="1"/>
  <c r="G10" i="1"/>
  <c r="G8" i="1"/>
  <c r="G7" i="1"/>
  <c r="L23" i="1" l="1"/>
  <c r="K23" i="1"/>
  <c r="J23" i="1"/>
  <c r="L22" i="1"/>
  <c r="J22" i="1"/>
  <c r="L21" i="1"/>
  <c r="J21" i="1"/>
  <c r="K21" i="1" s="1"/>
  <c r="M21" i="1" s="1"/>
  <c r="L11" i="1" l="1"/>
  <c r="L10" i="1"/>
  <c r="L9" i="1"/>
  <c r="L8" i="1"/>
  <c r="N23" i="1" l="1"/>
  <c r="N22" i="1"/>
  <c r="N21" i="1"/>
  <c r="N24" i="1" a="1"/>
  <c r="K22" i="1"/>
  <c r="M22" i="1" s="1"/>
  <c r="M24" i="1" s="1"/>
  <c r="E11" i="1"/>
  <c r="C23" i="1" s="1"/>
  <c r="E10" i="1"/>
  <c r="C22" i="1" s="1"/>
  <c r="E9" i="1"/>
  <c r="E8" i="1"/>
  <c r="C20" i="1" s="1"/>
  <c r="E7" i="1"/>
  <c r="C19" i="1" s="1"/>
  <c r="N24" i="1" l="1"/>
  <c r="K24" i="1" a="1"/>
  <c r="K24" i="1" s="1"/>
  <c r="E23" i="1" l="1"/>
  <c r="F23" i="1" s="1"/>
  <c r="E22" i="1"/>
  <c r="F22" i="1" s="1"/>
  <c r="E21" i="1"/>
  <c r="F21" i="1" s="1"/>
  <c r="E20" i="1"/>
  <c r="F20" i="1" s="1"/>
  <c r="E19" i="1"/>
  <c r="F19" i="1" s="1"/>
  <c r="D23" i="1"/>
  <c r="D22" i="1"/>
  <c r="C21" i="1"/>
  <c r="D21" i="1" s="1"/>
  <c r="D20" i="1"/>
  <c r="D19" i="1"/>
  <c r="D24" i="1" l="1" a="1"/>
  <c r="D24" i="1" s="1"/>
  <c r="F24" i="1" a="1"/>
  <c r="F24" i="1" s="1"/>
</calcChain>
</file>

<file path=xl/sharedStrings.xml><?xml version="1.0" encoding="utf-8"?>
<sst xmlns="http://schemas.openxmlformats.org/spreadsheetml/2006/main" count="58" uniqueCount="38">
  <si>
    <t>测试样例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</si>
  <si>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</si>
  <si>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</si>
  <si>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</si>
  <si>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x方向的距离</t>
    <phoneticPr fontId="1" type="noConversion"/>
  </si>
  <si>
    <t>y方向的距离</t>
    <phoneticPr fontId="1" type="noConversion"/>
  </si>
  <si>
    <t>1码和3码</t>
    <phoneticPr fontId="1" type="noConversion"/>
  </si>
  <si>
    <t>1码和4码</t>
  </si>
  <si>
    <t>x方向的误差</t>
    <phoneticPr fontId="1" type="noConversion"/>
  </si>
  <si>
    <t>y方向误差</t>
    <phoneticPr fontId="1" type="noConversion"/>
  </si>
  <si>
    <t>误差统计：</t>
    <phoneticPr fontId="1" type="noConversion"/>
  </si>
  <si>
    <t>x,y最大误差</t>
    <phoneticPr fontId="1" type="noConversion"/>
  </si>
  <si>
    <t>1码和2码</t>
    <phoneticPr fontId="1" type="noConversion"/>
  </si>
  <si>
    <t>1码和5码</t>
  </si>
  <si>
    <t>1码和6码</t>
  </si>
  <si>
    <t>1码</t>
    <phoneticPr fontId="1" type="noConversion"/>
  </si>
  <si>
    <t>2码</t>
    <phoneticPr fontId="1" type="noConversion"/>
  </si>
  <si>
    <t>3码</t>
    <phoneticPr fontId="1" type="noConversion"/>
  </si>
  <si>
    <t>4码</t>
    <phoneticPr fontId="1" type="noConversion"/>
  </si>
  <si>
    <t>5码</t>
    <phoneticPr fontId="1" type="noConversion"/>
  </si>
  <si>
    <t>6码</t>
    <phoneticPr fontId="1" type="noConversion"/>
  </si>
  <si>
    <t>二维码排版</t>
    <phoneticPr fontId="1" type="noConversion"/>
  </si>
  <si>
    <t>z方向差值</t>
    <phoneticPr fontId="1" type="noConversion"/>
  </si>
  <si>
    <t>1码</t>
    <phoneticPr fontId="1" type="noConversion"/>
  </si>
  <si>
    <t>2码</t>
    <phoneticPr fontId="1" type="noConversion"/>
  </si>
  <si>
    <t>3码</t>
  </si>
  <si>
    <t>4码</t>
  </si>
  <si>
    <t>5码</t>
  </si>
  <si>
    <t>6码</t>
  </si>
  <si>
    <t>Z轴距离为175mm，真实角度5.906度</t>
    <phoneticPr fontId="1" type="noConversion"/>
  </si>
  <si>
    <t>角度</t>
    <phoneticPr fontId="1" type="noConversion"/>
  </si>
  <si>
    <t>Z轴距离为175mm，初始旋转角12.633度</t>
    <phoneticPr fontId="1" type="noConversion"/>
  </si>
  <si>
    <t>1码和2码没有定位出来</t>
    <phoneticPr fontId="1" type="noConversion"/>
  </si>
  <si>
    <t>3码和5码</t>
    <phoneticPr fontId="1" type="noConversion"/>
  </si>
  <si>
    <t>3码和6码</t>
    <phoneticPr fontId="1" type="noConversion"/>
  </si>
  <si>
    <t>3码和4码</t>
    <phoneticPr fontId="1" type="noConversion"/>
  </si>
  <si>
    <t>角度</t>
    <phoneticPr fontId="1" type="noConversion"/>
  </si>
  <si>
    <t>通过两个码的定位结果计算初始倾斜角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</si>
</sst>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selection activeCell="K16" sqref="K16"/>
    </sheetView>
  </sheetViews>
  <sheetFormatPr defaultRowHeight="13.5"/>
  <cols>
    <col min="1" max="1" width="9" style="1"/>
    <col min="2" max="2" width="13.75" style="1" customWidth="1"/>
    <col min="3" max="3" width="12.625" style="1" customWidth="1"/>
    <col min="4" max="4" width="14.125" style="1" customWidth="1"/>
    <col min="5" max="6" width="15" style="1" customWidth="1"/>
    <col min="7" max="7" width="11.25" style="1" customWidth="1"/>
    <col min="8" max="8" width="9" style="1"/>
    <col min="9" max="9" width="11.375" style="1" customWidth="1"/>
    <col min="10" max="10" width="9" style="1"/>
    <col min="11" max="11" width="15.25" style="1" customWidth="1"/>
    <col min="12" max="13" width="16.375" style="1" customWidth="1"/>
    <col min="14" max="14" width="11.625" style="1" customWidth="1"/>
    <col min="15" max="16384" width="9" style="1"/>
  </cols>
  <sheetData>
    <row r="1" spans="1:14">
      <c r="B1" s="17"/>
      <c r="C1" s="17"/>
      <c r="D1" s="17"/>
      <c r="E1" s="17"/>
      <c r="F1" s="17"/>
      <c r="G1" s="17"/>
      <c r="H1" s="17"/>
      <c r="I1" s="17"/>
      <c r="J1" s="17"/>
      <c r="K1" s="17"/>
      <c r="L1" s="10"/>
      <c r="M1" s="10"/>
      <c r="N1" s="10"/>
    </row>
    <row r="2" spans="1:14" ht="14.25" thickBot="1">
      <c r="B2" s="17"/>
      <c r="C2" s="17"/>
      <c r="D2" s="17"/>
      <c r="E2" s="17"/>
      <c r="F2" s="17"/>
      <c r="G2" s="17"/>
      <c r="H2" s="17"/>
      <c r="I2" s="17"/>
      <c r="J2" s="17"/>
      <c r="K2" s="17"/>
      <c r="L2" s="10"/>
      <c r="M2" s="10"/>
      <c r="N2" s="10"/>
    </row>
    <row r="3" spans="1:14">
      <c r="B3" s="21" t="s">
        <v>29</v>
      </c>
      <c r="C3" s="22"/>
      <c r="D3" s="22"/>
      <c r="E3" s="22"/>
      <c r="F3" s="22"/>
      <c r="G3" s="25" t="s">
        <v>37</v>
      </c>
      <c r="H3" s="10"/>
      <c r="I3" s="21" t="s">
        <v>31</v>
      </c>
      <c r="J3" s="22"/>
      <c r="K3" s="22"/>
      <c r="L3" s="22"/>
      <c r="M3" s="22"/>
      <c r="N3" s="25" t="s">
        <v>37</v>
      </c>
    </row>
    <row r="4" spans="1:14">
      <c r="B4" s="23"/>
      <c r="C4" s="24"/>
      <c r="D4" s="24"/>
      <c r="E4" s="24"/>
      <c r="F4" s="24"/>
      <c r="G4" s="26"/>
      <c r="H4" s="10"/>
      <c r="I4" s="23"/>
      <c r="J4" s="24"/>
      <c r="K4" s="24"/>
      <c r="L4" s="24"/>
      <c r="M4" s="24"/>
      <c r="N4" s="26"/>
    </row>
    <row r="5" spans="1:14">
      <c r="A5" s="9" t="s">
        <v>0</v>
      </c>
      <c r="B5" s="2" t="s">
        <v>1</v>
      </c>
      <c r="C5" s="3" t="s">
        <v>2</v>
      </c>
      <c r="D5" s="3" t="s">
        <v>3</v>
      </c>
      <c r="E5" s="3" t="s">
        <v>22</v>
      </c>
      <c r="F5" s="3" t="s">
        <v>36</v>
      </c>
      <c r="G5" s="26"/>
      <c r="H5" s="3"/>
      <c r="I5" s="2" t="s">
        <v>1</v>
      </c>
      <c r="J5" s="3" t="s">
        <v>2</v>
      </c>
      <c r="K5" s="3" t="s">
        <v>3</v>
      </c>
      <c r="L5" s="3" t="s">
        <v>22</v>
      </c>
      <c r="M5" s="3" t="s">
        <v>30</v>
      </c>
      <c r="N5" s="26"/>
    </row>
    <row r="6" spans="1:14">
      <c r="A6" s="9" t="s">
        <v>23</v>
      </c>
      <c r="B6" s="2">
        <v>-27.771100000000001</v>
      </c>
      <c r="C6" s="3">
        <v>-33.333300000000001</v>
      </c>
      <c r="D6" s="3">
        <v>173.387</v>
      </c>
      <c r="E6" s="3">
        <v>0</v>
      </c>
      <c r="F6" s="3">
        <v>4.2136300000000002</v>
      </c>
      <c r="G6" s="4"/>
      <c r="H6" s="3"/>
      <c r="I6" s="20" t="s">
        <v>32</v>
      </c>
      <c r="J6" s="19"/>
      <c r="K6" s="19"/>
      <c r="L6" s="19"/>
      <c r="M6" s="3"/>
      <c r="N6" s="4"/>
    </row>
    <row r="7" spans="1:14">
      <c r="A7" s="9" t="s">
        <v>24</v>
      </c>
      <c r="B7" s="2">
        <v>22.408899999999999</v>
      </c>
      <c r="C7" s="3">
        <v>-33.8872</v>
      </c>
      <c r="D7" s="3">
        <v>180.59</v>
      </c>
      <c r="E7" s="3">
        <f>D7-D6</f>
        <v>7.203000000000003</v>
      </c>
      <c r="F7" s="3">
        <v>4.5663200000000002</v>
      </c>
      <c r="G7" s="4">
        <f>ATAN(F7/(B7-B6))/3.14*180</f>
        <v>5.2021642081811441</v>
      </c>
      <c r="H7" s="3"/>
      <c r="I7" s="20"/>
      <c r="J7" s="19"/>
      <c r="K7" s="19"/>
      <c r="L7" s="19"/>
      <c r="M7" s="3"/>
      <c r="N7" s="4"/>
    </row>
    <row r="8" spans="1:14">
      <c r="A8" s="9" t="s">
        <v>25</v>
      </c>
      <c r="B8" s="2">
        <v>76.174499999999995</v>
      </c>
      <c r="C8" s="3">
        <v>-34.3902</v>
      </c>
      <c r="D8" s="3">
        <v>186.684</v>
      </c>
      <c r="E8" s="3">
        <f>D8-D6</f>
        <v>13.296999999999997</v>
      </c>
      <c r="F8" s="3">
        <v>2.9511799999999999</v>
      </c>
      <c r="G8" s="4">
        <f>ATAN(E8/(B8-B6))/3.14*180</f>
        <v>7.2935352293412921</v>
      </c>
      <c r="H8" s="3"/>
      <c r="I8" s="2">
        <v>59.822400000000002</v>
      </c>
      <c r="J8" s="3">
        <v>-33.714300000000001</v>
      </c>
      <c r="K8" s="3">
        <v>193.203</v>
      </c>
      <c r="L8" s="3">
        <f>K8-K8</f>
        <v>0</v>
      </c>
      <c r="M8" s="3">
        <v>11.562200000000001</v>
      </c>
      <c r="N8" s="4"/>
    </row>
    <row r="9" spans="1:14">
      <c r="A9" s="9" t="s">
        <v>26</v>
      </c>
      <c r="B9" s="2">
        <v>-27</v>
      </c>
      <c r="C9" s="3">
        <v>16.2606</v>
      </c>
      <c r="D9" s="3">
        <v>172.405</v>
      </c>
      <c r="E9" s="3">
        <f>D9-D6</f>
        <v>-0.98199999999999932</v>
      </c>
      <c r="F9" s="3">
        <v>4.2023799999999998</v>
      </c>
      <c r="G9" s="4"/>
      <c r="H9" s="3"/>
      <c r="I9" s="2">
        <v>-40.406799999999997</v>
      </c>
      <c r="J9" s="3">
        <v>16.383600000000001</v>
      </c>
      <c r="K9" s="3">
        <v>166.73699999999999</v>
      </c>
      <c r="L9" s="3">
        <f>K9-K8</f>
        <v>-26.466000000000008</v>
      </c>
      <c r="M9" s="3">
        <v>14.006</v>
      </c>
      <c r="N9" s="4"/>
    </row>
    <row r="10" spans="1:14">
      <c r="A10" s="9" t="s">
        <v>27</v>
      </c>
      <c r="B10" s="2">
        <v>22.718499999999999</v>
      </c>
      <c r="C10" s="3">
        <v>16.129000000000001</v>
      </c>
      <c r="D10" s="3">
        <v>178.47200000000001</v>
      </c>
      <c r="E10" s="3">
        <f>D10-D6</f>
        <v>5.085000000000008</v>
      </c>
      <c r="F10" s="3">
        <v>7.5690499999999998</v>
      </c>
      <c r="G10" s="4">
        <f>ATAN(E10/(B10-B9))/3.14*180</f>
        <v>5.8426292346586628</v>
      </c>
      <c r="H10" s="3"/>
      <c r="I10" s="2">
        <v>9.2499099999999999</v>
      </c>
      <c r="J10" s="3">
        <v>16.480899999999998</v>
      </c>
      <c r="K10" s="3">
        <v>178.47200000000001</v>
      </c>
      <c r="L10" s="3">
        <f>K10-K8</f>
        <v>-14.730999999999995</v>
      </c>
      <c r="M10" s="3">
        <v>13.8794</v>
      </c>
      <c r="N10" s="4">
        <f>ATAN(M10/(I10-I9))/3.14*180</f>
        <v>15.623972622402858</v>
      </c>
    </row>
    <row r="11" spans="1:14">
      <c r="A11" s="9" t="s">
        <v>28</v>
      </c>
      <c r="B11" s="2">
        <v>75.931299999999993</v>
      </c>
      <c r="C11" s="3">
        <v>15.7576</v>
      </c>
      <c r="D11" s="3">
        <v>184.42099999999999</v>
      </c>
      <c r="E11" s="3">
        <f>D11-D6</f>
        <v>11.033999999999992</v>
      </c>
      <c r="F11" s="3">
        <v>5.6775000000000002</v>
      </c>
      <c r="G11" s="4">
        <f>ATAN(E11/(B11-B9))/3.14*180</f>
        <v>6.1217143587889344</v>
      </c>
      <c r="H11" s="3"/>
      <c r="I11" s="2">
        <v>59.920900000000003</v>
      </c>
      <c r="J11" s="3">
        <v>16.226400000000002</v>
      </c>
      <c r="K11" s="3">
        <v>191.38</v>
      </c>
      <c r="L11" s="3">
        <f>K11-K8</f>
        <v>-1.8230000000000075</v>
      </c>
      <c r="M11" s="3">
        <v>12.960800000000001</v>
      </c>
      <c r="N11" s="4">
        <f>ATAN((K11-K9)/(I11-I9))/3.14*180</f>
        <v>13.807082175676276</v>
      </c>
    </row>
    <row r="12" spans="1:14">
      <c r="B12" s="2"/>
      <c r="C12" s="3"/>
      <c r="D12" s="3"/>
      <c r="E12" s="14"/>
      <c r="F12" s="15"/>
      <c r="G12" s="4"/>
      <c r="I12" s="2"/>
      <c r="J12" s="3"/>
      <c r="K12" s="3"/>
      <c r="L12" s="14"/>
      <c r="M12" s="15"/>
      <c r="N12" s="8"/>
    </row>
    <row r="13" spans="1:14">
      <c r="B13" s="11"/>
      <c r="C13" s="19" t="s">
        <v>21</v>
      </c>
      <c r="D13" s="19"/>
      <c r="E13" s="19"/>
      <c r="F13" s="12"/>
      <c r="G13" s="4"/>
      <c r="H13" s="10"/>
      <c r="I13" s="11"/>
      <c r="J13" s="19" t="s">
        <v>21</v>
      </c>
      <c r="K13" s="19"/>
      <c r="L13" s="19"/>
      <c r="M13" s="12"/>
      <c r="N13" s="13"/>
    </row>
    <row r="14" spans="1:14">
      <c r="B14" s="11"/>
      <c r="C14" s="19"/>
      <c r="D14" s="19"/>
      <c r="E14" s="19"/>
      <c r="F14" s="12"/>
      <c r="G14" s="4"/>
      <c r="H14" s="10"/>
      <c r="I14" s="11"/>
      <c r="J14" s="19"/>
      <c r="K14" s="19"/>
      <c r="L14" s="19"/>
      <c r="M14" s="12"/>
      <c r="N14" s="13"/>
    </row>
    <row r="15" spans="1:14">
      <c r="B15" s="2"/>
      <c r="C15" s="3" t="s">
        <v>15</v>
      </c>
      <c r="D15" s="3" t="s">
        <v>16</v>
      </c>
      <c r="E15" s="3" t="s">
        <v>17</v>
      </c>
      <c r="F15" s="3"/>
      <c r="G15" s="4"/>
      <c r="H15" s="3"/>
      <c r="I15" s="2"/>
      <c r="J15" s="3" t="s">
        <v>15</v>
      </c>
      <c r="K15" s="3" t="s">
        <v>16</v>
      </c>
      <c r="L15" s="3" t="s">
        <v>17</v>
      </c>
      <c r="M15" s="3"/>
      <c r="N15" s="4"/>
    </row>
    <row r="16" spans="1:14">
      <c r="B16" s="2"/>
      <c r="C16" s="3" t="s">
        <v>18</v>
      </c>
      <c r="D16" s="3" t="s">
        <v>19</v>
      </c>
      <c r="E16" s="3" t="s">
        <v>20</v>
      </c>
      <c r="F16" s="3"/>
      <c r="G16" s="4"/>
      <c r="H16" s="3"/>
      <c r="I16" s="2"/>
      <c r="J16" s="3" t="s">
        <v>18</v>
      </c>
      <c r="K16" s="3" t="s">
        <v>19</v>
      </c>
      <c r="L16" s="3" t="s">
        <v>20</v>
      </c>
      <c r="M16" s="3"/>
      <c r="N16" s="4"/>
    </row>
    <row r="17" spans="1:14">
      <c r="B17" s="2"/>
      <c r="C17" s="3"/>
      <c r="D17" s="3"/>
      <c r="E17" s="3"/>
      <c r="F17" s="3"/>
      <c r="G17" s="4"/>
      <c r="I17" s="2"/>
      <c r="J17" s="3"/>
      <c r="K17" s="3"/>
      <c r="L17" s="3"/>
      <c r="M17" s="3"/>
      <c r="N17" s="4"/>
    </row>
    <row r="18" spans="1:14" ht="13.5" customHeight="1">
      <c r="A18" s="18" t="s">
        <v>10</v>
      </c>
      <c r="B18" s="2"/>
      <c r="C18" s="3" t="s">
        <v>4</v>
      </c>
      <c r="D18" s="3" t="s">
        <v>8</v>
      </c>
      <c r="E18" s="3" t="s">
        <v>5</v>
      </c>
      <c r="F18" s="3" t="s">
        <v>9</v>
      </c>
      <c r="G18" s="4"/>
      <c r="I18" s="2"/>
      <c r="J18" s="3" t="s">
        <v>4</v>
      </c>
      <c r="K18" s="3" t="s">
        <v>8</v>
      </c>
      <c r="L18" s="3" t="s">
        <v>5</v>
      </c>
      <c r="M18" s="3" t="s">
        <v>9</v>
      </c>
      <c r="N18" s="4" t="s">
        <v>9</v>
      </c>
    </row>
    <row r="19" spans="1:14">
      <c r="A19" s="18"/>
      <c r="B19" s="2" t="s">
        <v>12</v>
      </c>
      <c r="C19" s="3">
        <f>SQRT((B7-B6)^2+E7^2)</f>
        <v>50.694335077994666</v>
      </c>
      <c r="D19" s="3">
        <f>C19-51</f>
        <v>-0.30566492200533446</v>
      </c>
      <c r="E19" s="3">
        <f>C7-C6</f>
        <v>-0.55389999999999873</v>
      </c>
      <c r="F19" s="3">
        <f>E19-0</f>
        <v>-0.55389999999999873</v>
      </c>
      <c r="G19" s="4"/>
      <c r="I19" s="2" t="s">
        <v>12</v>
      </c>
      <c r="J19" s="3"/>
      <c r="K19" s="3"/>
      <c r="L19" s="3"/>
      <c r="M19" s="3"/>
      <c r="N19" s="4"/>
    </row>
    <row r="20" spans="1:14">
      <c r="A20" s="18"/>
      <c r="B20" s="2" t="s">
        <v>6</v>
      </c>
      <c r="C20" s="3">
        <f>SQRT((B8-B6)^2+E8^2)</f>
        <v>104.79264272056507</v>
      </c>
      <c r="D20" s="3">
        <f>C20-2*51</f>
        <v>2.7926427205650697</v>
      </c>
      <c r="E20" s="3">
        <f>C8-C6</f>
        <v>-1.0568999999999988</v>
      </c>
      <c r="F20" s="3">
        <f>E20-0</f>
        <v>-1.0568999999999988</v>
      </c>
      <c r="G20" s="4"/>
      <c r="I20" s="2" t="s">
        <v>6</v>
      </c>
      <c r="J20" s="3"/>
      <c r="K20" s="3"/>
      <c r="L20" s="3"/>
      <c r="M20" s="3"/>
      <c r="N20" s="4"/>
    </row>
    <row r="21" spans="1:14">
      <c r="A21" s="18"/>
      <c r="B21" s="2" t="s">
        <v>7</v>
      </c>
      <c r="C21" s="3">
        <f>B9-B6</f>
        <v>0.77110000000000056</v>
      </c>
      <c r="D21" s="3">
        <f>C21-0</f>
        <v>0.77110000000000056</v>
      </c>
      <c r="E21" s="3">
        <f>C9-C6</f>
        <v>49.593900000000005</v>
      </c>
      <c r="F21" s="3">
        <f>E21-49</f>
        <v>0.59390000000000498</v>
      </c>
      <c r="G21" s="4"/>
      <c r="I21" s="2" t="s">
        <v>35</v>
      </c>
      <c r="J21" s="3">
        <f>SQRT((I9-I8)^2+N9^2)</f>
        <v>100.22919999999999</v>
      </c>
      <c r="K21" s="3">
        <f>J21-102</f>
        <v>-1.7708000000000084</v>
      </c>
      <c r="L21" s="3">
        <f>J9-J8</f>
        <v>50.097900000000003</v>
      </c>
      <c r="M21" s="3">
        <f t="shared" ref="M21:N23" si="0">K21-49</f>
        <v>-50.770800000000008</v>
      </c>
      <c r="N21" s="4">
        <f t="shared" si="0"/>
        <v>1.0979000000000028</v>
      </c>
    </row>
    <row r="22" spans="1:14" s="10" customFormat="1">
      <c r="A22" s="18"/>
      <c r="B22" s="2" t="s">
        <v>13</v>
      </c>
      <c r="C22" s="3">
        <f>SQRT((B10-B6)^2+E10^2)</f>
        <v>50.74501880145479</v>
      </c>
      <c r="D22" s="12">
        <f>C22-51</f>
        <v>-0.25498119854520951</v>
      </c>
      <c r="E22" s="12">
        <f>C10-C6</f>
        <v>49.462299999999999</v>
      </c>
      <c r="F22" s="12">
        <f>E22-49</f>
        <v>0.46229999999999905</v>
      </c>
      <c r="G22" s="13"/>
      <c r="I22" s="2" t="s">
        <v>33</v>
      </c>
      <c r="J22" s="3">
        <f>SQRT((I10-I8)^2+N10^2)</f>
        <v>52.930948086216013</v>
      </c>
      <c r="K22" s="12">
        <f>J22-51</f>
        <v>1.9309480862160129</v>
      </c>
      <c r="L22" s="12">
        <f>J10-J8</f>
        <v>50.1952</v>
      </c>
      <c r="M22" s="12">
        <f t="shared" si="0"/>
        <v>-47.069051913783987</v>
      </c>
      <c r="N22" s="13">
        <f t="shared" si="0"/>
        <v>1.1951999999999998</v>
      </c>
    </row>
    <row r="23" spans="1:14">
      <c r="B23" s="2" t="s">
        <v>14</v>
      </c>
      <c r="C23" s="3">
        <f>SQRT((B11-B6)^2+E11^2)</f>
        <v>104.28776017232319</v>
      </c>
      <c r="D23" s="3">
        <f>C23-51*2</f>
        <v>2.2877601723231891</v>
      </c>
      <c r="E23" s="3">
        <f>C11-C6</f>
        <v>49.090900000000005</v>
      </c>
      <c r="F23" s="3">
        <f>E23-49</f>
        <v>9.0900000000004866E-2</v>
      </c>
      <c r="G23" s="4"/>
      <c r="I23" s="2" t="s">
        <v>34</v>
      </c>
      <c r="J23" s="3">
        <f>I11-I8</f>
        <v>9.8500000000001364E-2</v>
      </c>
      <c r="K23" s="3">
        <f>J23</f>
        <v>9.8500000000001364E-2</v>
      </c>
      <c r="L23" s="3">
        <f>J11-J8</f>
        <v>49.940700000000007</v>
      </c>
      <c r="M23" s="3">
        <f t="shared" si="0"/>
        <v>-48.901499999999999</v>
      </c>
      <c r="N23" s="4">
        <f t="shared" si="0"/>
        <v>0.94070000000000675</v>
      </c>
    </row>
    <row r="24" spans="1:14" ht="14.25" thickBot="1">
      <c r="B24" s="5" t="s">
        <v>11</v>
      </c>
      <c r="C24" s="6"/>
      <c r="D24" s="6">
        <f t="array" ref="D24">MAX(ABS(D19:D23))</f>
        <v>2.7926427205650697</v>
      </c>
      <c r="E24" s="6"/>
      <c r="F24" s="6">
        <f t="array" ref="F24">MAX(ABS(F19:F23))</f>
        <v>1.0568999999999988</v>
      </c>
      <c r="G24" s="16"/>
      <c r="I24" s="5" t="s">
        <v>11</v>
      </c>
      <c r="J24" s="6"/>
      <c r="K24" s="6">
        <f t="array" ref="K24">MAX(ABS(K19:K23))</f>
        <v>1.9309480862160129</v>
      </c>
      <c r="L24" s="6"/>
      <c r="M24" s="27">
        <f t="array" ref="M24">MAX(ABS(M19:M23))</f>
        <v>50.770800000000008</v>
      </c>
      <c r="N24" s="7">
        <f t="array" ref="N24">MAX(ABS(N19:N23))</f>
        <v>1.1951999999999998</v>
      </c>
    </row>
    <row r="27" spans="1:14" ht="13.5" customHeight="1"/>
    <row r="30" spans="1:14" ht="13.5" customHeight="1"/>
    <row r="31" spans="1:14" ht="13.5" customHeight="1"/>
  </sheetData>
  <mergeCells count="9">
    <mergeCell ref="N3:N5"/>
    <mergeCell ref="B1:K2"/>
    <mergeCell ref="A18:A22"/>
    <mergeCell ref="C13:E14"/>
    <mergeCell ref="J13:L14"/>
    <mergeCell ref="I6:L7"/>
    <mergeCell ref="B3:F4"/>
    <mergeCell ref="G3:G5"/>
    <mergeCell ref="I3:M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2018-08-08T11:45:22Z</dcterms:modified>
</cp:coreProperties>
</file>