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BOMs/"/>
    </mc:Choice>
  </mc:AlternateContent>
  <xr:revisionPtr revIDLastSave="0" documentId="13_ncr:1_{FD2EE3F3-356B-CE47-8295-B0FB53071B1D}" xr6:coauthVersionLast="28" xr6:coauthVersionMax="28" xr10:uidLastSave="{00000000-0000-0000-0000-000000000000}"/>
  <bookViews>
    <workbookView xWindow="0" yWindow="460" windowWidth="28800" windowHeight="16520" tabRatio="500" xr2:uid="{00000000-000D-0000-FFFF-FFFF00000000}"/>
  </bookViews>
  <sheets>
    <sheet name="Component List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Z4" i="1"/>
  <c r="A5" i="1"/>
  <c r="Z5" i="1"/>
  <c r="A6" i="1"/>
  <c r="Z6" i="1"/>
  <c r="A7" i="1"/>
  <c r="Z7" i="1"/>
  <c r="A8" i="1"/>
  <c r="Z8" i="1"/>
  <c r="A9" i="1"/>
  <c r="Z9" i="1"/>
  <c r="A10" i="1"/>
  <c r="Z10" i="1"/>
  <c r="Z11" i="1"/>
  <c r="A12" i="1"/>
  <c r="Z12" i="1"/>
  <c r="A13" i="1"/>
  <c r="Z13" i="1"/>
  <c r="A14" i="1"/>
  <c r="Z14" i="1"/>
  <c r="A15" i="1"/>
  <c r="Z15" i="1"/>
  <c r="Z16" i="1"/>
  <c r="Z17" i="1"/>
  <c r="Z18" i="1"/>
  <c r="Z19" i="1"/>
  <c r="Z20" i="1"/>
  <c r="Z21" i="1"/>
  <c r="Z22" i="1"/>
  <c r="Z23" i="1"/>
  <c r="A24" i="1"/>
  <c r="Z24" i="1"/>
  <c r="Z25" i="1"/>
  <c r="A26" i="1"/>
  <c r="Z26" i="1"/>
  <c r="A27" i="1"/>
  <c r="Z27" i="1"/>
  <c r="A28" i="1"/>
  <c r="Z28" i="1"/>
  <c r="A29" i="1"/>
  <c r="Z29" i="1"/>
  <c r="A30" i="1"/>
  <c r="Z30" i="1"/>
  <c r="Z31" i="1"/>
  <c r="A32" i="1"/>
  <c r="Z32" i="1"/>
  <c r="A33" i="1"/>
  <c r="Z33" i="1"/>
  <c r="Z34" i="1"/>
  <c r="Z35" i="1"/>
  <c r="Z36" i="1"/>
  <c r="Z37" i="1"/>
  <c r="Z38" i="1"/>
  <c r="Z39" i="1"/>
  <c r="A3" i="1"/>
  <c r="Z3" i="1"/>
  <c r="Q3" i="1"/>
  <c r="Q4" i="1"/>
  <c r="Q5" i="1"/>
  <c r="Q6" i="1"/>
  <c r="Q7" i="1"/>
  <c r="Q8" i="1"/>
  <c r="Q9" i="1"/>
  <c r="Q10" i="1"/>
  <c r="Q12" i="1"/>
  <c r="Q13" i="1"/>
  <c r="Q14" i="1"/>
  <c r="Q15" i="1"/>
  <c r="Q17" i="1"/>
  <c r="Q19" i="1"/>
  <c r="Q20" i="1"/>
  <c r="Q21" i="1"/>
  <c r="Q22" i="1"/>
  <c r="Q24" i="1"/>
  <c r="Q26" i="1"/>
  <c r="Q27" i="1"/>
  <c r="Q28" i="1"/>
  <c r="Q29" i="1"/>
  <c r="Q30" i="1"/>
  <c r="Q31" i="1"/>
  <c r="Q32" i="1"/>
  <c r="Q33" i="1"/>
  <c r="Q35" i="1"/>
  <c r="Q36" i="1"/>
  <c r="Q37" i="1"/>
  <c r="Q38" i="1"/>
  <c r="Q39" i="1"/>
  <c r="Q41" i="1"/>
  <c r="Q44" i="1"/>
  <c r="Q46" i="1"/>
  <c r="Y38" i="1"/>
  <c r="X38" i="1"/>
  <c r="W38" i="1"/>
  <c r="V38" i="1"/>
  <c r="T38" i="1"/>
  <c r="S38" i="1"/>
  <c r="R3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9" i="1"/>
  <c r="Y40" i="1"/>
  <c r="Y41" i="1"/>
  <c r="Y3" i="1"/>
  <c r="B26" i="1"/>
  <c r="T26" i="1"/>
  <c r="B27" i="1"/>
  <c r="T27" i="1"/>
  <c r="B28" i="1"/>
  <c r="T28" i="1"/>
  <c r="B29" i="1"/>
  <c r="T29" i="1"/>
  <c r="B30" i="1"/>
  <c r="T30" i="1"/>
  <c r="B31" i="1"/>
  <c r="T31" i="1"/>
  <c r="B32" i="1"/>
  <c r="T32" i="1"/>
  <c r="B33" i="1"/>
  <c r="T33" i="1"/>
  <c r="B35" i="1"/>
  <c r="T35" i="1"/>
  <c r="B36" i="1"/>
  <c r="T36" i="1"/>
  <c r="B37" i="1"/>
  <c r="T37" i="1"/>
  <c r="T39" i="1"/>
  <c r="T41" i="1"/>
  <c r="B4" i="1"/>
  <c r="T4" i="1"/>
  <c r="B5" i="1"/>
  <c r="T5" i="1"/>
  <c r="B6" i="1"/>
  <c r="T6" i="1"/>
  <c r="B7" i="1"/>
  <c r="T7" i="1"/>
  <c r="B8" i="1"/>
  <c r="T8" i="1"/>
  <c r="B9" i="1"/>
  <c r="T9" i="1"/>
  <c r="B10" i="1"/>
  <c r="T10" i="1"/>
  <c r="B12" i="1"/>
  <c r="T12" i="1"/>
  <c r="B13" i="1"/>
  <c r="T13" i="1"/>
  <c r="B14" i="1"/>
  <c r="T14" i="1"/>
  <c r="B15" i="1"/>
  <c r="T15" i="1"/>
  <c r="B17" i="1"/>
  <c r="T17" i="1"/>
  <c r="T18" i="1"/>
  <c r="B19" i="1"/>
  <c r="T19" i="1"/>
  <c r="T20" i="1"/>
  <c r="T21" i="1"/>
  <c r="T22" i="1"/>
  <c r="B24" i="1"/>
  <c r="T24" i="1"/>
  <c r="B3" i="1"/>
  <c r="T3" i="1"/>
  <c r="T46" i="1"/>
  <c r="R3" i="1"/>
  <c r="R4" i="1"/>
  <c r="R5" i="1"/>
  <c r="R6" i="1"/>
  <c r="R7" i="1"/>
  <c r="R8" i="1"/>
  <c r="R9" i="1"/>
  <c r="R10" i="1"/>
  <c r="R12" i="1"/>
  <c r="R13" i="1"/>
  <c r="R14" i="1"/>
  <c r="R15" i="1"/>
  <c r="R41" i="1"/>
  <c r="R17" i="1"/>
  <c r="R44" i="1"/>
  <c r="R39" i="1"/>
  <c r="R19" i="1"/>
  <c r="R21" i="1"/>
  <c r="R20" i="1"/>
  <c r="R22" i="1"/>
  <c r="R24" i="1"/>
  <c r="R26" i="1"/>
  <c r="R27" i="1"/>
  <c r="R28" i="1"/>
  <c r="R29" i="1"/>
  <c r="R30" i="1"/>
  <c r="R31" i="1"/>
  <c r="R32" i="1"/>
  <c r="R33" i="1"/>
  <c r="R35" i="1"/>
  <c r="R36" i="1"/>
  <c r="R37" i="1"/>
  <c r="R46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9" i="1"/>
  <c r="W40" i="1"/>
  <c r="W4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3" i="1"/>
  <c r="W43" i="1"/>
  <c r="W42" i="1"/>
  <c r="W2" i="1"/>
  <c r="V22" i="1"/>
  <c r="X22" i="1"/>
  <c r="S22" i="1"/>
  <c r="S41" i="1"/>
  <c r="S39" i="1"/>
  <c r="S35" i="1"/>
  <c r="S36" i="1"/>
  <c r="S37" i="1"/>
  <c r="S3" i="1"/>
  <c r="S4" i="1"/>
  <c r="S5" i="1"/>
  <c r="S6" i="1"/>
  <c r="S7" i="1"/>
  <c r="S8" i="1"/>
  <c r="S9" i="1"/>
  <c r="S10" i="1"/>
  <c r="S12" i="1"/>
  <c r="S13" i="1"/>
  <c r="S14" i="1"/>
  <c r="S15" i="1"/>
  <c r="S17" i="1"/>
  <c r="S18" i="1"/>
  <c r="S19" i="1"/>
  <c r="S20" i="1"/>
  <c r="S21" i="1"/>
  <c r="S24" i="1"/>
  <c r="S26" i="1"/>
  <c r="S27" i="1"/>
  <c r="S28" i="1"/>
  <c r="S29" i="1"/>
  <c r="S30" i="1"/>
  <c r="S31" i="1"/>
  <c r="S32" i="1"/>
  <c r="S33" i="1"/>
  <c r="S46" i="1"/>
  <c r="X37" i="1"/>
  <c r="V37" i="1"/>
  <c r="X13" i="1"/>
  <c r="X14" i="1"/>
  <c r="X15" i="1"/>
  <c r="X12" i="1"/>
  <c r="X4" i="1"/>
  <c r="X5" i="1"/>
  <c r="X6" i="1"/>
  <c r="X7" i="1"/>
  <c r="X8" i="1"/>
  <c r="X9" i="1"/>
  <c r="X10" i="1"/>
  <c r="X3" i="1"/>
  <c r="X39" i="1"/>
  <c r="X36" i="1"/>
  <c r="X35" i="1"/>
  <c r="X27" i="1"/>
  <c r="X28" i="1"/>
  <c r="X29" i="1"/>
  <c r="X30" i="1"/>
  <c r="X31" i="1"/>
  <c r="X32" i="1"/>
  <c r="X33" i="1"/>
  <c r="X26" i="1"/>
  <c r="X19" i="1"/>
  <c r="X16" i="1"/>
  <c r="X17" i="1"/>
  <c r="X18" i="1"/>
  <c r="X20" i="1"/>
  <c r="X21" i="1"/>
  <c r="X23" i="1"/>
  <c r="X24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9" i="1"/>
  <c r="V40" i="1"/>
  <c r="V41" i="1"/>
  <c r="V42" i="1"/>
  <c r="V43" i="1"/>
  <c r="V44" i="1"/>
  <c r="V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 Stewart</author>
  </authors>
  <commentList>
    <comment ref="C30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0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<sst xmlns="http://schemas.openxmlformats.org/spreadsheetml/2006/main" count="339" uniqueCount="264">
  <si>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</si>
  <si>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</si>
  <si>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</si>
  <si>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</si>
  <si>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</si>
  <si>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</si>
  <si>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</si>
  <si>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</si>
  <si>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</si>
  <si>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</si>
  <si>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</si>
  <si>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</si>
  <si>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</si>
  <si>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</si>
  <si>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</si>
  <si>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</si>
  <si>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</si>
  <si>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</si>
  <si>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</si>
  <si>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</si>
  <si>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</si>
  <si>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</si>
  <si>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</si>
  <si>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</si>
  <si>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</si>
  <si>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</si>
  <si>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</si>
  <si>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</si>
  <si>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</si>
  <si>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</si>
  <si>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</si>
  <si>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</si>
  <si>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</si>
  <si>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</si>
  <si>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</si>
  <si>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</si>
  <si>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</si>
  <si>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</si>
  <si>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</si>
  <si>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</si>
  <si>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</si>
  <si>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</si>
  <si>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</si>
  <si>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</si>
  <si>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</si>
  <si>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</si>
  <si>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</si>
  <si>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</si>
  <si>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</si>
  <si>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</si>
  <si>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</si>
  <si>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</si>
  <si>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</si>
  <si>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</si>
  <si>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</si>
  <si>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</si>
  <si>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</si>
  <si>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</si>
  <si>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</si>
  <si>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</si>
  <si>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</si>
  <si>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</si>
  <si>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</si>
  <si>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</si>
  <si>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</si>
  <si>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</si>
  <si>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</si>
  <si>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</si>
  <si>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</si>
  <si>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</si>
  <si>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</si>
  <si>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</si>
  <si>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</si>
  <si>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</si>
  <si>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</si>
  <si>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</si>
  <si>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</si>
  <si>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</si>
  <si>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</si>
  <si>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</si>
  <si>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</si>
  <si>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</si>
  <si>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</si>
  <si>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</si>
  <si>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</si>
  <si>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</si>
  <si>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</si>
  <si>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</si>
  <si>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</si>
  <si>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</si>
  <si>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</si>
  <si>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</si>
  <si>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</si>
  <si>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</si>
  <si>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</si>
  <si>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</si>
  <si>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</si>
  <si>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</si>
  <si>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</si>
  <si>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</si>
  <si>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</si>
  <si>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</si>
  <si>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</si>
  <si>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Jumpers for male pins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</si>
  <si>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</si>
  <si>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</si>
  <si>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</si>
  <si>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</si>
  <si>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</si>
  <si>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</si>
  <si>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</si>
  <si>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</si>
  <si>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</si>
  <si>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</si>
  <si>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</si>
  <si>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</si>
  <si>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</si>
  <si>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</si>
  <si>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</si>
  <si>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</si>
  <si>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</si>
  <si>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</si>
  <si>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</si>
  <si>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</si>
  <si>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</si>
  <si>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</si>
  <si>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</si>
  <si>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</si>
  <si>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</si>
  <si>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</si>
  <si>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</si>
  <si>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</si>
  <si>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</si>
  <si>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</si>
  <si>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</si>
  <si>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</si>
  <si>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</si>
  <si>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</si>
  <si>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</si>
  <si>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</si>
  <si>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</si>
  <si>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</si>
  <si>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</si>
  <si>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</si>
  <si>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</si>
  <si>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</si>
  <si>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</si>
  <si>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</si>
  <si>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</si>
  <si>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</si>
  <si>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</si>
  <si>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</si>
  <si>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</si>
  <si>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</si>
  <si>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</si>
  <si>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</si>
  <si>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</si>
  <si>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</si>
  <si>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</si>
  <si>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</si>
  <si>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</si>
  <si>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</si>
  <si>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</si>
  <si>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</si>
  <si>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</si>
  <si>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</si>
  <si>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</si>
  <si>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</si>
  <si>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</si>
  <si>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</si>
  <si>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</si>
  <si>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</si>
  <si>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</si>
  <si>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</si>
  <si>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</si>
  <si>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</si>
  <si>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</si>
  <si>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</si>
  <si>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</si>
  <si>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</si>
  <si>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</si>
  <si>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</si>
  <si>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</si>
  <si>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</si>
  <si>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</si>
  <si>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</si>
  <si>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</si>
  <si>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</si>
  <si>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</si>
  <si>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</si>
  <si>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</si>
  <si>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</si>
  <si>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</si>
  <si>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</si>
  <si>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</si>
  <si>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</si>
  <si>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</si>
  <si>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</si>
  <si>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</si>
  <si>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</si>
  <si>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</si>
  <si>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</si>
  <si>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</si>
  <si>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</si>
  <si>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</si>
  <si>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</si>
  <si>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</si>
  <si>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</si>
  <si>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</si>
  <si>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</si>
  <si>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</si>
  <si>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</si>
  <si>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</si>
  <si>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</si>
  <si>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Mouser price is crazy</t>
  </si>
  <si>
    <t>CTM 2 Ch Digikey</t>
  </si>
  <si>
    <t>CTM 2 Ch Mouser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</si>
  <si>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</si>
  <si>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</si>
  <si>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</si>
  <si>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</si>
  <si>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</si>
  <si>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</si>
  <si>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</si>
  <si>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</si>
  <si>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C11,C12,C20</t>
  </si>
  <si>
    <t>D15,D17</t>
  </si>
  <si>
    <t>LED1,LED2,LED3,LED4,LED5,LED6,LED7,LED8</t>
  </si>
  <si>
    <t>D9,D10,D11,D12</t>
  </si>
  <si>
    <t>J3</t>
  </si>
  <si>
    <t>Q1,Q2,Q3,Q4,Q5,Q6,Q7,Q8</t>
  </si>
  <si>
    <t>R2,R4,R6,R8,R22,R41</t>
  </si>
  <si>
    <t>R11,R14,R17,R20,R35,R36,R37,R38,R48,R49,R55,R56</t>
  </si>
  <si>
    <t>R25,R27,R31,R32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</si>
  <si>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</si>
  <si>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</si>
  <si>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</si>
  <si>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</si>
  <si>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</si>
  <si>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</si>
  <si>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</si>
  <si>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</si>
  <si>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</si>
  <si>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</si>
  <si>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</si>
  <si>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</si>
  <si>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C2,C4,C6,C8,C10,C24</t>
  </si>
  <si>
    <t>C2,4,6,8,10,C24</t>
  </si>
  <si>
    <t>R10,R13,R16,R19,R21,R23,R24,R29,R30,R39,R40,R50,R51,R57,R58,R59,R60</t>
  </si>
  <si>
    <t>R10,13,R21,23,24,R39,R40,50,51,57,58,59,60</t>
  </si>
  <si>
    <t>R9,R12,R15,R18</t>
  </si>
  <si>
    <t>R1,R3,R26,R28,R33,R34,R61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</si>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</sst>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0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6"/>
  <sheetViews>
    <sheetView tabSelected="1" topLeftCell="A25" zoomScale="113" workbookViewId="0">
      <selection activeCell="F38" sqref="F38"/>
    </sheetView>
  </sheetViews>
  <sheetFormatPr baseColWidth="10" defaultRowHeight="16"/>
  <cols>
    <col min="1" max="1" width="18.83203125" style="18" customWidth="1"/>
    <col min="2" max="2" width="18.83203125" style="18" hidden="1" customWidth="1"/>
    <col min="3" max="3" width="46.6640625" customWidth="1"/>
    <col min="4" max="4" width="46.6640625" hidden="1" customWidth="1"/>
    <col min="5" max="5" width="15" customWidth="1"/>
    <col min="6" max="6" width="53.1640625" customWidth="1"/>
    <col min="9" max="9" width="10.83203125" hidden="1" customWidth="1"/>
    <col min="10" max="10" width="15.5" customWidth="1"/>
    <col min="11" max="11" width="10.83203125" hidden="1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6" ht="27" thickBot="1">
      <c r="A1" s="16" t="s">
        <v>162</v>
      </c>
      <c r="B1" s="16" t="s">
        <v>163</v>
      </c>
      <c r="C1" s="1" t="s">
        <v>164</v>
      </c>
      <c r="D1" s="1" t="s">
        <v>165</v>
      </c>
      <c r="E1" s="1" t="s">
        <v>0</v>
      </c>
      <c r="F1" s="1" t="s">
        <v>1</v>
      </c>
      <c r="G1" s="1" t="s">
        <v>2</v>
      </c>
      <c r="H1" s="1" t="s">
        <v>128</v>
      </c>
      <c r="I1" s="1" t="s">
        <v>3</v>
      </c>
      <c r="J1" s="1" t="s">
        <v>4</v>
      </c>
      <c r="K1" s="1" t="s">
        <v>159</v>
      </c>
      <c r="L1" s="1" t="s">
        <v>5</v>
      </c>
      <c r="M1" s="1" t="s">
        <v>6</v>
      </c>
      <c r="N1" s="1" t="s">
        <v>181</v>
      </c>
      <c r="O1" s="1" t="s">
        <v>182</v>
      </c>
      <c r="P1" s="1" t="s">
        <v>183</v>
      </c>
      <c r="Q1" s="1" t="s">
        <v>208</v>
      </c>
      <c r="R1" s="1" t="s">
        <v>209</v>
      </c>
      <c r="S1" s="1" t="s">
        <v>215</v>
      </c>
      <c r="T1" s="1" t="s">
        <v>216</v>
      </c>
      <c r="U1" s="1" t="s">
        <v>7</v>
      </c>
      <c r="V1" s="20" t="s">
        <v>178</v>
      </c>
      <c r="W1" s="20" t="s">
        <v>179</v>
      </c>
      <c r="X1" s="20" t="s">
        <v>120</v>
      </c>
      <c r="Y1" s="20" t="s">
        <v>180</v>
      </c>
    </row>
    <row r="2" spans="1:26" ht="17" thickBot="1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 t="shared" ref="V2:V21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6" ht="17" thickBot="1">
      <c r="A3" s="19">
        <f>LEN(C3)-LEN(SUBSTITUTE(C3,",",""))+1</f>
        <v>1</v>
      </c>
      <c r="B3" s="19">
        <f t="shared" ref="B3:B10" si="1">LEN(D3)-LEN(SUBSTITUTE(D3,",",""))+1</f>
        <v>1</v>
      </c>
      <c r="C3" s="4" t="s">
        <v>76</v>
      </c>
      <c r="D3" s="4" t="s">
        <v>76</v>
      </c>
      <c r="E3" s="3" t="s">
        <v>8</v>
      </c>
      <c r="F3" s="3" t="s">
        <v>146</v>
      </c>
      <c r="G3" s="3" t="s">
        <v>9</v>
      </c>
      <c r="H3" s="3"/>
      <c r="I3" s="3">
        <v>4</v>
      </c>
      <c r="J3" s="3" t="s">
        <v>13</v>
      </c>
      <c r="K3" s="3" t="s">
        <v>160</v>
      </c>
      <c r="L3" s="3" t="s">
        <v>147</v>
      </c>
      <c r="M3" s="2" t="s">
        <v>148</v>
      </c>
      <c r="N3" s="2" t="s">
        <v>187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  <c r="Z3" t="str">
        <f>L3&amp;" "&amp;A3</f>
        <v>T356G106K035AT 1</v>
      </c>
    </row>
    <row r="4" spans="1:26" ht="17" thickBot="1">
      <c r="A4" s="19">
        <f>LEN(C4)-LEN(SUBSTITUTE(C4,",",""))+1</f>
        <v>6</v>
      </c>
      <c r="B4" s="19">
        <f t="shared" si="1"/>
        <v>6</v>
      </c>
      <c r="C4" s="4" t="s">
        <v>246</v>
      </c>
      <c r="D4" s="4" t="s">
        <v>247</v>
      </c>
      <c r="E4" s="3" t="s">
        <v>11</v>
      </c>
      <c r="F4" s="2" t="s">
        <v>145</v>
      </c>
      <c r="G4" s="3" t="s">
        <v>12</v>
      </c>
      <c r="H4" s="3"/>
      <c r="I4" s="3">
        <v>15</v>
      </c>
      <c r="J4" s="3" t="s">
        <v>13</v>
      </c>
      <c r="K4" s="3" t="s">
        <v>160</v>
      </c>
      <c r="L4" s="3" t="s">
        <v>254</v>
      </c>
      <c r="M4" s="2" t="s">
        <v>255</v>
      </c>
      <c r="N4" s="2" t="s">
        <v>256</v>
      </c>
      <c r="O4" s="5">
        <v>0.66</v>
      </c>
      <c r="P4" s="5">
        <v>0.66</v>
      </c>
      <c r="Q4" s="6">
        <f t="shared" si="2"/>
        <v>3.96</v>
      </c>
      <c r="R4" s="6">
        <f t="shared" ref="R4:R44" si="4">P4*A4</f>
        <v>3.96</v>
      </c>
      <c r="S4" s="6">
        <f t="shared" si="3"/>
        <v>3.96</v>
      </c>
      <c r="T4" s="6">
        <f t="shared" ref="T4:T41" si="5">P4*B4</f>
        <v>3.96</v>
      </c>
      <c r="U4" s="4"/>
      <c r="V4" s="4" t="str">
        <f t="shared" si="0"/>
        <v>6,BC2678CT-ND</v>
      </c>
      <c r="W4" s="4" t="str">
        <f t="shared" ref="W4:W41" si="6">IF(NOT(M4=""),B4&amp;","&amp;M4,"")</f>
        <v>6,BC2678CT-ND</v>
      </c>
      <c r="X4" t="str">
        <f t="shared" ref="X4:X10" si="7">"Capacitor - " &amp;A4&amp;"x "&amp;E4</f>
        <v>Capacitor - 6x 0.22uF</v>
      </c>
      <c r="Y4" t="str">
        <f t="shared" ref="Y4:Y41" si="8">IF(NOT(N4=""),N4&amp;"|"&amp;A4,"")</f>
        <v>594-K224K20X7RF5UH5|6</v>
      </c>
      <c r="Z4" t="str">
        <f t="shared" ref="Z4:Z39" si="9">L4&amp;" "&amp;A4</f>
        <v>K224K20X7RF5UH5 6</v>
      </c>
    </row>
    <row r="5" spans="1:26" ht="27" thickBot="1">
      <c r="A5" s="19">
        <f>LEN(C5)-LEN(SUBSTITUTE(C5,",",""))+1</f>
        <v>7</v>
      </c>
      <c r="B5" s="19">
        <f t="shared" si="1"/>
        <v>7</v>
      </c>
      <c r="C5" s="4" t="s">
        <v>224</v>
      </c>
      <c r="D5" s="4" t="s">
        <v>88</v>
      </c>
      <c r="E5" s="3" t="s">
        <v>14</v>
      </c>
      <c r="F5" s="3" t="s">
        <v>142</v>
      </c>
      <c r="G5" s="3" t="s">
        <v>12</v>
      </c>
      <c r="H5" s="3"/>
      <c r="I5" s="3">
        <v>17</v>
      </c>
      <c r="J5" s="3" t="s">
        <v>13</v>
      </c>
      <c r="K5" s="3" t="s">
        <v>160</v>
      </c>
      <c r="L5" s="3" t="s">
        <v>143</v>
      </c>
      <c r="M5" s="2" t="s">
        <v>144</v>
      </c>
      <c r="N5" s="2" t="s">
        <v>188</v>
      </c>
      <c r="O5" s="5">
        <v>0.32</v>
      </c>
      <c r="P5" s="5">
        <v>0.32</v>
      </c>
      <c r="Q5" s="6">
        <f t="shared" si="2"/>
        <v>2.2400000000000002</v>
      </c>
      <c r="R5" s="6">
        <f t="shared" si="4"/>
        <v>2.2400000000000002</v>
      </c>
      <c r="S5" s="6">
        <f t="shared" si="3"/>
        <v>2.2400000000000002</v>
      </c>
      <c r="T5" s="6">
        <f t="shared" si="5"/>
        <v>2.2400000000000002</v>
      </c>
      <c r="U5" s="4"/>
      <c r="V5" s="4" t="str">
        <f t="shared" si="0"/>
        <v>7,399-9879-1-ND</v>
      </c>
      <c r="W5" s="4" t="str">
        <f t="shared" si="6"/>
        <v>7,399-9879-1-ND</v>
      </c>
      <c r="X5" t="str">
        <f t="shared" si="7"/>
        <v>Capacitor - 7x 0.1uF / 100nF</v>
      </c>
      <c r="Y5" t="str">
        <f t="shared" si="8"/>
        <v>80-C322C104M5R-TR|7</v>
      </c>
      <c r="Z5" t="str">
        <f t="shared" si="9"/>
        <v>C322C104M5R5TA7301 7</v>
      </c>
    </row>
    <row r="6" spans="1:26" ht="17" thickBot="1">
      <c r="A6" s="19">
        <f>LEN(C6)-LEN(SUBSTITUTE(C6,",",""))+1</f>
        <v>1</v>
      </c>
      <c r="B6" s="19">
        <f t="shared" si="1"/>
        <v>1</v>
      </c>
      <c r="C6" s="4" t="s">
        <v>77</v>
      </c>
      <c r="D6" s="4" t="s">
        <v>77</v>
      </c>
      <c r="E6" s="3" t="s">
        <v>15</v>
      </c>
      <c r="F6" s="3" t="s">
        <v>149</v>
      </c>
      <c r="G6" s="3" t="s">
        <v>9</v>
      </c>
      <c r="H6" s="3"/>
      <c r="I6" s="3">
        <v>2</v>
      </c>
      <c r="J6" s="3" t="s">
        <v>13</v>
      </c>
      <c r="K6" s="3" t="s">
        <v>160</v>
      </c>
      <c r="L6" s="3" t="s">
        <v>150</v>
      </c>
      <c r="M6" s="2" t="s">
        <v>151</v>
      </c>
      <c r="N6" s="2" t="s">
        <v>189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  <c r="Z6" t="str">
        <f t="shared" si="9"/>
        <v>T356F476K006AT 1</v>
      </c>
    </row>
    <row r="7" spans="1:26" ht="17" thickBot="1">
      <c r="A7" s="19">
        <f t="shared" ref="A7:A9" si="10">LEN(C7)-LEN(SUBSTITUTE(C7,",",""))+1</f>
        <v>1</v>
      </c>
      <c r="B7" s="19">
        <f t="shared" si="1"/>
        <v>1</v>
      </c>
      <c r="C7" s="4" t="s">
        <v>87</v>
      </c>
      <c r="D7" s="4" t="s">
        <v>87</v>
      </c>
      <c r="E7" s="3" t="s">
        <v>16</v>
      </c>
      <c r="F7" s="2" t="s">
        <v>154</v>
      </c>
      <c r="G7" s="3" t="s">
        <v>12</v>
      </c>
      <c r="H7" s="3"/>
      <c r="I7" s="3">
        <v>2</v>
      </c>
      <c r="J7" s="3" t="s">
        <v>10</v>
      </c>
      <c r="K7" s="3" t="s">
        <v>160</v>
      </c>
      <c r="L7" s="3" t="s">
        <v>152</v>
      </c>
      <c r="M7" s="2" t="s">
        <v>153</v>
      </c>
      <c r="N7" s="2" t="s">
        <v>190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  <c r="Z7" t="str">
        <f t="shared" si="9"/>
        <v>AR215F334K4R 1</v>
      </c>
    </row>
    <row r="8" spans="1:26" ht="17" thickBot="1">
      <c r="A8" s="19">
        <f t="shared" si="10"/>
        <v>2</v>
      </c>
      <c r="B8" s="19">
        <f t="shared" si="1"/>
        <v>2</v>
      </c>
      <c r="C8" s="4" t="s">
        <v>244</v>
      </c>
      <c r="D8" s="4" t="s">
        <v>244</v>
      </c>
      <c r="E8" s="3" t="s">
        <v>17</v>
      </c>
      <c r="F8" s="2" t="s">
        <v>155</v>
      </c>
      <c r="G8" s="3" t="s">
        <v>12</v>
      </c>
      <c r="H8" s="3"/>
      <c r="I8" s="3">
        <v>3</v>
      </c>
      <c r="J8" s="3" t="s">
        <v>13</v>
      </c>
      <c r="K8" s="3" t="s">
        <v>160</v>
      </c>
      <c r="L8" s="3" t="s">
        <v>156</v>
      </c>
      <c r="M8" s="2" t="s">
        <v>157</v>
      </c>
      <c r="N8" s="2" t="s">
        <v>191</v>
      </c>
      <c r="O8" s="5">
        <v>0.24</v>
      </c>
      <c r="P8" s="5">
        <v>0.24</v>
      </c>
      <c r="Q8" s="6">
        <f t="shared" si="2"/>
        <v>0.48</v>
      </c>
      <c r="R8" s="6">
        <f t="shared" si="4"/>
        <v>0.48</v>
      </c>
      <c r="S8" s="6">
        <f t="shared" si="3"/>
        <v>0.48</v>
      </c>
      <c r="T8" s="6">
        <f t="shared" si="5"/>
        <v>0.48</v>
      </c>
      <c r="U8" s="4"/>
      <c r="V8" s="4" t="str">
        <f t="shared" si="0"/>
        <v>2,399-4206-ND</v>
      </c>
      <c r="W8" s="4" t="str">
        <f t="shared" si="6"/>
        <v>2,399-4206-ND</v>
      </c>
      <c r="X8" t="str">
        <f t="shared" si="7"/>
        <v>Capacitor - 2x 0.01uF</v>
      </c>
      <c r="Y8" t="str">
        <f t="shared" si="8"/>
        <v>80-C317C103K5R|2</v>
      </c>
      <c r="Z8" t="str">
        <f t="shared" si="9"/>
        <v>C317C103K5R5TA 2</v>
      </c>
    </row>
    <row r="9" spans="1:26" ht="17" thickBot="1">
      <c r="A9" s="19">
        <f t="shared" si="10"/>
        <v>3</v>
      </c>
      <c r="B9" s="19">
        <f t="shared" si="1"/>
        <v>2</v>
      </c>
      <c r="C9" s="4" t="s">
        <v>225</v>
      </c>
      <c r="D9" s="23" t="s">
        <v>135</v>
      </c>
      <c r="E9" s="3" t="s">
        <v>18</v>
      </c>
      <c r="F9" s="3" t="s">
        <v>139</v>
      </c>
      <c r="G9" s="3" t="s">
        <v>12</v>
      </c>
      <c r="H9" s="3"/>
      <c r="I9" s="3">
        <v>4</v>
      </c>
      <c r="J9" s="3" t="s">
        <v>13</v>
      </c>
      <c r="K9" s="3" t="s">
        <v>160</v>
      </c>
      <c r="L9" s="3" t="s">
        <v>140</v>
      </c>
      <c r="M9" s="2" t="s">
        <v>141</v>
      </c>
      <c r="N9" s="2" t="s">
        <v>192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  <c r="Z9" t="str">
        <f t="shared" si="9"/>
        <v>C330C105M5U5TA 3</v>
      </c>
    </row>
    <row r="10" spans="1:26" ht="17" thickBot="1">
      <c r="A10" s="19">
        <f>LEN(C10)-LEN(SUBSTITUTE(C10,",",""))+1</f>
        <v>1</v>
      </c>
      <c r="B10" s="19">
        <f t="shared" si="1"/>
        <v>1</v>
      </c>
      <c r="C10" s="4" t="s">
        <v>110</v>
      </c>
      <c r="D10" s="4" t="s">
        <v>110</v>
      </c>
      <c r="E10" s="3" t="s">
        <v>111</v>
      </c>
      <c r="F10" s="3" t="s">
        <v>114</v>
      </c>
      <c r="G10" s="3" t="s">
        <v>12</v>
      </c>
      <c r="H10" s="3"/>
      <c r="I10" s="3"/>
      <c r="J10" s="3" t="s">
        <v>13</v>
      </c>
      <c r="K10" s="3" t="s">
        <v>160</v>
      </c>
      <c r="L10" s="3" t="s">
        <v>113</v>
      </c>
      <c r="M10" s="2" t="s">
        <v>112</v>
      </c>
      <c r="N10" s="2" t="s">
        <v>193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  <c r="Z10" t="str">
        <f t="shared" si="9"/>
        <v>C317C472K1R5TA 1</v>
      </c>
    </row>
    <row r="11" spans="1:26" ht="17" thickBot="1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  <c r="Z11" t="str">
        <f t="shared" si="9"/>
        <v xml:space="preserve"> </v>
      </c>
    </row>
    <row r="12" spans="1:26" ht="17" thickBot="1">
      <c r="A12" s="19">
        <f>LEN(C12)-LEN(SUBSTITUTE(C12,",",""))+1</f>
        <v>1</v>
      </c>
      <c r="B12" s="19">
        <f t="shared" ref="B12:B15" si="11">LEN(D12)-LEN(SUBSTITUTE(D12,",",""))+1</f>
        <v>1</v>
      </c>
      <c r="C12" s="4" t="s">
        <v>78</v>
      </c>
      <c r="D12" s="4" t="s">
        <v>78</v>
      </c>
      <c r="E12" s="3" t="s">
        <v>122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160</v>
      </c>
      <c r="L12" s="7" t="s">
        <v>22</v>
      </c>
      <c r="M12" s="2" t="s">
        <v>23</v>
      </c>
      <c r="N12" s="2" t="s">
        <v>217</v>
      </c>
      <c r="O12" s="5">
        <v>0.34</v>
      </c>
      <c r="P12" s="5">
        <v>0.43</v>
      </c>
      <c r="Q12" s="6">
        <f>O12*A12</f>
        <v>0.34</v>
      </c>
      <c r="R12" s="6">
        <f t="shared" si="4"/>
        <v>0.43</v>
      </c>
      <c r="S12" s="6">
        <f>O12*B12</f>
        <v>0.34</v>
      </c>
      <c r="T12" s="6">
        <f t="shared" si="5"/>
        <v>0.43</v>
      </c>
      <c r="U12" s="4"/>
      <c r="V12" s="4" t="str">
        <f t="shared" si="0"/>
        <v>1,1N5919BGOS-ND</v>
      </c>
      <c r="W12" s="4" t="str">
        <f t="shared" si="6"/>
        <v>1,1N5919BGOS-ND</v>
      </c>
      <c r="X12" t="str">
        <f>"Diode - " &amp;A12&amp;"x "&amp;E12</f>
        <v>Diode - 1x 1N5919BG Zener</v>
      </c>
      <c r="Y12" t="str">
        <f t="shared" si="8"/>
        <v>863-1N5919BRLG|1</v>
      </c>
      <c r="Z12" t="str">
        <f t="shared" si="9"/>
        <v>1N5919BG 1</v>
      </c>
    </row>
    <row r="13" spans="1:26" ht="27" thickBot="1">
      <c r="A13" s="19">
        <f>LEN(C13)-LEN(SUBSTITUTE(C13,",",""))+1</f>
        <v>2</v>
      </c>
      <c r="B13" s="19">
        <f t="shared" si="11"/>
        <v>2</v>
      </c>
      <c r="C13" s="4" t="s">
        <v>226</v>
      </c>
      <c r="D13" s="4" t="s">
        <v>223</v>
      </c>
      <c r="E13" s="3" t="s">
        <v>123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161</v>
      </c>
      <c r="L13" s="3" t="s">
        <v>24</v>
      </c>
      <c r="M13" s="2" t="s">
        <v>27</v>
      </c>
      <c r="N13" s="2" t="s">
        <v>194</v>
      </c>
      <c r="O13" s="5">
        <v>0.39</v>
      </c>
      <c r="P13" s="5">
        <v>0.39</v>
      </c>
      <c r="Q13" s="6">
        <f>O13*A13</f>
        <v>0.78</v>
      </c>
      <c r="R13" s="6">
        <f t="shared" si="4"/>
        <v>0.78</v>
      </c>
      <c r="S13" s="6">
        <f>O13*B13</f>
        <v>0.78</v>
      </c>
      <c r="T13" s="6">
        <f t="shared" si="5"/>
        <v>0.78</v>
      </c>
      <c r="U13" s="4"/>
      <c r="V13" s="4" t="str">
        <f t="shared" si="0"/>
        <v>2,1N5818-TPCT-ND</v>
      </c>
      <c r="W13" s="4" t="str">
        <f t="shared" si="6"/>
        <v>2,1N5818-TPCT-ND</v>
      </c>
      <c r="X13" t="str">
        <f t="shared" ref="X13:X15" si="12">"Diode - " &amp;A13&amp;"x "&amp;E13</f>
        <v>Diode - 2x 1N5818-TP Schottky</v>
      </c>
      <c r="Y13" t="str">
        <f t="shared" si="8"/>
        <v>833-1N5818-TP|2</v>
      </c>
      <c r="Z13" t="str">
        <f t="shared" si="9"/>
        <v>1N5818-TP 2</v>
      </c>
    </row>
    <row r="14" spans="1:26" ht="17" thickBot="1">
      <c r="A14" s="19">
        <f>LEN(C14)-LEN(SUBSTITUTE(C14,",",""))+1</f>
        <v>8</v>
      </c>
      <c r="B14" s="19">
        <f t="shared" si="11"/>
        <v>4</v>
      </c>
      <c r="C14" s="4" t="s">
        <v>227</v>
      </c>
      <c r="D14" s="23" t="s">
        <v>131</v>
      </c>
      <c r="E14" s="3" t="s">
        <v>28</v>
      </c>
      <c r="F14" s="3" t="s">
        <v>96</v>
      </c>
      <c r="G14" s="3" t="s">
        <v>79</v>
      </c>
      <c r="H14" s="3"/>
      <c r="I14" s="3"/>
      <c r="J14" s="3"/>
      <c r="K14" s="3" t="s">
        <v>161</v>
      </c>
      <c r="L14" s="3" t="s">
        <v>236</v>
      </c>
      <c r="M14" s="2" t="s">
        <v>97</v>
      </c>
      <c r="N14" s="2" t="s">
        <v>210</v>
      </c>
      <c r="O14" s="5">
        <v>0.47</v>
      </c>
      <c r="P14" s="5">
        <v>0.1</v>
      </c>
      <c r="Q14" s="6">
        <f>O14*A14</f>
        <v>3.76</v>
      </c>
      <c r="R14" s="6">
        <f t="shared" si="4"/>
        <v>0.8</v>
      </c>
      <c r="S14" s="6">
        <f>O14*B14</f>
        <v>1.88</v>
      </c>
      <c r="T14" s="6">
        <f t="shared" si="5"/>
        <v>0.4</v>
      </c>
      <c r="U14" s="4"/>
      <c r="V14" s="4" t="str">
        <f t="shared" si="0"/>
        <v>8,160-1139-ND</v>
      </c>
      <c r="W14" s="4" t="str">
        <f t="shared" si="6"/>
        <v>4,160-1139-ND</v>
      </c>
      <c r="X14" t="str">
        <f t="shared" si="12"/>
        <v>Diode - 8x LED-Red</v>
      </c>
      <c r="Y14" t="str">
        <f t="shared" si="8"/>
        <v>859-LTL-4221N|8</v>
      </c>
      <c r="Z14" t="str">
        <f t="shared" si="9"/>
        <v>LTL-4221N 8</v>
      </c>
    </row>
    <row r="15" spans="1:26" ht="27" thickBot="1">
      <c r="A15" s="19">
        <f>LEN(C15)-LEN(SUBSTITUTE(C15,",",""))+1</f>
        <v>4</v>
      </c>
      <c r="B15" s="19">
        <f t="shared" si="11"/>
        <v>2</v>
      </c>
      <c r="C15" s="4" t="s">
        <v>228</v>
      </c>
      <c r="D15" s="23" t="s">
        <v>130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160</v>
      </c>
      <c r="L15" s="3" t="s">
        <v>31</v>
      </c>
      <c r="M15" s="2" t="s">
        <v>32</v>
      </c>
      <c r="N15" s="2" t="s">
        <v>195</v>
      </c>
      <c r="O15" s="5">
        <v>0.11</v>
      </c>
      <c r="P15" s="5">
        <v>0.11</v>
      </c>
      <c r="Q15" s="6">
        <f>O15*A15</f>
        <v>0.44</v>
      </c>
      <c r="R15" s="6">
        <f t="shared" si="4"/>
        <v>0.44</v>
      </c>
      <c r="S15" s="6">
        <f>O15*B15</f>
        <v>0.22</v>
      </c>
      <c r="T15" s="6">
        <f t="shared" si="5"/>
        <v>0.22</v>
      </c>
      <c r="U15" s="4"/>
      <c r="V15" s="4" t="str">
        <f t="shared" si="0"/>
        <v>4,1N4004-TPMSCT-ND</v>
      </c>
      <c r="W15" s="4" t="str">
        <f t="shared" si="6"/>
        <v>2,1N4004-TPMSCT-ND</v>
      </c>
      <c r="X15" t="str">
        <f t="shared" si="12"/>
        <v>Diode - 4x 1N4004</v>
      </c>
      <c r="Y15" t="str">
        <f t="shared" si="8"/>
        <v>833-1N4004-TP|4</v>
      </c>
      <c r="Z15" t="str">
        <f t="shared" si="9"/>
        <v>1N4004-TP 4</v>
      </c>
    </row>
    <row r="16" spans="1:26" ht="17" thickBot="1">
      <c r="A16" s="17"/>
      <c r="B16" s="17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6"/>
      <c r="T16" s="6"/>
      <c r="U16" s="4"/>
      <c r="V16" s="4" t="str">
        <f t="shared" si="0"/>
        <v/>
      </c>
      <c r="W16" s="4" t="str">
        <f t="shared" si="6"/>
        <v/>
      </c>
      <c r="X16" t="str">
        <f t="shared" ref="X16:X39" si="13">A16&amp;"x "&amp;E16</f>
        <v xml:space="preserve">x </v>
      </c>
      <c r="Y16" t="str">
        <f t="shared" si="8"/>
        <v/>
      </c>
      <c r="Z16" t="str">
        <f t="shared" si="9"/>
        <v xml:space="preserve"> </v>
      </c>
    </row>
    <row r="17" spans="1:26" ht="17" thickBot="1">
      <c r="A17" s="19">
        <v>1</v>
      </c>
      <c r="B17" s="19">
        <f t="shared" ref="B17" si="14">LEN(D17)-LEN(SUBSTITUTE(D17,",",""))+1</f>
        <v>1</v>
      </c>
      <c r="C17" s="4" t="s">
        <v>95</v>
      </c>
      <c r="D17" s="4" t="s">
        <v>95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161</v>
      </c>
      <c r="L17" s="3" t="s">
        <v>37</v>
      </c>
      <c r="M17" s="2" t="s">
        <v>38</v>
      </c>
      <c r="N17" s="2" t="s">
        <v>196</v>
      </c>
      <c r="O17" s="5">
        <v>0.72</v>
      </c>
      <c r="P17" s="5">
        <v>0.72</v>
      </c>
      <c r="Q17" s="6">
        <f>O17*A17</f>
        <v>0.72</v>
      </c>
      <c r="R17" s="6">
        <f t="shared" si="4"/>
        <v>0.72</v>
      </c>
      <c r="S17" s="6">
        <f t="shared" ref="S17:S22" si="15">O17*B17</f>
        <v>0.72</v>
      </c>
      <c r="T17" s="6">
        <f t="shared" si="5"/>
        <v>0.72</v>
      </c>
      <c r="U17" s="4"/>
      <c r="V17" s="4" t="str">
        <f t="shared" si="0"/>
        <v>1,P7307-ND</v>
      </c>
      <c r="W17" s="4" t="str">
        <f t="shared" si="6"/>
        <v>1,P7307-ND</v>
      </c>
      <c r="X17" t="str">
        <f t="shared" si="13"/>
        <v>1x Surge Protection</v>
      </c>
      <c r="Y17" t="str">
        <f t="shared" si="8"/>
        <v>667-ERZ-V14D220|1</v>
      </c>
      <c r="Z17" t="str">
        <f t="shared" si="9"/>
        <v>ERZ-V14D220 1</v>
      </c>
    </row>
    <row r="18" spans="1:26" ht="17" thickBot="1">
      <c r="A18" s="17"/>
      <c r="B18" s="17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6">
        <f t="shared" si="15"/>
        <v>0</v>
      </c>
      <c r="T18" s="6">
        <f t="shared" si="5"/>
        <v>0</v>
      </c>
      <c r="U18" s="4"/>
      <c r="V18" s="4" t="str">
        <f t="shared" si="0"/>
        <v/>
      </c>
      <c r="W18" s="4" t="str">
        <f t="shared" si="6"/>
        <v/>
      </c>
      <c r="X18" t="str">
        <f t="shared" si="13"/>
        <v xml:space="preserve">x </v>
      </c>
      <c r="Y18" t="str">
        <f t="shared" si="8"/>
        <v/>
      </c>
      <c r="Z18" t="str">
        <f t="shared" si="9"/>
        <v xml:space="preserve"> </v>
      </c>
    </row>
    <row r="19" spans="1:26" ht="27" thickBot="1">
      <c r="A19" s="19">
        <v>1</v>
      </c>
      <c r="B19" s="19">
        <f t="shared" ref="B19" si="16">LEN(D19)-LEN(SUBSTITUTE(D19,",",""))+1</f>
        <v>1</v>
      </c>
      <c r="C19" s="4" t="s">
        <v>229</v>
      </c>
      <c r="D19" s="4" t="s">
        <v>107</v>
      </c>
      <c r="E19" s="3" t="s">
        <v>115</v>
      </c>
      <c r="F19" s="3" t="s">
        <v>106</v>
      </c>
      <c r="G19" s="3"/>
      <c r="H19" s="3"/>
      <c r="I19" s="3"/>
      <c r="J19" s="3" t="s">
        <v>105</v>
      </c>
      <c r="K19" s="3" t="s">
        <v>161</v>
      </c>
      <c r="L19" s="3" t="s">
        <v>108</v>
      </c>
      <c r="M19" s="2" t="s">
        <v>104</v>
      </c>
      <c r="N19" s="2" t="s">
        <v>213</v>
      </c>
      <c r="O19" s="3">
        <v>0.40200000000000002</v>
      </c>
      <c r="P19" s="3">
        <v>0.51</v>
      </c>
      <c r="Q19" s="6">
        <f>O19*A19</f>
        <v>0.40200000000000002</v>
      </c>
      <c r="R19" s="6">
        <f t="shared" si="4"/>
        <v>0.51</v>
      </c>
      <c r="S19" s="6">
        <f t="shared" si="15"/>
        <v>0.40200000000000002</v>
      </c>
      <c r="T19" s="6">
        <f t="shared" si="5"/>
        <v>0.51</v>
      </c>
      <c r="U19" s="4" t="s">
        <v>109</v>
      </c>
      <c r="V19" s="4" t="str">
        <f t="shared" si="0"/>
        <v>1,ED2561-ND</v>
      </c>
      <c r="W19" s="4" t="str">
        <f t="shared" si="6"/>
        <v>1,ED2561-ND</v>
      </c>
      <c r="X19" t="str">
        <f>A19&amp;"x "&amp;E19</f>
        <v>1x Dual Terminal Block</v>
      </c>
      <c r="Y19" t="str">
        <f t="shared" si="8"/>
        <v>571-2828362|1</v>
      </c>
      <c r="Z19" t="str">
        <f t="shared" si="9"/>
        <v>OSTTA020161 1</v>
      </c>
    </row>
    <row r="20" spans="1:26" ht="17" thickBot="1">
      <c r="A20" s="19">
        <v>5</v>
      </c>
      <c r="B20" s="19">
        <v>5</v>
      </c>
      <c r="C20" s="4" t="s">
        <v>103</v>
      </c>
      <c r="D20" s="4" t="s">
        <v>103</v>
      </c>
      <c r="E20" s="3" t="s">
        <v>39</v>
      </c>
      <c r="F20" s="3" t="s">
        <v>90</v>
      </c>
      <c r="G20" s="3"/>
      <c r="H20" s="3"/>
      <c r="I20" s="3"/>
      <c r="J20" s="3"/>
      <c r="K20" s="3" t="s">
        <v>161</v>
      </c>
      <c r="L20" s="3" t="s">
        <v>200</v>
      </c>
      <c r="M20" s="2" t="s">
        <v>89</v>
      </c>
      <c r="N20" s="3" t="s">
        <v>199</v>
      </c>
      <c r="O20" s="5">
        <v>0.1</v>
      </c>
      <c r="P20" s="5">
        <v>0.1</v>
      </c>
      <c r="Q20" s="6">
        <f>O20*A20</f>
        <v>0.5</v>
      </c>
      <c r="R20" s="6">
        <f t="shared" si="4"/>
        <v>0.5</v>
      </c>
      <c r="S20" s="6">
        <f t="shared" si="15"/>
        <v>0.5</v>
      </c>
      <c r="T20" s="6">
        <f t="shared" si="5"/>
        <v>0.5</v>
      </c>
      <c r="U20" s="4"/>
      <c r="V20" s="4" t="str">
        <f t="shared" si="0"/>
        <v>5,3M9580-ND</v>
      </c>
      <c r="W20" s="4" t="str">
        <f t="shared" si="6"/>
        <v>5,3M9580-ND</v>
      </c>
      <c r="X20" t="str">
        <f t="shared" si="13"/>
        <v>5x Jumper</v>
      </c>
      <c r="Y20" t="str">
        <f t="shared" si="8"/>
        <v>517-9691020000DA|5</v>
      </c>
      <c r="Z20" t="str">
        <f t="shared" si="9"/>
        <v>969102-0000-DA 5</v>
      </c>
    </row>
    <row r="21" spans="1:26" ht="27" thickBot="1">
      <c r="A21" s="19">
        <v>4</v>
      </c>
      <c r="B21" s="19">
        <v>4</v>
      </c>
      <c r="C21" s="4" t="s">
        <v>94</v>
      </c>
      <c r="D21" s="4" t="s">
        <v>94</v>
      </c>
      <c r="E21" s="3" t="s">
        <v>116</v>
      </c>
      <c r="F21" s="3" t="s">
        <v>102</v>
      </c>
      <c r="G21" s="3"/>
      <c r="H21" s="3"/>
      <c r="I21" s="3">
        <v>1</v>
      </c>
      <c r="J21" s="3" t="s">
        <v>101</v>
      </c>
      <c r="K21" s="3" t="s">
        <v>161</v>
      </c>
      <c r="L21" s="3" t="s">
        <v>260</v>
      </c>
      <c r="M21" s="2" t="s">
        <v>100</v>
      </c>
      <c r="N21" s="2" t="s">
        <v>261</v>
      </c>
      <c r="O21" s="6">
        <v>0.56000000000000005</v>
      </c>
      <c r="P21" s="26">
        <v>2.95</v>
      </c>
      <c r="Q21" s="6">
        <f>O21*A21</f>
        <v>2.2400000000000002</v>
      </c>
      <c r="R21" s="6">
        <f t="shared" si="4"/>
        <v>11.8</v>
      </c>
      <c r="S21" s="6">
        <f t="shared" si="15"/>
        <v>2.2400000000000002</v>
      </c>
      <c r="T21" s="6">
        <f t="shared" si="5"/>
        <v>11.8</v>
      </c>
      <c r="U21" s="4" t="s">
        <v>214</v>
      </c>
      <c r="V21" s="4" t="str">
        <f t="shared" si="0"/>
        <v>4,S1012EC-40-ND</v>
      </c>
      <c r="W21" s="4" t="str">
        <f t="shared" si="6"/>
        <v>4,S1012EC-40-ND</v>
      </c>
      <c r="X21" t="str">
        <f t="shared" si="13"/>
        <v>4x 40 POS 0.100 Pin Header</v>
      </c>
      <c r="Y21" t="str">
        <f t="shared" si="8"/>
        <v>571-41037410|4</v>
      </c>
      <c r="Z21" t="str">
        <f t="shared" si="9"/>
        <v>PREC040SAAN-RC.. 4</v>
      </c>
    </row>
    <row r="22" spans="1:26" ht="40" thickBot="1">
      <c r="A22" s="19">
        <v>1</v>
      </c>
      <c r="B22" s="19">
        <v>1</v>
      </c>
      <c r="C22" s="3" t="s">
        <v>177</v>
      </c>
      <c r="D22" s="3" t="s">
        <v>177</v>
      </c>
      <c r="E22" s="3" t="s">
        <v>174</v>
      </c>
      <c r="F22" s="3" t="s">
        <v>173</v>
      </c>
      <c r="G22" s="3"/>
      <c r="H22" s="3"/>
      <c r="I22" s="3">
        <v>1</v>
      </c>
      <c r="J22" s="3" t="s">
        <v>175</v>
      </c>
      <c r="K22" s="3" t="s">
        <v>160</v>
      </c>
      <c r="L22" s="3" t="s">
        <v>176</v>
      </c>
      <c r="M22" s="15" t="s">
        <v>172</v>
      </c>
      <c r="N22" s="2" t="s">
        <v>201</v>
      </c>
      <c r="O22" s="6">
        <v>1.1299999999999999</v>
      </c>
      <c r="P22" s="6">
        <v>2</v>
      </c>
      <c r="Q22" s="6">
        <f>O22*A22</f>
        <v>1.1299999999999999</v>
      </c>
      <c r="R22" s="6">
        <f t="shared" si="4"/>
        <v>2</v>
      </c>
      <c r="S22" s="6">
        <f t="shared" si="15"/>
        <v>1.1299999999999999</v>
      </c>
      <c r="T22" s="6">
        <f t="shared" si="5"/>
        <v>2</v>
      </c>
      <c r="U22" s="4"/>
      <c r="V22" s="4" t="str">
        <f t="shared" ref="V22" si="17">IF(NOT(M22=""),A22&amp;","&amp;M22,"")</f>
        <v>1,1175-1614-ND</v>
      </c>
      <c r="W22" s="4" t="str">
        <f t="shared" si="6"/>
        <v>1,1175-1614-ND</v>
      </c>
      <c r="X22" t="str">
        <f t="shared" ref="X22" si="18">A22&amp;"x "&amp;E22</f>
        <v>1x Rectangular Connectors - Headers, Male Pins</v>
      </c>
      <c r="Y22" t="str">
        <f t="shared" si="8"/>
        <v>571-5103308-8|1</v>
      </c>
      <c r="Z22" t="str">
        <f t="shared" si="9"/>
        <v>3020-40-0100-00 1</v>
      </c>
    </row>
    <row r="23" spans="1:26" ht="17" thickBot="1">
      <c r="A23" s="17"/>
      <c r="B23" s="17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6"/>
      <c r="T23" s="6"/>
      <c r="U23" s="4"/>
      <c r="V23" s="4" t="str">
        <f t="shared" ref="V23:V37" si="19">IF(NOT(M23=""),A23&amp;","&amp;M23,"")</f>
        <v/>
      </c>
      <c r="W23" s="4" t="str">
        <f t="shared" si="6"/>
        <v/>
      </c>
      <c r="X23" t="str">
        <f t="shared" si="13"/>
        <v xml:space="preserve">x </v>
      </c>
      <c r="Y23" t="str">
        <f t="shared" si="8"/>
        <v/>
      </c>
      <c r="Z23" t="str">
        <f t="shared" si="9"/>
        <v xml:space="preserve"> </v>
      </c>
    </row>
    <row r="24" spans="1:26" ht="27" thickBot="1">
      <c r="A24" s="19">
        <f>LEN(C24)-LEN(SUBSTITUTE(C24,",",""))+1</f>
        <v>8</v>
      </c>
      <c r="B24" s="19">
        <f t="shared" ref="B24" si="20">LEN(D24)-LEN(SUBSTITUTE(D24,",",""))+1</f>
        <v>6</v>
      </c>
      <c r="C24" s="4" t="s">
        <v>230</v>
      </c>
      <c r="D24" s="23" t="s">
        <v>129</v>
      </c>
      <c r="E24" s="3" t="s">
        <v>117</v>
      </c>
      <c r="F24" s="3" t="s">
        <v>259</v>
      </c>
      <c r="G24" s="3" t="s">
        <v>66</v>
      </c>
      <c r="H24" s="3"/>
      <c r="I24" s="3">
        <v>8</v>
      </c>
      <c r="J24" s="3" t="s">
        <v>40</v>
      </c>
      <c r="K24" s="3" t="s">
        <v>160</v>
      </c>
      <c r="L24" s="3" t="s">
        <v>257</v>
      </c>
      <c r="M24" s="2" t="s">
        <v>258</v>
      </c>
      <c r="N24" s="2" t="s">
        <v>197</v>
      </c>
      <c r="O24" s="6">
        <v>1.51</v>
      </c>
      <c r="P24" s="6">
        <v>1.51</v>
      </c>
      <c r="Q24" s="6">
        <f>O24*A24</f>
        <v>12.08</v>
      </c>
      <c r="R24" s="6">
        <f t="shared" si="4"/>
        <v>12.08</v>
      </c>
      <c r="S24" s="6">
        <f>O24*B24</f>
        <v>9.06</v>
      </c>
      <c r="T24" s="6">
        <f t="shared" si="5"/>
        <v>9.06</v>
      </c>
      <c r="U24" s="4"/>
      <c r="V24" s="4" t="str">
        <f t="shared" si="19"/>
        <v>8,497-5981-5-ND</v>
      </c>
      <c r="W24" s="4" t="str">
        <f>IF(NOT(M24=""),B24&amp;","&amp;M24,"")</f>
        <v>6,497-5981-5-ND</v>
      </c>
      <c r="X24" t="str">
        <f t="shared" si="13"/>
        <v>8x 62A MOSFET N-CH</v>
      </c>
      <c r="Y24" t="str">
        <f t="shared" si="8"/>
        <v>511-STP62NS04Z|8</v>
      </c>
      <c r="Z24" t="str">
        <f t="shared" si="9"/>
        <v>STP75NS04Z 8</v>
      </c>
    </row>
    <row r="25" spans="1:26" ht="17" thickBot="1">
      <c r="A25" s="17"/>
      <c r="B25" s="17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3"/>
      <c r="R25" s="6"/>
      <c r="S25" s="6"/>
      <c r="T25" s="6"/>
      <c r="U25" s="4"/>
      <c r="V25" s="4" t="str">
        <f t="shared" si="19"/>
        <v/>
      </c>
      <c r="W25" s="4" t="str">
        <f t="shared" si="6"/>
        <v/>
      </c>
      <c r="Y25" t="str">
        <f t="shared" si="8"/>
        <v/>
      </c>
      <c r="Z25" t="str">
        <f t="shared" si="9"/>
        <v xml:space="preserve"> </v>
      </c>
    </row>
    <row r="26" spans="1:26" ht="17" thickBot="1">
      <c r="A26" s="19">
        <f>LEN(C26)-LEN(SUBSTITUTE(C26,",",""))+1</f>
        <v>1</v>
      </c>
      <c r="B26" s="19">
        <f t="shared" ref="A26:B31" si="21">LEN(D26)-LEN(SUBSTITUTE(D26,",",""))+1</f>
        <v>1</v>
      </c>
      <c r="C26" s="4" t="s">
        <v>245</v>
      </c>
      <c r="D26" s="4" t="s">
        <v>245</v>
      </c>
      <c r="E26" s="3" t="s">
        <v>41</v>
      </c>
      <c r="F26" s="3" t="s">
        <v>42</v>
      </c>
      <c r="G26" s="3"/>
      <c r="H26" s="3"/>
      <c r="I26" s="3">
        <v>7</v>
      </c>
      <c r="J26" s="3" t="s">
        <v>43</v>
      </c>
      <c r="K26" s="3" t="s">
        <v>160</v>
      </c>
      <c r="L26" s="3" t="s">
        <v>238</v>
      </c>
      <c r="M26" s="2" t="s">
        <v>44</v>
      </c>
      <c r="N26" s="2" t="s">
        <v>202</v>
      </c>
      <c r="O26" s="5">
        <v>0.08</v>
      </c>
      <c r="P26" s="5">
        <v>0.11</v>
      </c>
      <c r="Q26" s="6">
        <f t="shared" ref="Q26:Q33" si="22">O26*A26</f>
        <v>0.08</v>
      </c>
      <c r="R26" s="6">
        <f t="shared" si="4"/>
        <v>0.11</v>
      </c>
      <c r="S26" s="6">
        <f t="shared" ref="S26:S33" si="23">O26*B26</f>
        <v>0.08</v>
      </c>
      <c r="T26" s="6">
        <f t="shared" si="5"/>
        <v>0.11</v>
      </c>
      <c r="U26" s="4"/>
      <c r="V26" s="4" t="str">
        <f t="shared" si="19"/>
        <v>1,10.0KXBK-ND</v>
      </c>
      <c r="W26" s="4" t="str">
        <f t="shared" si="6"/>
        <v>1,10.0KXBK-ND</v>
      </c>
      <c r="X26" t="str">
        <f>"Resistor - " &amp; A26&amp;"x "&amp;E26</f>
        <v>Resistor - 1x 10k</v>
      </c>
      <c r="Y26" t="str">
        <f t="shared" si="8"/>
        <v>71-RN60D-F-10K|1</v>
      </c>
      <c r="Z26" t="str">
        <f t="shared" si="9"/>
        <v>MFR-25FBF52-10K 1</v>
      </c>
    </row>
    <row r="27" spans="1:26" ht="27" thickBot="1">
      <c r="A27" s="19">
        <f>LEN(C27)-LEN(SUBSTITUTE(C27,",",""))+1</f>
        <v>17</v>
      </c>
      <c r="B27" s="19">
        <f t="shared" si="21"/>
        <v>13</v>
      </c>
      <c r="C27" s="4" t="s">
        <v>248</v>
      </c>
      <c r="D27" s="23" t="s">
        <v>249</v>
      </c>
      <c r="E27" s="3" t="s">
        <v>45</v>
      </c>
      <c r="F27" s="3" t="s">
        <v>46</v>
      </c>
      <c r="G27" s="3"/>
      <c r="H27" s="3"/>
      <c r="I27" s="3">
        <v>32</v>
      </c>
      <c r="J27" s="3" t="s">
        <v>43</v>
      </c>
      <c r="K27" s="3" t="s">
        <v>160</v>
      </c>
      <c r="L27" s="3" t="s">
        <v>237</v>
      </c>
      <c r="M27" s="2" t="s">
        <v>47</v>
      </c>
      <c r="N27" s="2" t="s">
        <v>203</v>
      </c>
      <c r="O27" s="5">
        <v>0.06</v>
      </c>
      <c r="P27" s="5">
        <v>0.11</v>
      </c>
      <c r="Q27" s="6">
        <f t="shared" si="22"/>
        <v>1.02</v>
      </c>
      <c r="R27" s="6">
        <f t="shared" si="4"/>
        <v>1.87</v>
      </c>
      <c r="S27" s="6">
        <f t="shared" si="23"/>
        <v>0.78</v>
      </c>
      <c r="T27" s="6">
        <f t="shared" si="5"/>
        <v>1.43</v>
      </c>
      <c r="U27" s="4"/>
      <c r="V27" s="4" t="str">
        <f t="shared" si="19"/>
        <v>17,1.00KXBK-ND</v>
      </c>
      <c r="W27" s="4" t="str">
        <f t="shared" si="6"/>
        <v>13,1.00KXBK-ND</v>
      </c>
      <c r="X27" t="str">
        <f t="shared" ref="X27:X33" si="24">"Resistor - " &amp; A27&amp;"x "&amp;E27</f>
        <v>Resistor - 17x 1k</v>
      </c>
      <c r="Y27" t="str">
        <f t="shared" si="8"/>
        <v>71-RN60D-F-1.0K|17</v>
      </c>
      <c r="Z27" t="str">
        <f t="shared" si="9"/>
        <v>MFR-25FBF52-1K 17</v>
      </c>
    </row>
    <row r="28" spans="1:26" ht="17" thickBot="1">
      <c r="A28" s="19">
        <f>LEN(C28)-LEN(SUBSTITUTE(C28,",",""))+1</f>
        <v>4</v>
      </c>
      <c r="B28" s="19">
        <f t="shared" si="21"/>
        <v>2</v>
      </c>
      <c r="C28" s="12" t="s">
        <v>250</v>
      </c>
      <c r="D28" s="24" t="s">
        <v>252</v>
      </c>
      <c r="E28" s="13">
        <v>680</v>
      </c>
      <c r="F28" s="7" t="s">
        <v>137</v>
      </c>
      <c r="G28" s="3"/>
      <c r="H28" s="13"/>
      <c r="I28" s="13"/>
      <c r="J28" s="13" t="s">
        <v>138</v>
      </c>
      <c r="K28" s="13" t="s">
        <v>160</v>
      </c>
      <c r="L28" s="7" t="s">
        <v>235</v>
      </c>
      <c r="M28" s="2" t="s">
        <v>136</v>
      </c>
      <c r="N28" s="2" t="s">
        <v>204</v>
      </c>
      <c r="O28" s="14">
        <v>0.22</v>
      </c>
      <c r="P28" s="14">
        <v>0.15</v>
      </c>
      <c r="Q28" s="6">
        <f t="shared" si="22"/>
        <v>0.88</v>
      </c>
      <c r="R28" s="6">
        <f t="shared" si="4"/>
        <v>0.6</v>
      </c>
      <c r="S28" s="6">
        <f t="shared" si="23"/>
        <v>0.44</v>
      </c>
      <c r="T28" s="6">
        <f t="shared" si="5"/>
        <v>0.3</v>
      </c>
      <c r="U28" s="12" t="s">
        <v>99</v>
      </c>
      <c r="V28" s="4" t="str">
        <f t="shared" si="19"/>
        <v>4,A105963CT-ND</v>
      </c>
      <c r="W28" s="4" t="str">
        <f t="shared" si="6"/>
        <v>2,A105963CT-ND</v>
      </c>
      <c r="X28" t="str">
        <f t="shared" si="24"/>
        <v>Resistor - 4x 680</v>
      </c>
      <c r="Y28" t="str">
        <f t="shared" si="8"/>
        <v>279-LR1F680R|4</v>
      </c>
      <c r="Z28" t="str">
        <f t="shared" si="9"/>
        <v>1622545-1 4</v>
      </c>
    </row>
    <row r="29" spans="1:26" ht="27" thickBot="1">
      <c r="A29" s="19">
        <f>LEN(C29)-LEN(SUBSTITUTE(C29,",",""))+1</f>
        <v>6</v>
      </c>
      <c r="B29" s="19">
        <f t="shared" si="21"/>
        <v>6</v>
      </c>
      <c r="C29" s="4" t="s">
        <v>231</v>
      </c>
      <c r="D29" s="4" t="s">
        <v>158</v>
      </c>
      <c r="E29" s="3">
        <v>470</v>
      </c>
      <c r="F29" s="3" t="s">
        <v>48</v>
      </c>
      <c r="G29" s="3"/>
      <c r="H29" s="3"/>
      <c r="I29" s="3">
        <v>9</v>
      </c>
      <c r="J29" s="3" t="s">
        <v>49</v>
      </c>
      <c r="K29" s="3" t="s">
        <v>160</v>
      </c>
      <c r="L29" s="7" t="s">
        <v>50</v>
      </c>
      <c r="M29" s="2" t="s">
        <v>51</v>
      </c>
      <c r="N29" s="2" t="s">
        <v>205</v>
      </c>
      <c r="O29" s="5">
        <v>0.11</v>
      </c>
      <c r="P29" s="14">
        <v>0.15</v>
      </c>
      <c r="Q29" s="6">
        <f t="shared" si="22"/>
        <v>0.66</v>
      </c>
      <c r="R29" s="6">
        <f t="shared" si="4"/>
        <v>0.89999999999999991</v>
      </c>
      <c r="S29" s="6">
        <f t="shared" si="23"/>
        <v>0.66</v>
      </c>
      <c r="T29" s="6">
        <f t="shared" si="5"/>
        <v>0.89999999999999991</v>
      </c>
      <c r="U29" s="4"/>
      <c r="V29" s="4" t="str">
        <f t="shared" si="19"/>
        <v>6,RNF14FTD470RCT-ND</v>
      </c>
      <c r="W29" s="4" t="str">
        <f t="shared" si="6"/>
        <v>6,RNF14FTD470RCT-ND</v>
      </c>
      <c r="X29" t="str">
        <f t="shared" si="24"/>
        <v>Resistor - 6x 470</v>
      </c>
      <c r="Y29" t="str">
        <f t="shared" si="8"/>
        <v>279-LR1F470R|6</v>
      </c>
      <c r="Z29" t="str">
        <f t="shared" si="9"/>
        <v>RNF14FTD470R 6</v>
      </c>
    </row>
    <row r="30" spans="1:26" ht="27" thickBot="1">
      <c r="A30" s="19">
        <f t="shared" si="21"/>
        <v>7</v>
      </c>
      <c r="B30" s="19">
        <f t="shared" si="21"/>
        <v>5</v>
      </c>
      <c r="C30" s="4" t="s">
        <v>251</v>
      </c>
      <c r="D30" s="4" t="s">
        <v>253</v>
      </c>
      <c r="E30" s="3" t="s">
        <v>240</v>
      </c>
      <c r="F30" s="3" t="s">
        <v>241</v>
      </c>
      <c r="G30" s="3" t="s">
        <v>52</v>
      </c>
      <c r="H30" s="3"/>
      <c r="I30" s="3">
        <v>3</v>
      </c>
      <c r="J30" s="3" t="s">
        <v>43</v>
      </c>
      <c r="K30" s="3" t="s">
        <v>160</v>
      </c>
      <c r="L30" s="3" t="s">
        <v>242</v>
      </c>
      <c r="M30" s="2" t="s">
        <v>239</v>
      </c>
      <c r="N30" s="2" t="s">
        <v>243</v>
      </c>
      <c r="O30" s="5">
        <v>0.14000000000000001</v>
      </c>
      <c r="P30" s="5">
        <v>0.16</v>
      </c>
      <c r="Q30" s="6">
        <f t="shared" si="22"/>
        <v>0.98000000000000009</v>
      </c>
      <c r="R30" s="6">
        <f t="shared" si="4"/>
        <v>1.1200000000000001</v>
      </c>
      <c r="S30" s="6">
        <f t="shared" si="23"/>
        <v>0.70000000000000007</v>
      </c>
      <c r="T30" s="6">
        <f t="shared" si="5"/>
        <v>0.8</v>
      </c>
      <c r="U30" s="4"/>
      <c r="V30" s="4" t="str">
        <f t="shared" si="19"/>
        <v>7,2.49KXBK-ND</v>
      </c>
      <c r="W30" s="4" t="str">
        <f t="shared" si="6"/>
        <v>5,2.49KXBK-ND</v>
      </c>
      <c r="X30" t="str">
        <f t="shared" si="24"/>
        <v>Resistor - 7x 1% 2.49k</v>
      </c>
      <c r="Y30" t="str">
        <f t="shared" si="8"/>
        <v>603-MFR-25FBF52-2K49|7</v>
      </c>
      <c r="Z30" t="str">
        <f t="shared" si="9"/>
        <v>MFR-25FBF52-2K49 7</v>
      </c>
    </row>
    <row r="31" spans="1:26" ht="17" thickBot="1">
      <c r="A31" s="19">
        <v>1</v>
      </c>
      <c r="B31" s="19">
        <f t="shared" si="21"/>
        <v>1</v>
      </c>
      <c r="C31" s="4" t="s">
        <v>75</v>
      </c>
      <c r="D31" s="4" t="s">
        <v>75</v>
      </c>
      <c r="E31" s="3" t="s">
        <v>121</v>
      </c>
      <c r="F31" s="3" t="s">
        <v>53</v>
      </c>
      <c r="G31" s="3"/>
      <c r="H31" s="3"/>
      <c r="I31" s="3">
        <v>1</v>
      </c>
      <c r="J31" s="3" t="s">
        <v>43</v>
      </c>
      <c r="K31" s="3" t="s">
        <v>160</v>
      </c>
      <c r="L31" s="3" t="s">
        <v>54</v>
      </c>
      <c r="M31" s="2" t="s">
        <v>55</v>
      </c>
      <c r="N31" s="2" t="s">
        <v>206</v>
      </c>
      <c r="O31" s="5">
        <v>0.46</v>
      </c>
      <c r="P31" s="5">
        <v>1.1000000000000001</v>
      </c>
      <c r="Q31" s="6">
        <f t="shared" si="22"/>
        <v>0.46</v>
      </c>
      <c r="R31" s="6">
        <f t="shared" si="4"/>
        <v>1.1000000000000001</v>
      </c>
      <c r="S31" s="6">
        <f t="shared" si="23"/>
        <v>0.46</v>
      </c>
      <c r="T31" s="6">
        <f t="shared" si="5"/>
        <v>1.1000000000000001</v>
      </c>
      <c r="U31" s="4" t="s">
        <v>98</v>
      </c>
      <c r="V31" s="4" t="str">
        <f t="shared" si="19"/>
        <v>1,3.9KADCT-ND</v>
      </c>
      <c r="W31" s="4" t="str">
        <f t="shared" si="6"/>
        <v>1,3.9KADCT-ND</v>
      </c>
      <c r="X31" t="str">
        <f t="shared" si="24"/>
        <v>Resistor - 1x 0.1% 3.9k</v>
      </c>
      <c r="Y31" t="str">
        <f t="shared" si="8"/>
        <v>279-H83K9BDA|1</v>
      </c>
      <c r="Z31" t="str">
        <f t="shared" si="9"/>
        <v>MFP-25BRD52-3K9 1</v>
      </c>
    </row>
    <row r="32" spans="1:26" ht="17" thickBot="1">
      <c r="A32" s="19">
        <f t="shared" ref="A32:A33" si="25">LEN(C32)-LEN(SUBSTITUTE(C32,",",""))+1</f>
        <v>12</v>
      </c>
      <c r="B32" s="19">
        <f>LEN(D32)-LEN(SUBSTITUTE(D32,",",""))+1</f>
        <v>8</v>
      </c>
      <c r="C32" s="4" t="s">
        <v>232</v>
      </c>
      <c r="D32" s="23" t="s">
        <v>134</v>
      </c>
      <c r="E32" s="3" t="s">
        <v>56</v>
      </c>
      <c r="F32" s="3" t="s">
        <v>57</v>
      </c>
      <c r="G32" s="3"/>
      <c r="H32" s="3"/>
      <c r="I32" s="3">
        <v>17</v>
      </c>
      <c r="J32" s="3" t="s">
        <v>43</v>
      </c>
      <c r="K32" s="3" t="s">
        <v>160</v>
      </c>
      <c r="L32" s="3" t="s">
        <v>262</v>
      </c>
      <c r="M32" s="2" t="s">
        <v>58</v>
      </c>
      <c r="N32" s="2" t="s">
        <v>263</v>
      </c>
      <c r="O32" s="5">
        <v>0.1</v>
      </c>
      <c r="P32" s="5">
        <v>0.1</v>
      </c>
      <c r="Q32" s="6">
        <f t="shared" si="22"/>
        <v>1.2000000000000002</v>
      </c>
      <c r="R32" s="6">
        <f t="shared" si="4"/>
        <v>1.2000000000000002</v>
      </c>
      <c r="S32" s="6">
        <f t="shared" si="23"/>
        <v>0.8</v>
      </c>
      <c r="T32" s="6">
        <f t="shared" si="5"/>
        <v>0.8</v>
      </c>
      <c r="U32" s="4"/>
      <c r="V32" s="4" t="str">
        <f t="shared" si="19"/>
        <v>12,100KXBK-ND</v>
      </c>
      <c r="W32" s="4" t="str">
        <f t="shared" si="6"/>
        <v>8,100KXBK-ND</v>
      </c>
      <c r="X32" t="str">
        <f t="shared" si="24"/>
        <v>Resistor - 12x 100k</v>
      </c>
      <c r="Y32" t="str">
        <f t="shared" si="8"/>
        <v>603-FMF-25FTF52100K|12</v>
      </c>
      <c r="Z32" t="str">
        <f t="shared" si="9"/>
        <v>MFR-25FBF52-100K 12</v>
      </c>
    </row>
    <row r="33" spans="1:26" ht="17" thickBot="1">
      <c r="A33" s="19">
        <f t="shared" si="25"/>
        <v>4</v>
      </c>
      <c r="B33" s="19">
        <f>LEN(D33)-LEN(SUBSTITUTE(D33,",",""))+1</f>
        <v>2</v>
      </c>
      <c r="C33" s="4" t="s">
        <v>233</v>
      </c>
      <c r="D33" s="23" t="s">
        <v>132</v>
      </c>
      <c r="E33" s="3">
        <v>160</v>
      </c>
      <c r="F33" s="3" t="s">
        <v>59</v>
      </c>
      <c r="G33" s="3"/>
      <c r="H33" s="3"/>
      <c r="I33" s="3">
        <v>4</v>
      </c>
      <c r="J33" s="3" t="s">
        <v>43</v>
      </c>
      <c r="K33" s="3" t="s">
        <v>160</v>
      </c>
      <c r="L33" s="3" t="s">
        <v>60</v>
      </c>
      <c r="M33" s="2" t="s">
        <v>61</v>
      </c>
      <c r="N33" s="2" t="s">
        <v>207</v>
      </c>
      <c r="O33" s="5">
        <v>0.27</v>
      </c>
      <c r="P33" s="5">
        <v>0.23</v>
      </c>
      <c r="Q33" s="6">
        <f t="shared" si="22"/>
        <v>1.08</v>
      </c>
      <c r="R33" s="6">
        <f t="shared" si="4"/>
        <v>0.92</v>
      </c>
      <c r="S33" s="6">
        <f t="shared" si="23"/>
        <v>0.54</v>
      </c>
      <c r="T33" s="6">
        <f t="shared" si="5"/>
        <v>0.46</v>
      </c>
      <c r="U33" s="4"/>
      <c r="V33" s="4" t="str">
        <f t="shared" si="19"/>
        <v>4,160YCT-ND</v>
      </c>
      <c r="W33" s="4" t="str">
        <f t="shared" si="6"/>
        <v>2,160YCT-ND</v>
      </c>
      <c r="X33" t="str">
        <f t="shared" si="24"/>
        <v>Resistor - 4x 160</v>
      </c>
      <c r="Y33" t="str">
        <f t="shared" si="8"/>
        <v>594-5083NW160R0J|4</v>
      </c>
      <c r="Z33" t="str">
        <f t="shared" si="9"/>
        <v>FMP200FRF52-160R 4</v>
      </c>
    </row>
    <row r="34" spans="1:26" ht="17" thickBot="1">
      <c r="A34" s="17"/>
      <c r="B34" s="17"/>
      <c r="C34" s="4"/>
      <c r="D34" s="4"/>
      <c r="E34" s="3"/>
      <c r="F34" s="3"/>
      <c r="G34" s="3"/>
      <c r="H34" s="3"/>
      <c r="I34" s="3"/>
      <c r="J34" s="3"/>
      <c r="K34" s="3"/>
      <c r="L34" s="3"/>
      <c r="M34" s="2"/>
      <c r="N34" s="2"/>
      <c r="O34" s="3"/>
      <c r="P34" s="3"/>
      <c r="Q34" s="3"/>
      <c r="R34" s="6"/>
      <c r="S34" s="6"/>
      <c r="T34" s="6"/>
      <c r="U34" s="4"/>
      <c r="V34" s="4" t="str">
        <f t="shared" si="19"/>
        <v/>
      </c>
      <c r="W34" s="4" t="str">
        <f t="shared" si="6"/>
        <v/>
      </c>
      <c r="Y34" t="str">
        <f t="shared" si="8"/>
        <v/>
      </c>
      <c r="Z34" t="str">
        <f t="shared" si="9"/>
        <v xml:space="preserve"> </v>
      </c>
    </row>
    <row r="35" spans="1:26" ht="27" thickBot="1">
      <c r="A35" s="19">
        <v>1</v>
      </c>
      <c r="B35" s="19">
        <f t="shared" ref="B35:B37" si="26">LEN(D35)-LEN(SUBSTITUTE(D35,",",""))+1</f>
        <v>1</v>
      </c>
      <c r="C35" s="4" t="s">
        <v>62</v>
      </c>
      <c r="D35" s="4" t="s">
        <v>62</v>
      </c>
      <c r="E35" s="3" t="s">
        <v>64</v>
      </c>
      <c r="F35" s="3" t="s">
        <v>65</v>
      </c>
      <c r="G35" s="3" t="s">
        <v>66</v>
      </c>
      <c r="H35" s="3"/>
      <c r="I35" s="3">
        <v>2</v>
      </c>
      <c r="J35" s="3" t="s">
        <v>67</v>
      </c>
      <c r="K35" s="3" t="s">
        <v>160</v>
      </c>
      <c r="L35" s="3" t="s">
        <v>64</v>
      </c>
      <c r="M35" s="2" t="s">
        <v>64</v>
      </c>
      <c r="N35" s="2" t="s">
        <v>198</v>
      </c>
      <c r="O35" s="5">
        <v>1.68</v>
      </c>
      <c r="P35" s="5">
        <v>1.67</v>
      </c>
      <c r="Q35" s="6">
        <f>O35*A35</f>
        <v>1.68</v>
      </c>
      <c r="R35" s="6">
        <f t="shared" si="4"/>
        <v>1.67</v>
      </c>
      <c r="S35" s="6">
        <f>O35*B35</f>
        <v>1.68</v>
      </c>
      <c r="T35" s="6">
        <f t="shared" si="5"/>
        <v>1.67</v>
      </c>
      <c r="U35" s="4"/>
      <c r="V35" s="4" t="str">
        <f t="shared" si="19"/>
        <v>1,LM2940T-5.0/NOPB</v>
      </c>
      <c r="W35" s="4" t="str">
        <f t="shared" si="6"/>
        <v>1,LM2940T-5.0/NOPB</v>
      </c>
      <c r="X35" t="str">
        <f t="shared" si="13"/>
        <v>1x LM2940T-5.0/NOPB</v>
      </c>
      <c r="Y35" t="str">
        <f t="shared" si="8"/>
        <v>926-LM2940T-5.0/NOPB|1</v>
      </c>
      <c r="Z35" t="str">
        <f t="shared" si="9"/>
        <v>LM2940T-5.0/NOPB 1</v>
      </c>
    </row>
    <row r="36" spans="1:26" ht="27" thickBot="1">
      <c r="A36" s="19">
        <v>1</v>
      </c>
      <c r="B36" s="19">
        <f t="shared" si="26"/>
        <v>1</v>
      </c>
      <c r="C36" s="4" t="s">
        <v>83</v>
      </c>
      <c r="D36" s="4" t="s">
        <v>83</v>
      </c>
      <c r="E36" s="3" t="s">
        <v>118</v>
      </c>
      <c r="F36" s="3" t="s">
        <v>82</v>
      </c>
      <c r="G36" s="3" t="s">
        <v>81</v>
      </c>
      <c r="H36" s="3"/>
      <c r="I36" s="3">
        <v>1</v>
      </c>
      <c r="J36" s="3" t="s">
        <v>63</v>
      </c>
      <c r="K36" s="3"/>
      <c r="L36" s="3" t="s">
        <v>184</v>
      </c>
      <c r="M36" s="2" t="s">
        <v>80</v>
      </c>
      <c r="N36" s="2" t="s">
        <v>185</v>
      </c>
      <c r="O36" s="6">
        <v>15.41</v>
      </c>
      <c r="P36" s="6">
        <v>15.37</v>
      </c>
      <c r="Q36" s="6">
        <f>O36*A36</f>
        <v>15.41</v>
      </c>
      <c r="R36" s="6">
        <f t="shared" si="4"/>
        <v>15.37</v>
      </c>
      <c r="S36" s="6">
        <f>O36*B36</f>
        <v>15.41</v>
      </c>
      <c r="T36" s="6">
        <f t="shared" si="5"/>
        <v>15.37</v>
      </c>
      <c r="U36" s="4"/>
      <c r="V36" s="4" t="str">
        <f t="shared" si="19"/>
        <v>1,MPX4250AP-ND</v>
      </c>
      <c r="W36" s="4" t="str">
        <f t="shared" si="6"/>
        <v>1,MPX4250AP-ND</v>
      </c>
      <c r="X36" t="str">
        <f t="shared" si="13"/>
        <v>1x 1-Bar MAP sensor</v>
      </c>
      <c r="Y36" t="str">
        <f t="shared" si="8"/>
        <v>841-MPX4250AP|1</v>
      </c>
      <c r="Z36" t="str">
        <f t="shared" si="9"/>
        <v>MPX4250AP 1</v>
      </c>
    </row>
    <row r="37" spans="1:26" ht="27" thickBot="1">
      <c r="A37" s="19">
        <v>2</v>
      </c>
      <c r="B37" s="19">
        <f t="shared" si="26"/>
        <v>1</v>
      </c>
      <c r="C37" s="12" t="s">
        <v>234</v>
      </c>
      <c r="D37" s="12" t="s">
        <v>133</v>
      </c>
      <c r="E37" s="13" t="s">
        <v>124</v>
      </c>
      <c r="F37" s="13" t="s">
        <v>125</v>
      </c>
      <c r="G37" s="3" t="s">
        <v>126</v>
      </c>
      <c r="H37" s="13"/>
      <c r="I37" s="13">
        <v>2</v>
      </c>
      <c r="J37" s="13" t="s">
        <v>68</v>
      </c>
      <c r="K37" s="13" t="s">
        <v>160</v>
      </c>
      <c r="L37" s="13" t="s">
        <v>124</v>
      </c>
      <c r="M37" s="13" t="s">
        <v>127</v>
      </c>
      <c r="N37" s="13" t="s">
        <v>186</v>
      </c>
      <c r="O37" s="21">
        <v>2.92</v>
      </c>
      <c r="P37" s="21">
        <v>2.92</v>
      </c>
      <c r="Q37" s="6">
        <f>O37*A37</f>
        <v>5.84</v>
      </c>
      <c r="R37" s="6">
        <f t="shared" si="4"/>
        <v>5.84</v>
      </c>
      <c r="S37" s="6">
        <f>O37*B37</f>
        <v>2.92</v>
      </c>
      <c r="T37" s="6">
        <f t="shared" si="5"/>
        <v>2.92</v>
      </c>
      <c r="U37" s="12"/>
      <c r="V37" s="4" t="str">
        <f t="shared" si="19"/>
        <v>2,TC4424EPA-ND</v>
      </c>
      <c r="W37" s="4" t="str">
        <f t="shared" si="6"/>
        <v>1,TC4424EPA-ND</v>
      </c>
      <c r="X37" t="str">
        <f t="shared" si="13"/>
        <v>2x TC4424EPA</v>
      </c>
      <c r="Y37" t="str">
        <f t="shared" si="8"/>
        <v>579-TC4424EPA|2</v>
      </c>
      <c r="Z37" t="str">
        <f t="shared" si="9"/>
        <v>TC4424EPA 2</v>
      </c>
    </row>
    <row r="38" spans="1:26" ht="17" thickBot="1">
      <c r="A38" s="19">
        <v>1</v>
      </c>
      <c r="B38" s="28">
        <v>1</v>
      </c>
      <c r="C38" s="12" t="s">
        <v>169</v>
      </c>
      <c r="D38" s="12" t="s">
        <v>169</v>
      </c>
      <c r="E38" s="13" t="s">
        <v>218</v>
      </c>
      <c r="F38" s="3" t="s">
        <v>219</v>
      </c>
      <c r="G38" s="3" t="s">
        <v>126</v>
      </c>
      <c r="H38" s="13"/>
      <c r="I38" s="13">
        <v>1</v>
      </c>
      <c r="J38" s="13" t="s">
        <v>220</v>
      </c>
      <c r="K38" s="27" t="s">
        <v>160</v>
      </c>
      <c r="L38" s="13" t="s">
        <v>218</v>
      </c>
      <c r="M38" s="13" t="s">
        <v>221</v>
      </c>
      <c r="N38" s="2" t="s">
        <v>222</v>
      </c>
      <c r="O38" s="6">
        <v>2.4</v>
      </c>
      <c r="P38" s="6">
        <v>2.4</v>
      </c>
      <c r="Q38" s="6">
        <f>O38*A38</f>
        <v>2.4</v>
      </c>
      <c r="R38" s="6">
        <f t="shared" ref="R38" si="27">P38*A38</f>
        <v>2.4</v>
      </c>
      <c r="S38" s="6">
        <f>O38*B38</f>
        <v>2.4</v>
      </c>
      <c r="T38" s="6">
        <f t="shared" ref="T38" si="28">P38*B38</f>
        <v>2.4</v>
      </c>
      <c r="U38" s="4"/>
      <c r="V38" s="4" t="str">
        <f t="shared" ref="V38" si="29">IF(NOT(M38=""),A38&amp;","&amp;M38,"")</f>
        <v>1,F2720-ND</v>
      </c>
      <c r="W38" s="4" t="str">
        <f t="shared" ref="W38" si="30">IF(NOT(M38=""),B38&amp;","&amp;M38,"")</f>
        <v>1,F2720-ND</v>
      </c>
      <c r="X38" t="str">
        <f t="shared" ref="X38" si="31">A38&amp;"x "&amp;E38</f>
        <v>1x SP721APP</v>
      </c>
      <c r="Y38" t="str">
        <f t="shared" ref="Y38" si="32">IF(NOT(N38=""),N38&amp;"|"&amp;A38,"")</f>
        <v>576-SP721APP|1</v>
      </c>
      <c r="Z38" t="str">
        <f t="shared" si="9"/>
        <v>SP721APP 1</v>
      </c>
    </row>
    <row r="39" spans="1:26" ht="17" thickBot="1">
      <c r="A39" s="19">
        <v>3</v>
      </c>
      <c r="B39" s="19">
        <v>2</v>
      </c>
      <c r="C39" s="15" t="s">
        <v>86</v>
      </c>
      <c r="D39" s="15" t="s">
        <v>86</v>
      </c>
      <c r="E39" s="3" t="s">
        <v>119</v>
      </c>
      <c r="F39" s="3"/>
      <c r="G39" s="3"/>
      <c r="H39" s="3"/>
      <c r="I39" s="3"/>
      <c r="J39" s="3"/>
      <c r="K39" s="3" t="s">
        <v>160</v>
      </c>
      <c r="L39" s="3" t="s">
        <v>85</v>
      </c>
      <c r="M39" s="2" t="s">
        <v>84</v>
      </c>
      <c r="N39" s="2" t="s">
        <v>212</v>
      </c>
      <c r="O39" s="6">
        <v>0.5</v>
      </c>
      <c r="P39" s="6">
        <v>0.1</v>
      </c>
      <c r="Q39" s="6">
        <f>O39*A39</f>
        <v>1.5</v>
      </c>
      <c r="R39" s="6">
        <f t="shared" si="4"/>
        <v>0.30000000000000004</v>
      </c>
      <c r="S39" s="6">
        <f>O39*B39</f>
        <v>1</v>
      </c>
      <c r="T39" s="6">
        <f t="shared" si="5"/>
        <v>0.2</v>
      </c>
      <c r="U39" s="4"/>
      <c r="V39" s="4" t="str">
        <f t="shared" ref="V39:V44" si="33">IF(NOT(M39=""),A39&amp;","&amp;M39,"")</f>
        <v>3,AE10011-ND</v>
      </c>
      <c r="W39" s="4" t="str">
        <f t="shared" si="6"/>
        <v>2,AE10011-ND</v>
      </c>
      <c r="X39" t="str">
        <f t="shared" si="13"/>
        <v>3x IC Socket</v>
      </c>
      <c r="Y39" t="str">
        <f t="shared" si="8"/>
        <v>571-1-2199298-2|3</v>
      </c>
      <c r="Z39" t="str">
        <f t="shared" si="9"/>
        <v>AR08-HZL-TT-R 3</v>
      </c>
    </row>
    <row r="40" spans="1:26" ht="17" thickBot="1">
      <c r="A40" s="17"/>
      <c r="B40" s="17"/>
      <c r="C40" s="4"/>
      <c r="D40" s="4"/>
      <c r="E40" s="3"/>
      <c r="F40" s="3"/>
      <c r="G40" s="3"/>
      <c r="H40" s="3"/>
      <c r="I40" s="4"/>
      <c r="J40" s="4"/>
      <c r="K40" s="4"/>
      <c r="L40" s="9"/>
      <c r="M40" s="3"/>
      <c r="N40" s="3"/>
      <c r="O40" s="1"/>
      <c r="P40" s="1"/>
      <c r="Q40" s="10"/>
      <c r="R40" s="6"/>
      <c r="S40" s="10"/>
      <c r="T40" s="6"/>
      <c r="U40" s="10"/>
      <c r="V40" s="4" t="str">
        <f t="shared" si="33"/>
        <v/>
      </c>
      <c r="W40" s="4" t="str">
        <f t="shared" si="6"/>
        <v/>
      </c>
      <c r="Y40" t="str">
        <f t="shared" si="8"/>
        <v/>
      </c>
    </row>
    <row r="41" spans="1:26" ht="27" thickBot="1">
      <c r="A41" s="17">
        <v>1</v>
      </c>
      <c r="B41" s="17">
        <v>1</v>
      </c>
      <c r="C41" s="4" t="s">
        <v>170</v>
      </c>
      <c r="D41" s="4" t="s">
        <v>170</v>
      </c>
      <c r="E41" s="3"/>
      <c r="F41" s="3"/>
      <c r="G41" s="3"/>
      <c r="H41" s="3"/>
      <c r="I41" s="3">
        <v>1</v>
      </c>
      <c r="J41" s="3" t="s">
        <v>168</v>
      </c>
      <c r="K41" s="3"/>
      <c r="L41" s="3" t="s">
        <v>167</v>
      </c>
      <c r="M41" s="13" t="s">
        <v>166</v>
      </c>
      <c r="N41" s="13" t="s">
        <v>211</v>
      </c>
      <c r="O41" s="6">
        <v>15.33</v>
      </c>
      <c r="P41" s="6">
        <v>15.33</v>
      </c>
      <c r="Q41" s="6">
        <f>O41*A41</f>
        <v>15.33</v>
      </c>
      <c r="R41" s="6">
        <f>P41*A41</f>
        <v>15.33</v>
      </c>
      <c r="S41" s="6">
        <f>O41*B41</f>
        <v>15.33</v>
      </c>
      <c r="T41" s="6">
        <f t="shared" si="5"/>
        <v>15.33</v>
      </c>
      <c r="U41" s="10"/>
      <c r="V41" s="4" t="str">
        <f t="shared" si="33"/>
        <v>1,HM975-ND</v>
      </c>
      <c r="W41" s="4" t="str">
        <f t="shared" si="6"/>
        <v>1,HM975-ND</v>
      </c>
      <c r="Y41" t="str">
        <f t="shared" si="8"/>
        <v>546-1455N1202|1</v>
      </c>
    </row>
    <row r="42" spans="1:26" ht="17" thickBot="1">
      <c r="A42" s="17"/>
      <c r="B42" s="17"/>
      <c r="C42" s="4"/>
      <c r="D42" s="4"/>
      <c r="E42" s="3"/>
      <c r="F42" s="3"/>
      <c r="G42" s="3"/>
      <c r="H42" s="3"/>
      <c r="I42" s="4"/>
      <c r="J42" s="4"/>
      <c r="K42" s="4"/>
      <c r="L42" s="9"/>
      <c r="M42" s="3"/>
      <c r="N42" s="3"/>
      <c r="O42" s="1"/>
      <c r="P42" s="1"/>
      <c r="Q42" s="10"/>
      <c r="R42" s="6"/>
      <c r="S42" s="10"/>
      <c r="T42" s="10"/>
      <c r="U42" s="10"/>
      <c r="V42" s="4" t="str">
        <f t="shared" si="33"/>
        <v/>
      </c>
      <c r="W42" s="4" t="str">
        <f>IF(NOT(O42=""),B42&amp;","&amp;O42,"")</f>
        <v/>
      </c>
    </row>
    <row r="43" spans="1:26" ht="17" thickBot="1">
      <c r="A43" s="17"/>
      <c r="B43" s="17"/>
      <c r="C43" s="4" t="s">
        <v>71</v>
      </c>
      <c r="D43" s="4" t="s">
        <v>71</v>
      </c>
      <c r="E43" s="3"/>
      <c r="F43" s="3"/>
      <c r="G43" s="3"/>
      <c r="H43" s="22"/>
      <c r="I43" s="8"/>
      <c r="J43" s="4"/>
      <c r="K43" s="8"/>
      <c r="L43" s="4"/>
      <c r="M43" s="3"/>
      <c r="N43" s="3"/>
      <c r="O43" s="4"/>
      <c r="P43" s="4"/>
      <c r="Q43" s="3"/>
      <c r="R43" s="6"/>
      <c r="S43" s="3"/>
      <c r="T43" s="3"/>
      <c r="U43" s="4"/>
      <c r="V43" s="4" t="str">
        <f t="shared" si="33"/>
        <v/>
      </c>
      <c r="W43" s="4" t="str">
        <f>IF(NOT(O43=""),B43&amp;","&amp;O43,"")</f>
        <v/>
      </c>
    </row>
    <row r="44" spans="1:26" ht="17" thickBot="1">
      <c r="A44" s="17">
        <v>1</v>
      </c>
      <c r="B44" s="17"/>
      <c r="C44" s="4" t="s">
        <v>171</v>
      </c>
      <c r="D44" s="4" t="s">
        <v>171</v>
      </c>
      <c r="E44" s="3" t="s">
        <v>72</v>
      </c>
      <c r="F44" s="3"/>
      <c r="G44" s="3"/>
      <c r="H44" s="3"/>
      <c r="I44" s="3">
        <v>1</v>
      </c>
      <c r="J44" s="3" t="s">
        <v>73</v>
      </c>
      <c r="K44" s="3"/>
      <c r="L44" s="3" t="s">
        <v>73</v>
      </c>
      <c r="M44" s="3"/>
      <c r="N44" s="3"/>
      <c r="O44" s="6">
        <v>15</v>
      </c>
      <c r="P44" s="6">
        <v>15</v>
      </c>
      <c r="Q44" s="6">
        <f>O44*A44</f>
        <v>15</v>
      </c>
      <c r="R44" s="6">
        <f t="shared" si="4"/>
        <v>15</v>
      </c>
      <c r="S44" s="6"/>
      <c r="T44" s="6"/>
      <c r="U44" s="4"/>
      <c r="V44" s="4" t="str">
        <f t="shared" si="33"/>
        <v/>
      </c>
      <c r="W44" s="4"/>
    </row>
    <row r="45" spans="1:26" ht="17" thickBot="1">
      <c r="A45" s="17">
        <v>1</v>
      </c>
      <c r="B45" s="17"/>
      <c r="C45" s="4" t="s">
        <v>92</v>
      </c>
      <c r="D45" s="4" t="s">
        <v>92</v>
      </c>
      <c r="E45" s="3"/>
      <c r="F45" s="3"/>
      <c r="G45" s="3"/>
      <c r="H45" s="3"/>
      <c r="I45" s="3"/>
      <c r="J45" s="3"/>
      <c r="K45" s="3"/>
      <c r="L45" s="3"/>
      <c r="M45" s="3" t="s">
        <v>91</v>
      </c>
      <c r="N45" s="3"/>
      <c r="O45" s="3">
        <v>61.65</v>
      </c>
      <c r="P45" s="3"/>
      <c r="Q45" s="6"/>
      <c r="R45" s="6"/>
      <c r="S45" s="6"/>
      <c r="T45" s="6"/>
      <c r="U45" s="4" t="s">
        <v>93</v>
      </c>
    </row>
    <row r="46" spans="1:26" ht="17" thickBot="1">
      <c r="A46" s="17"/>
      <c r="B46" s="17"/>
      <c r="C46" s="4"/>
      <c r="D46" s="4"/>
      <c r="E46" s="3"/>
      <c r="F46" s="3"/>
      <c r="G46" s="3"/>
      <c r="H46" s="22"/>
      <c r="I46" s="8"/>
      <c r="J46" s="4"/>
      <c r="K46" s="8"/>
      <c r="L46" s="29" t="s">
        <v>74</v>
      </c>
      <c r="M46" s="30"/>
      <c r="N46" s="25"/>
      <c r="O46" s="1" t="s">
        <v>69</v>
      </c>
      <c r="P46" s="1"/>
      <c r="Q46" s="11">
        <f>SUM(Q2:Q45)</f>
        <v>98.712000000000003</v>
      </c>
      <c r="R46" s="11">
        <f>SUM(R2:R45)</f>
        <v>106.4</v>
      </c>
      <c r="S46" s="11">
        <f>SUM(S2:S45)</f>
        <v>72.612000000000009</v>
      </c>
      <c r="T46" s="11">
        <f>SUM(T2:T45)</f>
        <v>82.16</v>
      </c>
      <c r="U46" s="10" t="s">
        <v>70</v>
      </c>
    </row>
  </sheetData>
  <mergeCells count="1">
    <mergeCell ref="L46:M46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6" r:id="rId4" xr:uid="{00000000-0004-0000-0000-000003000000}"/>
    <hyperlink ref="M30" r:id="rId5" display="985-1047-1-ND" xr:uid="{00000000-0004-0000-0000-000004000000}"/>
    <hyperlink ref="M31" r:id="rId6" xr:uid="{00000000-0004-0000-0000-000005000000}"/>
    <hyperlink ref="M36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2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2018-03-12T03:27:11Z</cp:lastPrinted>
  <dcterms:created xsi:type="dcterms:W3CDTF">2014-08-24T22:56:25Z</dcterms:created>
  <dcterms:modified xsi:type="dcterms:W3CDTF">2018-03-12T03:27:29Z</dcterms:modified>
</cp:coreProperties>
</file>