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xr:revisionPtr revIDLastSave="0" documentId="13_ncr:1_{AAAE1B0C-7994-2D49-AB29-63DA6DF63A32}" xr6:coauthVersionLast="32" xr6:coauthVersionMax="32" xr10:uidLastSave="{00000000-0000-0000-0000-000000000000}"/>
  <bookViews>
    <workbookView xWindow="0" yWindow="460" windowWidth="25600" windowHeight="14560" tabRatio="500" xr2:uid="{00000000-000D-0000-FFFF-FFFF00000000}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1" i="2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P21" i="1"/>
  <c r="P22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P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Josh Stewart:</t>
        </r>
        <r>
          <rPr>
            <sz val="10"/>
            <color indexed="81"/>
            <rFont val="Calibri"/>
            <family val="2"/>
          </rPr>
          <t xml:space="preserve">
http://au.mouser.com/Tools/part-list-import.aspx</t>
        </r>
      </text>
    </comment>
    <comment ref="B2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B2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<sst xmlns="http://schemas.openxmlformats.org/spreadsheetml/2006/main" count="517" uniqueCount="250">
  <si>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</si>
  <si>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</si>
  <si>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</si>
  <si>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</si>
  <si>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</si>
  <si>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</si>
  <si>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</si>
  <si>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</si>
  <si>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</si>
  <si>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</si>
  <si>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</si>
  <si>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</si>
  <si>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</si>
  <si>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</si>
  <si>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</si>
  <si>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</si>
  <si>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</si>
  <si>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</si>
  <si>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</si>
  <si>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</si>
  <si>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</si>
  <si>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</si>
  <si>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</si>
  <si>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</si>
  <si>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</si>
  <si>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</si>
  <si>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</si>
  <si>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</si>
  <si>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</si>
  <si>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</si>
  <si>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</si>
  <si>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</si>
  <si>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</si>
  <si>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</si>
  <si>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</si>
  <si>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</si>
  <si>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</si>
  <si>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</si>
  <si>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</si>
  <si>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</si>
  <si>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</si>
  <si>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</si>
  <si>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</si>
  <si>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</si>
  <si>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</si>
  <si>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</si>
  <si>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</si>
  <si>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</si>
  <si>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</si>
  <si>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</si>
  <si>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</si>
  <si>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</si>
  <si>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</si>
  <si>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</si>
  <si>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</si>
  <si>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</si>
  <si>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</si>
  <si>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</si>
  <si>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</si>
  <si>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</si>
  <si>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</si>
  <si>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</si>
  <si>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</si>
  <si>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</si>
  <si>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</si>
  <si>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</si>
  <si>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</si>
  <si>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</si>
  <si>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</si>
  <si>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</si>
  <si>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</si>
  <si>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</si>
  <si>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</si>
  <si>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</si>
  <si>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</si>
  <si>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</si>
  <si>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</si>
  <si>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</si>
  <si>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</si>
  <si>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</si>
  <si>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</si>
  <si>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</si>
  <si>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</si>
  <si>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</si>
  <si>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</si>
  <si>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</si>
  <si>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</si>
  <si>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</si>
  <si>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</si>
  <si>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</si>
  <si>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</si>
  <si>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</si>
  <si>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</si>
  <si>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</si>
  <si>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</si>
  <si>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</si>
  <si>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</si>
  <si>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</si>
  <si>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</si>
  <si>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</si>
  <si>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</si>
  <si>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</si>
  <si>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</si>
  <si>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</si>
  <si>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</si>
  <si>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</si>
  <si>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</si>
  <si>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</si>
  <si>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</si>
  <si>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</si>
  <si>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</si>
  <si>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</si>
  <si>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</si>
  <si>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</si>
  <si>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</si>
  <si>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</si>
  <si>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</si>
  <si>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</si>
  <si>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</si>
  <si>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</si>
  <si>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</si>
  <si>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</si>
  <si>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</si>
  <si>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</si>
  <si>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</si>
  <si>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</si>
  <si>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</si>
  <si>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</si>
  <si>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</si>
  <si>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</si>
  <si>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</si>
  <si>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</si>
  <si>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</si>
  <si>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</si>
  <si>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</si>
  <si>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</si>
  <si>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</si>
  <si>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</si>
  <si>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</si>
  <si>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</si>
  <si>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</si>
  <si>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</si>
  <si>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</si>
  <si>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</si>
  <si>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</si>
  <si>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</si>
  <si>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</si>
  <si>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</si>
  <si>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</si>
  <si>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</si>
  <si>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</si>
  <si>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</si>
  <si>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</si>
  <si>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</si>
  <si>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</si>
  <si>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</si>
  <si>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</si>
  <si>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</si>
  <si>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</si>
  <si>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</si>
  <si>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</si>
  <si>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</si>
  <si>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</si>
  <si>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</si>
  <si>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</si>
  <si>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</si>
  <si>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</si>
  <si>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</si>
  <si>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</si>
  <si>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</si>
  <si>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</si>
  <si>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</si>
  <si>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</si>
  <si>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</si>
  <si>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</si>
  <si>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</si>
  <si>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</si>
  <si>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</si>
  <si>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</si>
  <si>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</si>
  <si>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</si>
  <si>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</si>
  <si>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</si>
  <si>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</si>
  <si>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</si>
  <si>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</si>
  <si>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</si>
  <si>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</si>
  <si>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</si>
  <si>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</si>
  <si>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</si>
  <si>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</si>
  <si>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</si>
  <si>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</si>
  <si>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</si>
  <si>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</si>
  <si>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</si>
  <si>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</si>
  <si>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</si>
  <si>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</si>
  <si>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</si>
  <si>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</si>
  <si>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</si>
  <si>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</si>
  <si>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</si>
  <si>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</si>
  <si>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</si>
  <si>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</si>
  <si>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</si>
  <si>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</si>
  <si>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</si>
  <si>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</si>
  <si>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</si>
  <si>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</si>
  <si>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</si>
  <si>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</si>
  <si>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</si>
  <si>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</si>
  <si>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</si>
  <si>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</si>
  <si>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</si>
  <si>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</si>
  <si>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</si>
  <si>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</si>
  <si>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</si>
  <si>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</si>
  <si>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</si>
  <si>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841-MPX4250AP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</si>
  <si>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</si>
  <si>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</si>
  <si>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</si>
  <si>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</si>
  <si>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</si>
  <si>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</si>
  <si>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</si>
  <si>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</si>
  <si>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</si>
  <si>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</si>
  <si>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</si>
  <si>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</si>
  <si>
    <t>C2,C4,C6,C8,C10,C25</t>
  </si>
  <si>
    <t>C19,C24</t>
  </si>
  <si>
    <t>Mouser Import</t>
  </si>
  <si>
    <t>K224K20X7RF5UH5</t>
  </si>
  <si>
    <t>BC2678CT-ND</t>
  </si>
  <si>
    <t>594-K224K20X7RF5UH5</t>
  </si>
  <si>
    <t>571-41037410</t>
  </si>
  <si>
    <t>STP75NS04Z</t>
  </si>
  <si>
    <t>511-STP62NS04Z</t>
  </si>
  <si>
    <t>603-FMF-25FTF52100K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</si>
</sst>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3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R-25FBF-100K/100KXBK-ND/13473" TargetMode="External"/><Relationship Id="rId11" Type="http://schemas.openxmlformats.org/officeDocument/2006/relationships/hyperlink" Target="http://search.digikey.com/us/en/products/RC55Y-2K49BI/985-1047-1-ND/2401912" TargetMode="External"/><Relationship Id="rId5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MFR-25FBF-100K/100KXBK-ND/13473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://www.digikey.com/product-detail/en/C315C103K5R5TA/399-4148-ND/817924" TargetMode="External"/><Relationship Id="rId7" Type="http://schemas.openxmlformats.org/officeDocument/2006/relationships/hyperlink" Target="http://search.digikey.com/us/en/products/MFP-25BRD52-3K9/3.9KADCT-ND/2059137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earch.digikey.com/us/en/products/FK14X7R1H334K/445-5312-ND/2256792" TargetMode="External"/><Relationship Id="rId1" Type="http://schemas.openxmlformats.org/officeDocument/2006/relationships/hyperlink" Target="http://www.digikey.com/product-detail/en/TAP106K035SCS/478-1842-ND/563945" TargetMode="External"/><Relationship Id="rId6" Type="http://schemas.openxmlformats.org/officeDocument/2006/relationships/hyperlink" Target="http://search.digikey.com/us/en/products/MFR-25FBF-10K0/10.0KXBK-ND/13219" TargetMode="External"/><Relationship Id="rId11" Type="http://schemas.openxmlformats.org/officeDocument/2006/relationships/hyperlink" Target="http://search.digikey.com/us/en/products/RC55Y-2K49BI/985-1047-1-ND/2401912" TargetMode="External"/><Relationship Id="rId5" Type="http://schemas.openxmlformats.org/officeDocument/2006/relationships/hyperlink" Target="http://search.digikey.com/us/en/products/ERZ-V14D220/P7307-ND/227567" TargetMode="External"/><Relationship Id="rId10" Type="http://schemas.openxmlformats.org/officeDocument/2006/relationships/hyperlink" Target="http://search.digikey.com/us/en/products/TAP476K010SCS/478-1910-ND/564013" TargetMode="External"/><Relationship Id="rId4" Type="http://schemas.openxmlformats.org/officeDocument/2006/relationships/hyperlink" Target="http://search.digikey.com/us/en/products/1N5818-TP/1N5818-TPCT-ND/950587" TargetMode="External"/><Relationship Id="rId9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tabSelected="1" topLeftCell="A28" workbookViewId="0">
      <selection activeCell="I1" sqref="A1:I38"/>
    </sheetView>
  </sheetViews>
  <sheetFormatPr baseColWidth="10" defaultRowHeight="16"/>
  <cols>
    <col min="1" max="1" width="18.83203125" style="19" customWidth="1"/>
    <col min="2" max="2" width="46.6640625" customWidth="1"/>
    <col min="3" max="3" width="15" customWidth="1"/>
    <col min="4" max="4" width="53.1640625" customWidth="1"/>
    <col min="8" max="8" width="0" hidden="1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5</v>
      </c>
      <c r="H1" s="1" t="s">
        <v>194</v>
      </c>
      <c r="I1" s="1" t="s">
        <v>6</v>
      </c>
      <c r="J1" s="1" t="s">
        <v>7</v>
      </c>
      <c r="K1" s="1" t="s">
        <v>217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242</v>
      </c>
      <c r="Q1" s="21" t="s">
        <v>130</v>
      </c>
    </row>
    <row r="2" spans="1:17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 t="s">
        <v>16</v>
      </c>
      <c r="H3" s="3" t="s">
        <v>173</v>
      </c>
      <c r="I3" s="3" t="s">
        <v>160</v>
      </c>
      <c r="J3" s="2" t="s">
        <v>161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>
      <c r="A4" s="20">
        <f t="shared" si="1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 t="s">
        <v>16</v>
      </c>
      <c r="H4" s="3" t="s">
        <v>173</v>
      </c>
      <c r="I4" s="3" t="s">
        <v>243</v>
      </c>
      <c r="J4" s="2" t="s">
        <v>244</v>
      </c>
      <c r="K4" s="2" t="s">
        <v>245</v>
      </c>
      <c r="L4" s="27">
        <v>0.66</v>
      </c>
      <c r="M4" s="27">
        <f t="shared" si="2"/>
        <v>3.96</v>
      </c>
      <c r="N4" s="4"/>
      <c r="O4" s="4" t="str">
        <f t="shared" si="0"/>
        <v>6,BC2678CT-ND</v>
      </c>
      <c r="P4" t="str">
        <f t="shared" ref="P4:P38" si="4">IF(NOT(K4=""),K4&amp;"|"&amp;A4,"")</f>
        <v>594-K224K20X7RF5UH5|6</v>
      </c>
      <c r="Q4" t="str">
        <f t="shared" si="3"/>
        <v>Capacitor - 6x 0.22uF</v>
      </c>
    </row>
    <row r="5" spans="1:17" ht="17" thickBot="1">
      <c r="A5" s="20">
        <f t="shared" si="1"/>
        <v>7</v>
      </c>
      <c r="B5" s="4" t="s">
        <v>187</v>
      </c>
      <c r="C5" s="3" t="s">
        <v>17</v>
      </c>
      <c r="D5" s="3" t="s">
        <v>153</v>
      </c>
      <c r="E5" s="3" t="s">
        <v>15</v>
      </c>
      <c r="F5" s="3"/>
      <c r="G5" s="3" t="s">
        <v>16</v>
      </c>
      <c r="H5" s="3" t="s">
        <v>173</v>
      </c>
      <c r="I5" s="3" t="s">
        <v>210</v>
      </c>
      <c r="J5" s="2" t="s">
        <v>211</v>
      </c>
      <c r="K5" s="2" t="s">
        <v>220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>
      <c r="A6" s="20">
        <f t="shared" si="1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 t="s">
        <v>13</v>
      </c>
      <c r="H6" s="3" t="s">
        <v>173</v>
      </c>
      <c r="I6" s="3" t="s">
        <v>212</v>
      </c>
      <c r="J6" s="2" t="s">
        <v>213</v>
      </c>
      <c r="K6" s="2" t="s">
        <v>221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>
      <c r="A7" s="20">
        <f t="shared" si="1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 t="s">
        <v>13</v>
      </c>
      <c r="H7" s="3" t="s">
        <v>173</v>
      </c>
      <c r="I7" s="3" t="s">
        <v>165</v>
      </c>
      <c r="J7" s="2" t="s">
        <v>166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>
      <c r="A8" s="20">
        <f t="shared" si="1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 t="s">
        <v>16</v>
      </c>
      <c r="H8" s="3" t="s">
        <v>173</v>
      </c>
      <c r="I8" s="3" t="s">
        <v>169</v>
      </c>
      <c r="J8" s="2" t="s">
        <v>170</v>
      </c>
      <c r="K8" s="2" t="str">
        <f>VLOOKUP(I8,'[1]Component List'!$L:$N,3,FALSE)</f>
        <v>80-C317C103K5R</v>
      </c>
      <c r="L8" s="27">
        <v>0.24</v>
      </c>
      <c r="M8" s="27">
        <f t="shared" si="2"/>
        <v>0.48</v>
      </c>
      <c r="N8" s="4"/>
      <c r="O8" s="4" t="str">
        <f t="shared" si="0"/>
        <v>2,399-4206-ND</v>
      </c>
      <c r="P8" t="str">
        <f t="shared" si="4"/>
        <v>80-C317C103K5R|2</v>
      </c>
      <c r="Q8" t="str">
        <f t="shared" si="3"/>
        <v>Capacitor - 2x 0.01uF</v>
      </c>
    </row>
    <row r="9" spans="1:17" ht="17" thickBot="1">
      <c r="A9" s="20">
        <f t="shared" si="1"/>
        <v>3</v>
      </c>
      <c r="B9" s="4" t="s">
        <v>188</v>
      </c>
      <c r="C9" s="3" t="s">
        <v>21</v>
      </c>
      <c r="D9" s="3" t="s">
        <v>150</v>
      </c>
      <c r="E9" s="3" t="s">
        <v>15</v>
      </c>
      <c r="F9" s="3"/>
      <c r="G9" s="3" t="s">
        <v>16</v>
      </c>
      <c r="H9" s="3" t="s">
        <v>173</v>
      </c>
      <c r="I9" s="3" t="s">
        <v>151</v>
      </c>
      <c r="J9" s="2" t="s">
        <v>152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>
      <c r="A10" s="20">
        <f t="shared" si="1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 t="s">
        <v>16</v>
      </c>
      <c r="H10" s="3" t="s">
        <v>173</v>
      </c>
      <c r="I10" s="3" t="s">
        <v>122</v>
      </c>
      <c r="J10" s="2" t="s">
        <v>121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 t="s">
        <v>24</v>
      </c>
      <c r="H12" s="3" t="s">
        <v>173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>
      <c r="A13" s="20">
        <f>LEN(B13)-LEN(SUBSTITUTE(B13,",",""))+1</f>
        <v>4</v>
      </c>
      <c r="B13" s="4" t="s">
        <v>189</v>
      </c>
      <c r="C13" s="3" t="s">
        <v>209</v>
      </c>
      <c r="D13" s="3" t="s">
        <v>208</v>
      </c>
      <c r="E13" s="3" t="s">
        <v>205</v>
      </c>
      <c r="F13" s="3"/>
      <c r="G13" s="3" t="s">
        <v>24</v>
      </c>
      <c r="H13" s="3" t="s">
        <v>173</v>
      </c>
      <c r="I13" s="3" t="s">
        <v>206</v>
      </c>
      <c r="J13" s="2" t="s">
        <v>207</v>
      </c>
      <c r="K13" s="2" t="s">
        <v>218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>
      <c r="A14" s="20">
        <f>LEN(B14)-LEN(SUBSTITUTE(B14,",",""))+1</f>
        <v>8</v>
      </c>
      <c r="B14" s="4" t="s">
        <v>191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 t="s">
        <v>192</v>
      </c>
      <c r="J14" s="2" t="s">
        <v>104</v>
      </c>
      <c r="K14" s="2" t="s">
        <v>219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>
      <c r="A15" s="20">
        <f>LEN(B15)-LEN(SUBSTITUTE(B15,",",""))+1</f>
        <v>4</v>
      </c>
      <c r="B15" s="4" t="s">
        <v>190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173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173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>
      <c r="A19" s="20">
        <v>14</v>
      </c>
      <c r="B19" s="4" t="s">
        <v>116</v>
      </c>
      <c r="C19" s="3" t="s">
        <v>125</v>
      </c>
      <c r="D19" s="3" t="s">
        <v>216</v>
      </c>
      <c r="E19" s="3"/>
      <c r="F19" s="3"/>
      <c r="G19" s="3" t="s">
        <v>215</v>
      </c>
      <c r="H19" s="3" t="s">
        <v>174</v>
      </c>
      <c r="I19" s="3">
        <v>1935161</v>
      </c>
      <c r="J19" s="2" t="s">
        <v>214</v>
      </c>
      <c r="K19" s="2" t="s">
        <v>222</v>
      </c>
      <c r="L19" s="26">
        <v>0.38</v>
      </c>
      <c r="M19" s="27">
        <f>L19*A19</f>
        <v>5.32</v>
      </c>
      <c r="N19" s="4" t="s">
        <v>118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 t="s">
        <v>229</v>
      </c>
      <c r="J20" s="2" t="s">
        <v>94</v>
      </c>
      <c r="K20" s="2" t="s">
        <v>228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 t="s">
        <v>109</v>
      </c>
      <c r="H21" s="3" t="s">
        <v>174</v>
      </c>
      <c r="I21" s="3" t="s">
        <v>204</v>
      </c>
      <c r="J21" s="2" t="s">
        <v>107</v>
      </c>
      <c r="K21" s="2" t="s">
        <v>246</v>
      </c>
      <c r="L21" s="27">
        <v>0.56000000000000005</v>
      </c>
      <c r="M21" s="27">
        <f>L21*A21</f>
        <v>2.8000000000000003</v>
      </c>
      <c r="N21" s="4"/>
      <c r="O21" s="4" t="str">
        <f t="shared" si="0"/>
        <v>5,S1012EC-40-ND</v>
      </c>
      <c r="P21" t="str">
        <f t="shared" si="4"/>
        <v>571-41037410|5</v>
      </c>
      <c r="Q21" t="str">
        <f t="shared" si="5"/>
        <v>5x 40 POS 0.100 Pin Header</v>
      </c>
    </row>
    <row r="22" spans="1:17" ht="17" thickBot="1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>
      <c r="A23" s="20">
        <f>LEN(B23)-LEN(SUBSTITUTE(B23,",",""))+1</f>
        <v>8</v>
      </c>
      <c r="B23" s="4" t="s">
        <v>193</v>
      </c>
      <c r="C23" s="3" t="s">
        <v>127</v>
      </c>
      <c r="D23" s="3" t="s">
        <v>92</v>
      </c>
      <c r="E23" s="3" t="s">
        <v>70</v>
      </c>
      <c r="F23" s="3"/>
      <c r="G23" s="3" t="s">
        <v>43</v>
      </c>
      <c r="H23" s="3" t="s">
        <v>173</v>
      </c>
      <c r="I23" s="3" t="s">
        <v>247</v>
      </c>
      <c r="J23" s="2" t="s">
        <v>233</v>
      </c>
      <c r="K23" s="2" t="s">
        <v>248</v>
      </c>
      <c r="L23" s="27">
        <v>1.51</v>
      </c>
      <c r="M23" s="27">
        <f>L23*A23</f>
        <v>12.08</v>
      </c>
      <c r="N23" s="4" t="s">
        <v>234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>
      <c r="A25" s="20">
        <f>LEN(B25)-LEN(SUBSTITUTE(B25,",",""))+1</f>
        <v>1</v>
      </c>
      <c r="B25" s="4" t="s">
        <v>236</v>
      </c>
      <c r="C25" s="3" t="s">
        <v>44</v>
      </c>
      <c r="D25" s="3" t="s">
        <v>177</v>
      </c>
      <c r="E25" s="3"/>
      <c r="F25" s="3"/>
      <c r="G25" s="3" t="s">
        <v>45</v>
      </c>
      <c r="H25" s="3" t="s">
        <v>173</v>
      </c>
      <c r="I25" s="3" t="s">
        <v>202</v>
      </c>
      <c r="J25" s="2" t="s">
        <v>176</v>
      </c>
      <c r="K25" s="2" t="s">
        <v>223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7" thickBot="1">
      <c r="A26" s="20">
        <f>LEN(B26)-LEN(SUBSTITUTE(B26,",",""))+1</f>
        <v>15</v>
      </c>
      <c r="B26" s="4" t="s">
        <v>237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173</v>
      </c>
      <c r="I26" s="3" t="s">
        <v>200</v>
      </c>
      <c r="J26" s="2" t="s">
        <v>50</v>
      </c>
      <c r="K26" s="2" t="s">
        <v>224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7" thickBot="1">
      <c r="A27" s="20">
        <f>LEN(B27)-LEN(SUBSTITUTE(B27,",",""))+1</f>
        <v>4</v>
      </c>
      <c r="B27" s="13" t="s">
        <v>238</v>
      </c>
      <c r="C27" s="14">
        <v>680</v>
      </c>
      <c r="D27" s="7" t="s">
        <v>148</v>
      </c>
      <c r="E27" s="3"/>
      <c r="F27" s="14"/>
      <c r="G27" s="14" t="s">
        <v>149</v>
      </c>
      <c r="H27" s="14" t="s">
        <v>173</v>
      </c>
      <c r="I27" s="3" t="s">
        <v>199</v>
      </c>
      <c r="J27" s="2" t="s">
        <v>147</v>
      </c>
      <c r="K27" s="2" t="s">
        <v>225</v>
      </c>
      <c r="L27" s="27">
        <v>0.22</v>
      </c>
      <c r="M27" s="27">
        <f t="shared" si="6"/>
        <v>0.88</v>
      </c>
      <c r="N27" s="13" t="s">
        <v>106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0" thickBot="1">
      <c r="A28" s="20">
        <f>LEN(B28)-LEN(SUBSTITUTE(B28,",",""))+1</f>
        <v>6</v>
      </c>
      <c r="B28" s="4" t="s">
        <v>195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173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>
      <c r="A29" s="20">
        <f>LEN(B29)-LEN(SUBSTITUTE(B29,",",""))+1</f>
        <v>7</v>
      </c>
      <c r="B29" s="4" t="s">
        <v>239</v>
      </c>
      <c r="C29" s="3" t="s">
        <v>132</v>
      </c>
      <c r="D29" s="3" t="s">
        <v>230</v>
      </c>
      <c r="E29" s="3"/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>
      <c r="A30" s="20"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 t="s">
        <v>45</v>
      </c>
      <c r="H30" s="3" t="s">
        <v>173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105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>
      <c r="A31" s="20">
        <f>LEN(B31)-LEN(SUBSTITUTE(B31,",",""))+1</f>
        <v>12</v>
      </c>
      <c r="B31" s="4" t="s">
        <v>196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173</v>
      </c>
      <c r="I31" s="3" t="s">
        <v>203</v>
      </c>
      <c r="J31" s="2" t="s">
        <v>62</v>
      </c>
      <c r="K31" s="2" t="s">
        <v>249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603-FMF-25FTF52100K|12</v>
      </c>
      <c r="Q31" t="str">
        <f t="shared" si="7"/>
        <v>Resistor - 12x 100k</v>
      </c>
    </row>
    <row r="32" spans="1:17" ht="17" thickBot="1">
      <c r="A32" s="20">
        <f>LEN(B32)-LEN(SUBSTITUTE(B32,",",""))+1</f>
        <v>4</v>
      </c>
      <c r="B32" s="4" t="s">
        <v>197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173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173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 t="s">
        <v>67</v>
      </c>
      <c r="H35" s="3" t="s">
        <v>173</v>
      </c>
      <c r="I35" s="3" t="s">
        <v>201</v>
      </c>
      <c r="J35" s="2" t="s">
        <v>83</v>
      </c>
      <c r="K35" s="2" t="s">
        <v>227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>
      <c r="A36" s="20">
        <v>2</v>
      </c>
      <c r="B36" s="13" t="s">
        <v>198</v>
      </c>
      <c r="C36" s="14" t="s">
        <v>135</v>
      </c>
      <c r="D36" s="7" t="s">
        <v>136</v>
      </c>
      <c r="E36" s="3" t="s">
        <v>137</v>
      </c>
      <c r="F36" s="14"/>
      <c r="G36" s="14" t="s">
        <v>72</v>
      </c>
      <c r="H36" s="14" t="s">
        <v>173</v>
      </c>
      <c r="I36" s="14" t="s">
        <v>135</v>
      </c>
      <c r="J36" s="14" t="s">
        <v>138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 t="s">
        <v>185</v>
      </c>
      <c r="H37" s="31" t="s">
        <v>173</v>
      </c>
      <c r="I37" s="14" t="s">
        <v>184</v>
      </c>
      <c r="J37" s="14" t="s">
        <v>186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>
      <c r="A38" s="20">
        <v>3</v>
      </c>
      <c r="B38" s="13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>
      <c r="A40" s="18">
        <v>0</v>
      </c>
      <c r="B40" s="4" t="s">
        <v>99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>
      <c r="A43" s="18">
        <v>1</v>
      </c>
      <c r="B43" s="4" t="s">
        <v>102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 t="s">
        <v>96</v>
      </c>
      <c r="K44" s="3"/>
      <c r="L44" s="3">
        <v>61.65</v>
      </c>
      <c r="M44" s="6"/>
      <c r="N44" s="4" t="s">
        <v>98</v>
      </c>
      <c r="P44" t="str">
        <f t="shared" ref="P44" si="13">IF(NOT(E44=""),E44&amp;"|"&amp;#REF!,"")</f>
        <v/>
      </c>
    </row>
    <row r="45" spans="1:17" ht="17" thickBot="1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86.7</v>
      </c>
      <c r="N45" s="11" t="s">
        <v>74</v>
      </c>
      <c r="P45" t="str">
        <f t="shared" ref="P45" si="14">IF(NOT(E45=""),E45&amp;"|"&amp;#REF!,"")</f>
        <v/>
      </c>
    </row>
    <row r="46" spans="1:17">
      <c r="P46" t="str">
        <f t="shared" ref="P46" si="15">IF(NOT(E46=""),E46&amp;"|"&amp;#REF!,"")</f>
        <v/>
      </c>
    </row>
    <row r="47" spans="1:17">
      <c r="P47" t="str">
        <f t="shared" ref="P47" si="16">IF(NOT(E47=""),E47&amp;"|"&amp;#REF!,"")</f>
        <v/>
      </c>
    </row>
    <row r="48" spans="1:17">
      <c r="P48" t="str">
        <f t="shared" ref="P48" si="17">IF(NOT(E48=""),E48&amp;"|"&amp;#REF!,"")</f>
        <v/>
      </c>
    </row>
  </sheetData>
  <autoFilter ref="A1:Q45" xr:uid="{00000000-0009-0000-0000-000000000000}"/>
  <mergeCells count="1">
    <mergeCell ref="I45:J45"/>
  </mergeCells>
  <phoneticPr fontId="6" type="noConversion"/>
  <hyperlinks>
    <hyperlink ref="J6" r:id="rId1" display="478-1910-ND" xr:uid="{00000000-0004-0000-0000-000000000000}"/>
    <hyperlink ref="J13" r:id="rId2" display="1N5818-TPCT-ND" xr:uid="{00000000-0004-0000-0000-000001000000}"/>
    <hyperlink ref="J17" r:id="rId3" xr:uid="{00000000-0004-0000-0000-000002000000}"/>
    <hyperlink ref="J25" r:id="rId4" display="10.0KXBK-ND" xr:uid="{00000000-0004-0000-0000-000003000000}"/>
    <hyperlink ref="J30" r:id="rId5" xr:uid="{00000000-0004-0000-0000-000004000000}"/>
    <hyperlink ref="J31" r:id="rId6" xr:uid="{00000000-0004-0000-0000-000005000000}"/>
    <hyperlink ref="J35" r:id="rId7" xr:uid="{00000000-0004-0000-0000-000006000000}"/>
    <hyperlink ref="J3" r:id="rId8" display="478-1842-ND" xr:uid="{00000000-0004-0000-0000-000007000000}"/>
    <hyperlink ref="J7" r:id="rId9" display="445-5312-ND" xr:uid="{00000000-0004-0000-0000-000008000000}"/>
    <hyperlink ref="J8" r:id="rId10" display="399-4148-ND" xr:uid="{00000000-0004-0000-0000-000009000000}"/>
    <hyperlink ref="J29" r:id="rId11" display="985-1047-1-ND" xr:uid="{00000000-0004-0000-0000-00000A000000}"/>
  </hyperlinks>
  <pageMargins left="0.5" right="0.25" top="0.5" bottom="0.5" header="0.3" footer="0.3"/>
  <pageSetup paperSize="9" scale="33" orientation="landscape" horizontalDpi="4294967292" verticalDpi="4294967292" copies="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workbookViewId="0">
      <selection activeCell="J23" sqref="J23"/>
    </sheetView>
  </sheetViews>
  <sheetFormatPr baseColWidth="10" defaultRowHeight="16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4</v>
      </c>
      <c r="H1" s="1" t="s">
        <v>172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130</v>
      </c>
    </row>
    <row r="2" spans="1:16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>
        <v>4</v>
      </c>
      <c r="H3" s="3" t="s">
        <v>173</v>
      </c>
      <c r="I3" s="3" t="s">
        <v>16</v>
      </c>
      <c r="J3" s="3" t="s">
        <v>160</v>
      </c>
      <c r="K3" s="2" t="s">
        <v>161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>
      <c r="A4" s="20">
        <f t="shared" si="0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>
        <v>15</v>
      </c>
      <c r="H4" s="3" t="s">
        <v>173</v>
      </c>
      <c r="I4" s="3" t="s">
        <v>16</v>
      </c>
      <c r="J4" s="3" t="s">
        <v>158</v>
      </c>
      <c r="K4" s="2" t="s">
        <v>157</v>
      </c>
      <c r="L4" s="5">
        <v>0.66</v>
      </c>
      <c r="M4" s="6">
        <f t="shared" si="1"/>
        <v>3.96</v>
      </c>
      <c r="N4" s="4"/>
      <c r="O4" s="4" t="str">
        <f t="shared" si="2"/>
        <v>6,399-4353-ND</v>
      </c>
      <c r="P4" t="str">
        <f t="shared" ref="P4:P10" si="3">"Capacitor - " &amp;A4&amp;"x "&amp;C4</f>
        <v>Capacitor - 6x 0.22uF</v>
      </c>
    </row>
    <row r="5" spans="1:16" ht="27" thickBot="1">
      <c r="A5" s="20">
        <f t="shared" si="0"/>
        <v>7</v>
      </c>
      <c r="B5" s="4" t="s">
        <v>91</v>
      </c>
      <c r="C5" s="3" t="s">
        <v>17</v>
      </c>
      <c r="D5" s="3" t="s">
        <v>153</v>
      </c>
      <c r="E5" s="3" t="s">
        <v>15</v>
      </c>
      <c r="F5" s="3"/>
      <c r="G5" s="3">
        <v>17</v>
      </c>
      <c r="H5" s="3" t="s">
        <v>173</v>
      </c>
      <c r="I5" s="3" t="s">
        <v>16</v>
      </c>
      <c r="J5" s="3" t="s">
        <v>154</v>
      </c>
      <c r="K5" s="2" t="s">
        <v>155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>
      <c r="A6" s="20">
        <f t="shared" si="0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>
        <v>2</v>
      </c>
      <c r="H6" s="3" t="s">
        <v>173</v>
      </c>
      <c r="I6" s="3" t="s">
        <v>16</v>
      </c>
      <c r="J6" s="3" t="s">
        <v>163</v>
      </c>
      <c r="K6" s="2" t="s">
        <v>164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>
      <c r="A7" s="20">
        <f t="shared" si="0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>
        <v>2</v>
      </c>
      <c r="H7" s="3" t="s">
        <v>173</v>
      </c>
      <c r="I7" s="3" t="s">
        <v>13</v>
      </c>
      <c r="J7" s="3" t="s">
        <v>165</v>
      </c>
      <c r="K7" s="2" t="s">
        <v>166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>
      <c r="A8" s="20">
        <f t="shared" si="0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>
        <v>3</v>
      </c>
      <c r="H8" s="3" t="s">
        <v>173</v>
      </c>
      <c r="I8" s="3" t="s">
        <v>16</v>
      </c>
      <c r="J8" s="3" t="s">
        <v>169</v>
      </c>
      <c r="K8" s="2" t="s">
        <v>170</v>
      </c>
      <c r="L8" s="5">
        <v>0.24</v>
      </c>
      <c r="M8" s="6">
        <f t="shared" si="1"/>
        <v>0.48</v>
      </c>
      <c r="N8" s="4"/>
      <c r="O8" s="4" t="str">
        <f t="shared" si="2"/>
        <v>2,399-4206-ND</v>
      </c>
      <c r="P8" t="str">
        <f t="shared" si="3"/>
        <v>Capacitor - 2x 0.01uF</v>
      </c>
    </row>
    <row r="9" spans="1:16" ht="17" thickBot="1">
      <c r="A9" s="20">
        <f t="shared" si="0"/>
        <v>2</v>
      </c>
      <c r="B9" s="24" t="s">
        <v>146</v>
      </c>
      <c r="C9" s="3" t="s">
        <v>21</v>
      </c>
      <c r="D9" s="3" t="s">
        <v>150</v>
      </c>
      <c r="E9" s="3" t="s">
        <v>15</v>
      </c>
      <c r="F9" s="3"/>
      <c r="G9" s="3">
        <v>4</v>
      </c>
      <c r="H9" s="3" t="s">
        <v>173</v>
      </c>
      <c r="I9" s="3" t="s">
        <v>16</v>
      </c>
      <c r="J9" s="3" t="s">
        <v>151</v>
      </c>
      <c r="K9" s="2" t="s">
        <v>152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>
      <c r="A10" s="20">
        <f t="shared" si="0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/>
      <c r="H10" s="3" t="s">
        <v>173</v>
      </c>
      <c r="I10" s="3" t="s">
        <v>16</v>
      </c>
      <c r="J10" s="3" t="s">
        <v>122</v>
      </c>
      <c r="K10" s="2" t="s">
        <v>121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>
        <v>1</v>
      </c>
      <c r="H12" s="3" t="s">
        <v>173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>
      <c r="A13" s="20">
        <f>LEN(B13)-LEN(SUBSTITUTE(B13,",",""))+1</f>
        <v>4</v>
      </c>
      <c r="B13" s="4" t="s">
        <v>179</v>
      </c>
      <c r="C13" s="3" t="s">
        <v>134</v>
      </c>
      <c r="D13" s="3" t="s">
        <v>28</v>
      </c>
      <c r="E13" s="3" t="s">
        <v>23</v>
      </c>
      <c r="F13" s="3"/>
      <c r="G13" s="3">
        <v>18</v>
      </c>
      <c r="H13" s="3" t="s">
        <v>174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>
      <c r="A14" s="20">
        <f>LEN(B14)-LEN(SUBSTITUTE(B14,",",""))+1</f>
        <v>4</v>
      </c>
      <c r="B14" s="24" t="s">
        <v>141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/>
      <c r="J14" s="3"/>
      <c r="K14" s="2" t="s">
        <v>104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>
      <c r="A15" s="20">
        <f>LEN(B15)-LEN(SUBSTITUTE(B15,",",""))+1</f>
        <v>2</v>
      </c>
      <c r="B15" s="24" t="s">
        <v>181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173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173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>
      <c r="A19" s="20">
        <v>14</v>
      </c>
      <c r="B19" s="4" t="s">
        <v>116</v>
      </c>
      <c r="C19" s="3" t="s">
        <v>125</v>
      </c>
      <c r="D19" s="3" t="s">
        <v>115</v>
      </c>
      <c r="E19" s="3"/>
      <c r="F19" s="3"/>
      <c r="G19" s="3"/>
      <c r="H19" s="3" t="s">
        <v>174</v>
      </c>
      <c r="I19" s="3" t="s">
        <v>114</v>
      </c>
      <c r="J19" s="3" t="s">
        <v>117</v>
      </c>
      <c r="K19" s="2" t="s">
        <v>113</v>
      </c>
      <c r="L19" s="3">
        <v>0.40200000000000002</v>
      </c>
      <c r="M19" s="6">
        <f>L19*A19</f>
        <v>5.6280000000000001</v>
      </c>
      <c r="N19" s="4" t="s">
        <v>118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/>
      <c r="J20" s="3"/>
      <c r="K20" s="2" t="s">
        <v>94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>
        <v>1</v>
      </c>
      <c r="H21" s="3" t="s">
        <v>174</v>
      </c>
      <c r="I21" s="3" t="s">
        <v>109</v>
      </c>
      <c r="J21" s="3" t="s">
        <v>108</v>
      </c>
      <c r="K21" s="2" t="s">
        <v>107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>
      <c r="A23" s="20">
        <v>6</v>
      </c>
      <c r="B23" s="24" t="s">
        <v>140</v>
      </c>
      <c r="C23" s="3" t="s">
        <v>127</v>
      </c>
      <c r="D23" s="3" t="s">
        <v>92</v>
      </c>
      <c r="E23" s="3" t="s">
        <v>70</v>
      </c>
      <c r="F23" s="3"/>
      <c r="G23" s="3">
        <v>8</v>
      </c>
      <c r="H23" s="3" t="s">
        <v>173</v>
      </c>
      <c r="I23" s="3" t="s">
        <v>43</v>
      </c>
      <c r="J23" s="3" t="s">
        <v>93</v>
      </c>
      <c r="K23" s="2" t="s">
        <v>233</v>
      </c>
      <c r="L23" s="6">
        <v>1.51</v>
      </c>
      <c r="M23" s="6">
        <f>L23*A23</f>
        <v>9.06</v>
      </c>
      <c r="N23" s="4" t="s">
        <v>234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>
      <c r="A25" s="20">
        <f t="shared" ref="A25:A32" si="5">LEN(B25)-LEN(SUBSTITUTE(B25,",",""))+1</f>
        <v>3</v>
      </c>
      <c r="B25" s="4" t="s">
        <v>175</v>
      </c>
      <c r="C25" s="3" t="s">
        <v>44</v>
      </c>
      <c r="D25" s="3" t="s">
        <v>177</v>
      </c>
      <c r="E25" s="3"/>
      <c r="F25" s="3"/>
      <c r="G25" s="3">
        <v>7</v>
      </c>
      <c r="H25" s="3" t="s">
        <v>173</v>
      </c>
      <c r="I25" s="3" t="s">
        <v>45</v>
      </c>
      <c r="J25" s="3" t="s">
        <v>46</v>
      </c>
      <c r="K25" s="2" t="s">
        <v>176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>
      <c r="A26" s="20">
        <f t="shared" si="5"/>
        <v>9</v>
      </c>
      <c r="B26" s="24" t="s">
        <v>178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173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>
      <c r="A27" s="20">
        <f t="shared" si="5"/>
        <v>4</v>
      </c>
      <c r="B27" s="25" t="s">
        <v>145</v>
      </c>
      <c r="C27" s="14">
        <v>680</v>
      </c>
      <c r="D27" s="7" t="s">
        <v>148</v>
      </c>
      <c r="E27" s="3"/>
      <c r="F27" s="14"/>
      <c r="G27" s="14"/>
      <c r="H27" s="14" t="s">
        <v>173</v>
      </c>
      <c r="I27" s="14" t="s">
        <v>149</v>
      </c>
      <c r="J27" s="7"/>
      <c r="K27" s="2" t="s">
        <v>147</v>
      </c>
      <c r="L27" s="15">
        <v>0.22</v>
      </c>
      <c r="M27" s="6">
        <f t="shared" si="6"/>
        <v>0.88</v>
      </c>
      <c r="N27" s="13" t="s">
        <v>106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>
      <c r="A28" s="20">
        <f t="shared" si="5"/>
        <v>6</v>
      </c>
      <c r="B28" s="4" t="s">
        <v>171</v>
      </c>
      <c r="C28" s="3">
        <v>470</v>
      </c>
      <c r="D28" s="3" t="s">
        <v>51</v>
      </c>
      <c r="E28" s="3"/>
      <c r="F28" s="3"/>
      <c r="G28" s="3">
        <v>9</v>
      </c>
      <c r="H28" s="3" t="s">
        <v>173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>
      <c r="A29" s="20">
        <f t="shared" si="5"/>
        <v>3</v>
      </c>
      <c r="B29" s="4" t="s">
        <v>235</v>
      </c>
      <c r="C29" s="3" t="s">
        <v>132</v>
      </c>
      <c r="D29" s="3" t="s">
        <v>230</v>
      </c>
      <c r="E29" s="3" t="s">
        <v>55</v>
      </c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>
      <c r="A30" s="20">
        <f t="shared" si="5"/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>
        <v>1</v>
      </c>
      <c r="H30" s="3" t="s">
        <v>173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105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>
      <c r="A31" s="20">
        <f t="shared" si="5"/>
        <v>8</v>
      </c>
      <c r="B31" s="24" t="s">
        <v>144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173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>
      <c r="A32" s="20">
        <f t="shared" si="5"/>
        <v>2</v>
      </c>
      <c r="B32" s="24" t="s">
        <v>142</v>
      </c>
      <c r="C32" s="3">
        <v>160</v>
      </c>
      <c r="D32" s="3" t="s">
        <v>63</v>
      </c>
      <c r="E32" s="3"/>
      <c r="F32" s="3"/>
      <c r="G32" s="3">
        <v>4</v>
      </c>
      <c r="H32" s="3" t="s">
        <v>173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173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>
      <c r="A36" s="20">
        <v>1</v>
      </c>
      <c r="B36" s="13" t="s">
        <v>143</v>
      </c>
      <c r="C36" s="14" t="s">
        <v>135</v>
      </c>
      <c r="D36" s="7" t="s">
        <v>136</v>
      </c>
      <c r="E36" s="3" t="s">
        <v>137</v>
      </c>
      <c r="F36" s="14"/>
      <c r="G36" s="14">
        <v>2</v>
      </c>
      <c r="H36" s="14" t="s">
        <v>173</v>
      </c>
      <c r="I36" s="14" t="s">
        <v>72</v>
      </c>
      <c r="J36" s="14"/>
      <c r="K36" s="14" t="s">
        <v>138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/>
      <c r="H37" s="14" t="s">
        <v>173</v>
      </c>
      <c r="I37" s="14" t="s">
        <v>185</v>
      </c>
      <c r="J37" s="14" t="s">
        <v>184</v>
      </c>
      <c r="K37" s="14" t="s">
        <v>186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>
      <c r="A38" s="20">
        <v>3</v>
      </c>
      <c r="B38" s="16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>
      <c r="A40" s="18">
        <v>0</v>
      </c>
      <c r="B40" s="4" t="s">
        <v>99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>
      <c r="A43" s="18">
        <v>1</v>
      </c>
      <c r="B43" s="4" t="s">
        <v>102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/>
      <c r="K44" s="3" t="s">
        <v>96</v>
      </c>
      <c r="L44" s="3">
        <v>61.65</v>
      </c>
      <c r="M44" s="6"/>
      <c r="N44" s="4" t="s">
        <v>98</v>
      </c>
    </row>
    <row r="45" spans="1:16" ht="17" thickBot="1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77.557999999999993</v>
      </c>
      <c r="N45" s="11" t="s">
        <v>74</v>
      </c>
    </row>
  </sheetData>
  <autoFilter ref="A1:P45" xr:uid="{00000000-0009-0000-0000-000001000000}"/>
  <mergeCells count="1">
    <mergeCell ref="J45:K45"/>
  </mergeCells>
  <phoneticPr fontId="6" type="noConversion"/>
  <hyperlinks>
    <hyperlink ref="K3" r:id="rId1" display="478-1842-ND" xr:uid="{00000000-0004-0000-0100-000000000000}"/>
    <hyperlink ref="K7" r:id="rId2" display="445-5312-ND" xr:uid="{00000000-0004-0000-0100-000001000000}"/>
    <hyperlink ref="K8" r:id="rId3" display="399-4148-ND" xr:uid="{00000000-0004-0000-0100-000002000000}"/>
    <hyperlink ref="K13" r:id="rId4" xr:uid="{00000000-0004-0000-0100-000003000000}"/>
    <hyperlink ref="K17" r:id="rId5" xr:uid="{00000000-0004-0000-0100-000004000000}"/>
    <hyperlink ref="K25" r:id="rId6" display="10.0KXBK-ND" xr:uid="{00000000-0004-0000-0100-000005000000}"/>
    <hyperlink ref="K30" r:id="rId7" xr:uid="{00000000-0004-0000-0100-000006000000}"/>
    <hyperlink ref="K31" r:id="rId8" xr:uid="{00000000-0004-0000-0100-000007000000}"/>
    <hyperlink ref="K35" r:id="rId9" xr:uid="{00000000-0004-0000-0100-000008000000}"/>
    <hyperlink ref="K6" r:id="rId10" display="478-1910-ND" xr:uid="{00000000-0004-0000-0100-000009000000}"/>
    <hyperlink ref="J29" r:id="rId11" display="985-1047-1-ND" xr:uid="{00000000-0004-0000-0100-00000A000000}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2018-05-12T22:03:08Z</cp:lastPrinted>
  <dcterms:created xsi:type="dcterms:W3CDTF">2014-08-24T22:56:25Z</dcterms:created>
  <dcterms:modified xsi:type="dcterms:W3CDTF">2018-05-13T07:52:52Z</dcterms:modified>
</cp:coreProperties>
</file>