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fortmann/Google Drive/CGI Modules Updated/Complete TEV CGI Module copy/"/>
    </mc:Choice>
  </mc:AlternateContent>
  <xr:revisionPtr revIDLastSave="0" documentId="13_ncr:1_{1E686692-A0D7-1446-BCEB-49EFE9B12AE5}" xr6:coauthVersionLast="43" xr6:coauthVersionMax="43" xr10:uidLastSave="{00000000-0000-0000-0000-000000000000}"/>
  <bookViews>
    <workbookView xWindow="680" yWindow="680" windowWidth="27360" windowHeight="16540" tabRatio="500" xr2:uid="{00000000-000D-0000-FFFF-FFFF00000000}"/>
  </bookViews>
  <sheets>
    <sheet name="Part 1.  Data" sheetId="5" r:id="rId1"/>
    <sheet name="Part 2. TEV Calculations" sheetId="6" r:id="rId2"/>
    <sheet name="Part 3. Final Value" sheetId="9" r:id="rId3"/>
    <sheet name="Details" sheetId="8" r:id="rId4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9" l="1"/>
  <c r="G38" i="9"/>
  <c r="E29" i="9" l="1"/>
  <c r="E33" i="9" s="1"/>
  <c r="E30" i="9"/>
  <c r="E24" i="9"/>
  <c r="E25" i="9"/>
  <c r="E26" i="9"/>
  <c r="E27" i="9"/>
  <c r="E23" i="9"/>
  <c r="H15" i="9"/>
  <c r="H16" i="9"/>
  <c r="H17" i="9"/>
  <c r="H14" i="9"/>
  <c r="G17" i="9"/>
  <c r="G16" i="9"/>
  <c r="G15" i="9"/>
  <c r="G14" i="9"/>
  <c r="E38" i="9" l="1"/>
  <c r="C38" i="9"/>
  <c r="E17" i="9"/>
  <c r="F17" i="9" s="1"/>
  <c r="E16" i="9"/>
  <c r="F16" i="9" s="1"/>
  <c r="E15" i="9"/>
  <c r="E14" i="9"/>
  <c r="D47" i="6"/>
  <c r="G41" i="6"/>
  <c r="F41" i="6"/>
  <c r="E41" i="6"/>
  <c r="D41" i="6"/>
  <c r="E35" i="6"/>
  <c r="D35" i="6"/>
  <c r="C29" i="6"/>
  <c r="H19" i="6"/>
  <c r="H18" i="6"/>
  <c r="G19" i="6"/>
  <c r="G18" i="6"/>
  <c r="F19" i="6"/>
  <c r="F18" i="6"/>
  <c r="E31" i="9" l="1"/>
  <c r="D38" i="9" s="1"/>
  <c r="E32" i="9"/>
  <c r="F38" i="9" s="1"/>
  <c r="E22" i="9"/>
  <c r="B38" i="9" s="1"/>
  <c r="E28" i="9"/>
  <c r="E19" i="6"/>
  <c r="E18" i="6"/>
  <c r="E12" i="6" l="1"/>
  <c r="B35" i="6" s="1"/>
  <c r="C35" i="6" s="1"/>
  <c r="G6" i="6"/>
  <c r="G7" i="6"/>
  <c r="G8" i="6"/>
  <c r="G9" i="6"/>
  <c r="G10" i="6"/>
  <c r="G11" i="6"/>
  <c r="G12" i="6"/>
  <c r="G13" i="6"/>
  <c r="F6" i="6"/>
  <c r="F7" i="6"/>
  <c r="F8" i="6"/>
  <c r="F9" i="6"/>
  <c r="F10" i="6"/>
  <c r="F11" i="6"/>
  <c r="F12" i="6"/>
  <c r="F13" i="6"/>
  <c r="F5" i="6"/>
  <c r="G5" i="6"/>
  <c r="E6" i="6"/>
  <c r="E7" i="6"/>
  <c r="E8" i="6"/>
  <c r="E9" i="6"/>
  <c r="E10" i="6"/>
  <c r="E11" i="6"/>
  <c r="E13" i="6"/>
  <c r="E5" i="6"/>
  <c r="H20" i="6"/>
</calcChain>
</file>

<file path=xl/sharedStrings.xml><?xml version="1.0" encoding="utf-8"?>
<sst xmlns="http://schemas.openxmlformats.org/spreadsheetml/2006/main" count="249" uniqueCount="161">
  <si>
    <t>Values</t>
  </si>
  <si>
    <t xml:space="preserve">Total </t>
  </si>
  <si>
    <t>Canada</t>
  </si>
  <si>
    <t xml:space="preserve">Greenland </t>
  </si>
  <si>
    <t>Value</t>
  </si>
  <si>
    <t>Direct use</t>
  </si>
  <si>
    <t>Subsistence food</t>
  </si>
  <si>
    <t xml:space="preserve">Commerical Food </t>
  </si>
  <si>
    <t>Type of Value</t>
  </si>
  <si>
    <t xml:space="preserve">Resource/Service </t>
  </si>
  <si>
    <t xml:space="preserve">Details </t>
  </si>
  <si>
    <t>fishing</t>
  </si>
  <si>
    <t>Minerals</t>
  </si>
  <si>
    <t>Oil</t>
  </si>
  <si>
    <t>Hunting</t>
  </si>
  <si>
    <t>Climate regulation</t>
  </si>
  <si>
    <t xml:space="preserve">Reindeer </t>
  </si>
  <si>
    <t xml:space="preserve">Existence </t>
  </si>
  <si>
    <t>Indirect Use</t>
  </si>
  <si>
    <t>Direct Use</t>
  </si>
  <si>
    <t>Beluga whales</t>
  </si>
  <si>
    <t xml:space="preserve">Polar bears </t>
  </si>
  <si>
    <t>Tourism</t>
  </si>
  <si>
    <t xml:space="preserve">zinc, gold, lead, etc. </t>
  </si>
  <si>
    <t xml:space="preserve">hunting and fishing </t>
  </si>
  <si>
    <t>albedo and methane</t>
  </si>
  <si>
    <t>cultural value</t>
  </si>
  <si>
    <t>species conservation</t>
  </si>
  <si>
    <t>Section</t>
  </si>
  <si>
    <t>Source</t>
  </si>
  <si>
    <t>Description</t>
  </si>
  <si>
    <t>Replacement costs (range)</t>
  </si>
  <si>
    <t xml:space="preserve">Year </t>
  </si>
  <si>
    <t>Country</t>
  </si>
  <si>
    <t>Year</t>
  </si>
  <si>
    <t>Rate</t>
  </si>
  <si>
    <t xml:space="preserve">United States </t>
  </si>
  <si>
    <t>Russia</t>
  </si>
  <si>
    <t xml:space="preserve">Norway </t>
  </si>
  <si>
    <t xml:space="preserve">Source: O'Garra 2017 Suplemental Index </t>
  </si>
  <si>
    <t xml:space="preserve">2016  Annual  Value </t>
  </si>
  <si>
    <t>--</t>
  </si>
  <si>
    <t>Years</t>
  </si>
  <si>
    <t>USD</t>
  </si>
  <si>
    <t>CAD</t>
  </si>
  <si>
    <t xml:space="preserve">Table 2. Data Gathering for TEV of the Arctic </t>
  </si>
  <si>
    <t>Population in Millons</t>
  </si>
  <si>
    <t>Units</t>
  </si>
  <si>
    <t>Population type</t>
  </si>
  <si>
    <t>Rural</t>
  </si>
  <si>
    <t>Urban</t>
  </si>
  <si>
    <t>Percent of population</t>
  </si>
  <si>
    <t xml:space="preserve">Estimated Cost </t>
  </si>
  <si>
    <t>Total pounds</t>
  </si>
  <si>
    <r>
      <t xml:space="preserve">Avg. per capita harvest - </t>
    </r>
    <r>
      <rPr>
        <b/>
        <sz val="12"/>
        <color rgb="FF000000"/>
        <rFont val="Calibri"/>
        <family val="2"/>
      </rPr>
      <t>rural</t>
    </r>
  </si>
  <si>
    <r>
      <t xml:space="preserve">Avg. per capita harvest - </t>
    </r>
    <r>
      <rPr>
        <b/>
        <sz val="12"/>
        <color rgb="FF000000"/>
        <rFont val="Calibri"/>
        <family val="2"/>
      </rPr>
      <t>urban</t>
    </r>
  </si>
  <si>
    <t>Population of the Arctic</t>
  </si>
  <si>
    <t>Indigenous percentage of the pop.</t>
  </si>
  <si>
    <t>Estimated pop. of indigenous in Arctic</t>
  </si>
  <si>
    <t>Value of climate regulation (range)</t>
  </si>
  <si>
    <r>
      <t xml:space="preserve">Value of polar bears </t>
    </r>
    <r>
      <rPr>
        <i/>
        <sz val="12"/>
        <color rgb="FF000000"/>
        <rFont val="Calibri"/>
        <family val="2"/>
      </rPr>
      <t>per household</t>
    </r>
    <r>
      <rPr>
        <sz val="12"/>
        <color rgb="FF000000"/>
        <rFont val="Calibri"/>
        <family val="2"/>
      </rPr>
      <t xml:space="preserve"> </t>
    </r>
  </si>
  <si>
    <t>WTP for mammal  (range)</t>
  </si>
  <si>
    <t>Subsistence harvest</t>
  </si>
  <si>
    <t>Currency</t>
  </si>
  <si>
    <t>Existence Polar Bears</t>
  </si>
  <si>
    <t>Existence Belugas</t>
  </si>
  <si>
    <t xml:space="preserve">Subsistence </t>
  </si>
  <si>
    <t>Reindeer</t>
  </si>
  <si>
    <t>Beluga Whales</t>
  </si>
  <si>
    <t>Value per HH</t>
  </si>
  <si>
    <t>Value per capita</t>
  </si>
  <si>
    <t>Lower bound</t>
  </si>
  <si>
    <t xml:space="preserve">Upper Bound </t>
  </si>
  <si>
    <t xml:space="preserve">Average </t>
  </si>
  <si>
    <t>Estimated WTP per Household</t>
  </si>
  <si>
    <t>Source: OECD.org website</t>
  </si>
  <si>
    <t>Est. Value (Millions)</t>
  </si>
  <si>
    <t>Population (million)</t>
  </si>
  <si>
    <t>Total Value (M)</t>
  </si>
  <si>
    <t>Population (M)</t>
  </si>
  <si>
    <t>Total Climate regulation</t>
  </si>
  <si>
    <t>Polar Bear Hunting</t>
  </si>
  <si>
    <t>50% of Benefits</t>
  </si>
  <si>
    <t>WTP benefits transfer</t>
  </si>
  <si>
    <t>Notes: All values in the table are in Billions of USD. Values in grey are taken directly from O'Garra (2017).</t>
  </si>
  <si>
    <t>Table 1. Total Economic Valuation of the Arctic in Billions USD</t>
  </si>
  <si>
    <t>Clim Reg. Double Counted</t>
  </si>
  <si>
    <t>extraction and sale</t>
  </si>
  <si>
    <t>Population</t>
  </si>
  <si>
    <t>Table 4. Country Population in the Arctic with Beluga whales</t>
  </si>
  <si>
    <t>Total Benefit (M)</t>
  </si>
  <si>
    <t>Net-Benefit (M)</t>
  </si>
  <si>
    <t>Table 3. Value of Subsistence Harvesting in the Arctic</t>
  </si>
  <si>
    <t>A</t>
  </si>
  <si>
    <t>B</t>
  </si>
  <si>
    <t>C</t>
  </si>
  <si>
    <t>D</t>
  </si>
  <si>
    <t>E</t>
  </si>
  <si>
    <t xml:space="preserve">2016  Value </t>
  </si>
  <si>
    <t>Polar Bear Exis.</t>
  </si>
  <si>
    <t>Fall 2016</t>
  </si>
  <si>
    <t>Table 5. Existence Value of Polar Bears in the Canadian Arctic</t>
  </si>
  <si>
    <t xml:space="preserve">Table 7. Average Climate Change Regulation Services </t>
  </si>
  <si>
    <t>Lower Bound</t>
  </si>
  <si>
    <t>Upper Bound</t>
  </si>
  <si>
    <t xml:space="preserve">Estimated Value in Billions 2010 USD </t>
  </si>
  <si>
    <t>USD PPP conversion</t>
  </si>
  <si>
    <t>Fall 2014 Report</t>
  </si>
  <si>
    <t>Arctic Council Website</t>
  </si>
  <si>
    <t>Goldstein et al. 2010</t>
  </si>
  <si>
    <t>Olar et al. 2011</t>
  </si>
  <si>
    <t>Boxall et al. 2012</t>
  </si>
  <si>
    <t xml:space="preserve">Source </t>
  </si>
  <si>
    <t>Table 6. Existence Value Beluga Whales  for the Arctic</t>
  </si>
  <si>
    <t>Avg. Total Climate Reg.</t>
  </si>
  <si>
    <t>Value of climate regulation in 2010 (range)</t>
  </si>
  <si>
    <t>Household WTP for program  (range)</t>
  </si>
  <si>
    <t>Table 11. Total Economic Valuation of the Arctic in Billions USD</t>
  </si>
  <si>
    <r>
      <t xml:space="preserve">Avg. per capita harvest (in lbs) - </t>
    </r>
    <r>
      <rPr>
        <b/>
        <sz val="12"/>
        <color rgb="FF000000"/>
        <rFont val="Calibri"/>
        <family val="2"/>
      </rPr>
      <t>rural</t>
    </r>
  </si>
  <si>
    <r>
      <t xml:space="preserve">Avg. per capita harvest (in lbs) - </t>
    </r>
    <r>
      <rPr>
        <b/>
        <sz val="12"/>
        <color rgb="FF000000"/>
        <rFont val="Calibri"/>
        <family val="2"/>
      </rPr>
      <t>urban</t>
    </r>
  </si>
  <si>
    <t>Own calculation</t>
  </si>
  <si>
    <t xml:space="preserve">Table 8. PPP conversion rates for $1 USD to CAD </t>
  </si>
  <si>
    <t>Replacement value in dollars of wild food harvests (dollar range)</t>
  </si>
  <si>
    <t>Average WTP</t>
  </si>
  <si>
    <t>Table 9. Inflation Rates for USD for 2018</t>
  </si>
  <si>
    <t>Inflation adjusted 2018  USD Millions</t>
  </si>
  <si>
    <t xml:space="preserve">2018 USD Billions </t>
  </si>
  <si>
    <t xml:space="preserve">Table 10. Converting Values to 2018 USD </t>
  </si>
  <si>
    <t xml:space="preserve">2018 Value </t>
  </si>
  <si>
    <t>Table 12. Climate Regulation Double Counted Benefits in Billons 2018 USD</t>
  </si>
  <si>
    <t>DETAILS</t>
  </si>
  <si>
    <t xml:space="preserve">This module was created by Lea Fortmann, Economics Department, University of Puget Sound </t>
  </si>
  <si>
    <t xml:space="preserve">The work was supported by the National Science Foundation, award #1712282. </t>
  </si>
  <si>
    <t>DATA</t>
  </si>
  <si>
    <t>CITATIONS</t>
  </si>
  <si>
    <t xml:space="preserve">Part 1: Gathering the Data </t>
  </si>
  <si>
    <t xml:space="preserve">Part 2: Estimating the TEV of the Arctic </t>
  </si>
  <si>
    <t xml:space="preserve">Part 3: Converting Currency and Adjusting for Inflation </t>
  </si>
  <si>
    <t>Resource/Service</t>
  </si>
  <si>
    <t>Data Description</t>
  </si>
  <si>
    <t>Climate Regulation</t>
  </si>
  <si>
    <t>Polar Bears</t>
  </si>
  <si>
    <t>polar bear hunting</t>
  </si>
  <si>
    <t xml:space="preserve">cruise ships </t>
  </si>
  <si>
    <t>$4-8</t>
  </si>
  <si>
    <t>$61-371</t>
  </si>
  <si>
    <t>$77-229</t>
  </si>
  <si>
    <t>USD/lbs</t>
  </si>
  <si>
    <t>lbs/yr</t>
  </si>
  <si>
    <t>millions of people</t>
  </si>
  <si>
    <t>percent</t>
  </si>
  <si>
    <t>people</t>
  </si>
  <si>
    <t>billions USD</t>
  </si>
  <si>
    <t>Cumulative percent change</t>
  </si>
  <si>
    <t xml:space="preserve">Boxall, P. C., Adamowicz, W. L., Olar, M., West, G. E., &amp; Cantin, G. (2012). Analysis of the economic benefits associated with the recovery of threatened marine mammal species in the Canadian St. Lawrence Estuary. Marine Policy, 36(1), 189-197. </t>
  </si>
  <si>
    <t xml:space="preserve">Fall, J.A. (2016) Subsistence in Alaska: A Year 2014 Update. Division of Subsistence, Alaska Division of Fish and Game. </t>
  </si>
  <si>
    <t xml:space="preserve">Goodstein, E., Euskirchen, E., &amp; Huntington, H. (2010). An initial estimate of the cost of lost climate regulation services due to changes in the Arctic Cryosphere. Washington, DC: Pew Centre. </t>
  </si>
  <si>
    <t xml:space="preserve">Olar, M. et al. (2011). Evidence of the socio-economic importance of polar bears for Canada. Prepared by ÉcoRessources Consultants, for Environment Canada. </t>
  </si>
  <si>
    <t>The data used in this analysis primarily comes from the O'Garra paper: O’Garra, T. (2017). Economic value of ecosystem services, minerals and oil in a melting Arctic: A preliminary assessment. Ecosystem services, 24, 180-186.</t>
  </si>
  <si>
    <r>
      <t>Economist article, Sandwiched: Burgernomics says currencies are very dear in Europe but very cheap in Asia from July 24</t>
    </r>
    <r>
      <rPr>
        <vertAlign val="superscript"/>
        <sz val="16"/>
        <color rgb="FF000000"/>
        <rFont val="Calibri"/>
        <family val="2"/>
        <scheme val="minor"/>
      </rPr>
      <t>th</t>
    </r>
    <r>
      <rPr>
        <sz val="16"/>
        <color rgb="FF000000"/>
        <rFont val="Calibri"/>
        <family val="2"/>
        <scheme val="minor"/>
      </rPr>
      <t>, 2008. Retrieved from: https://www.economist.com/node/11793125</t>
    </r>
  </si>
  <si>
    <r>
      <t>O’Garra, T. (2017). Economic value of ecosystem services, minerals and oil in a melting Arctic: A preliminary assessment. </t>
    </r>
    <r>
      <rPr>
        <i/>
        <sz val="16"/>
        <color rgb="FF000000"/>
        <rFont val="Calibri"/>
        <family val="2"/>
        <scheme val="minor"/>
      </rPr>
      <t>Ecosystem services</t>
    </r>
    <r>
      <rPr>
        <sz val="16"/>
        <color rgb="FF000000"/>
        <rFont val="Calibri"/>
        <family val="2"/>
        <scheme val="minor"/>
      </rPr>
      <t>, </t>
    </r>
    <r>
      <rPr>
        <i/>
        <sz val="16"/>
        <color rgb="FF000000"/>
        <rFont val="Calibri"/>
        <family val="2"/>
        <scheme val="minor"/>
      </rPr>
      <t>24</t>
    </r>
    <r>
      <rPr>
        <sz val="16"/>
        <color rgb="FF000000"/>
        <rFont val="Calibri"/>
        <family val="2"/>
        <scheme val="minor"/>
      </rPr>
      <t>, 180-186.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</si>
</sst>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b/>
      <sz val="13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3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 (Body)_x0000_"/>
    </font>
    <font>
      <sz val="12"/>
      <color theme="1"/>
      <name val="Calibri (Body)_x0000_"/>
    </font>
    <font>
      <sz val="13"/>
      <name val="Calibri"/>
      <family val="2"/>
      <scheme val="minor"/>
    </font>
    <font>
      <sz val="8"/>
      <name val="Calibri"/>
      <family val="2"/>
      <scheme val="minor"/>
    </font>
    <font>
      <b/>
      <sz val="1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rgb="FF000000"/>
      <name val="Calibri"/>
      <family val="2"/>
      <scheme val="minor"/>
    </font>
    <font>
      <vertAlign val="superscript"/>
      <sz val="16"/>
      <color rgb="FF000000"/>
      <name val="Calibri"/>
      <family val="2"/>
      <scheme val="minor"/>
    </font>
    <font>
      <i/>
      <sz val="16"/>
      <color rgb="FF0000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3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ck">
        <color theme="4" tint="0.499984740745262"/>
      </top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auto="1"/>
      </bottom>
      <diagonal/>
    </border>
    <border>
      <left/>
      <right/>
      <top style="thick">
        <color theme="4" tint="0.499984740745262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theme="4" tint="0.499984740745262"/>
      </top>
      <bottom style="double">
        <color auto="1"/>
      </bottom>
      <diagonal/>
    </border>
    <border>
      <left/>
      <right style="thin">
        <color rgb="FFB2B2B2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medium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2" tint="-0.499984740745262"/>
      </left>
      <right style="thin">
        <color rgb="FFB2B2B2"/>
      </right>
      <top style="thin">
        <color theme="2" tint="-0.499984740745262"/>
      </top>
      <bottom style="thin">
        <color indexed="64"/>
      </bottom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6" fillId="0" borderId="6" applyNumberFormat="0" applyFill="0" applyAlignment="0" applyProtection="0"/>
    <xf numFmtId="0" fontId="5" fillId="7" borderId="7" applyNumberFormat="0" applyFon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66">
    <xf numFmtId="0" fontId="0" fillId="0" borderId="0" xfId="0"/>
    <xf numFmtId="0" fontId="4" fillId="0" borderId="1" xfId="7"/>
    <xf numFmtId="0" fontId="1" fillId="0" borderId="8" xfId="0" applyFont="1" applyBorder="1"/>
    <xf numFmtId="0" fontId="6" fillId="0" borderId="6" xfId="13"/>
    <xf numFmtId="0" fontId="0" fillId="0" borderId="0" xfId="0" applyFont="1" applyFill="1" applyBorder="1"/>
    <xf numFmtId="0" fontId="0" fillId="0" borderId="0" xfId="0" applyFill="1"/>
    <xf numFmtId="0" fontId="8" fillId="0" borderId="1" xfId="7" applyFont="1"/>
    <xf numFmtId="0" fontId="9" fillId="0" borderId="0" xfId="0" applyFont="1"/>
    <xf numFmtId="0" fontId="10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/>
    </xf>
    <xf numFmtId="0" fontId="13" fillId="0" borderId="5" xfId="0" applyFont="1" applyBorder="1"/>
    <xf numFmtId="0" fontId="9" fillId="0" borderId="0" xfId="0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3" xfId="0" applyFont="1" applyBorder="1"/>
    <xf numFmtId="0" fontId="14" fillId="0" borderId="0" xfId="0" applyFont="1" applyAlignment="1">
      <alignment horizontal="left"/>
    </xf>
    <xf numFmtId="0" fontId="9" fillId="0" borderId="0" xfId="0" applyFont="1" applyFill="1" applyBorder="1"/>
    <xf numFmtId="0" fontId="13" fillId="0" borderId="0" xfId="0" applyFont="1"/>
    <xf numFmtId="0" fontId="15" fillId="0" borderId="0" xfId="0" applyFont="1"/>
    <xf numFmtId="0" fontId="16" fillId="0" borderId="0" xfId="0" applyFont="1" applyAlignment="1">
      <alignment horizontal="left"/>
    </xf>
    <xf numFmtId="0" fontId="16" fillId="0" borderId="0" xfId="0" applyFont="1"/>
    <xf numFmtId="165" fontId="15" fillId="0" borderId="0" xfId="0" applyNumberFormat="1" applyFont="1"/>
    <xf numFmtId="0" fontId="10" fillId="0" borderId="4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8" fillId="0" borderId="0" xfId="7" applyFont="1" applyFill="1" applyBorder="1"/>
    <xf numFmtId="0" fontId="10" fillId="0" borderId="0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3" fillId="0" borderId="8" xfId="0" applyFont="1" applyBorder="1"/>
    <xf numFmtId="164" fontId="9" fillId="7" borderId="7" xfId="14" quotePrefix="1" applyNumberFormat="1" applyFont="1" applyAlignment="1">
      <alignment horizontal="center"/>
    </xf>
    <xf numFmtId="0" fontId="13" fillId="0" borderId="8" xfId="0" applyFont="1" applyBorder="1" applyAlignment="1">
      <alignment horizontal="center"/>
    </xf>
    <xf numFmtId="0" fontId="9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7" borderId="7" xfId="14" applyFont="1" applyAlignment="1">
      <alignment horizontal="center"/>
    </xf>
    <xf numFmtId="165" fontId="9" fillId="7" borderId="7" xfId="14" applyNumberFormat="1" applyFont="1" applyAlignment="1">
      <alignment horizontal="center"/>
    </xf>
    <xf numFmtId="0" fontId="9" fillId="0" borderId="3" xfId="0" applyFont="1" applyBorder="1" applyAlignment="1">
      <alignment horizontal="center"/>
    </xf>
    <xf numFmtId="9" fontId="9" fillId="0" borderId="3" xfId="0" applyNumberFormat="1" applyFont="1" applyBorder="1" applyAlignment="1">
      <alignment horizontal="center"/>
    </xf>
    <xf numFmtId="0" fontId="9" fillId="7" borderId="9" xfId="14" applyFont="1" applyBorder="1" applyAlignment="1">
      <alignment horizontal="center"/>
    </xf>
    <xf numFmtId="165" fontId="9" fillId="7" borderId="9" xfId="14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65" fontId="13" fillId="7" borderId="12" xfId="14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7" fillId="0" borderId="1" xfId="7" applyFont="1" applyAlignment="1">
      <alignment horizontal="center"/>
    </xf>
    <xf numFmtId="0" fontId="1" fillId="0" borderId="8" xfId="0" applyFont="1" applyBorder="1" applyAlignment="1">
      <alignment horizontal="center"/>
    </xf>
    <xf numFmtId="165" fontId="13" fillId="0" borderId="8" xfId="0" applyNumberFormat="1" applyFont="1" applyBorder="1"/>
    <xf numFmtId="0" fontId="0" fillId="0" borderId="0" xfId="0" applyAlignment="1">
      <alignment horizontal="center"/>
    </xf>
    <xf numFmtId="0" fontId="13" fillId="0" borderId="4" xfId="0" applyFont="1" applyFill="1" applyBorder="1" applyAlignment="1">
      <alignment horizontal="center"/>
    </xf>
    <xf numFmtId="164" fontId="9" fillId="7" borderId="7" xfId="14" applyNumberFormat="1" applyFont="1" applyAlignment="1">
      <alignment horizontal="center"/>
    </xf>
    <xf numFmtId="165" fontId="9" fillId="7" borderId="13" xfId="14" applyNumberFormat="1" applyFont="1" applyBorder="1" applyAlignment="1">
      <alignment horizontal="center"/>
    </xf>
    <xf numFmtId="164" fontId="9" fillId="7" borderId="13" xfId="14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164" fontId="9" fillId="7" borderId="9" xfId="14" applyNumberFormat="1" applyFont="1" applyBorder="1" applyAlignment="1">
      <alignment horizontal="center"/>
    </xf>
    <xf numFmtId="0" fontId="9" fillId="7" borderId="13" xfId="14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1" fillId="4" borderId="18" xfId="0" applyFont="1" applyFill="1" applyBorder="1" applyAlignment="1">
      <alignment vertical="center" wrapText="1"/>
    </xf>
    <xf numFmtId="0" fontId="0" fillId="0" borderId="16" xfId="0" applyBorder="1"/>
    <xf numFmtId="0" fontId="7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19" fillId="0" borderId="1" xfId="7" applyFont="1" applyAlignment="1">
      <alignment horizontal="center"/>
    </xf>
    <xf numFmtId="0" fontId="7" fillId="0" borderId="20" xfId="0" applyFont="1" applyBorder="1" applyAlignment="1">
      <alignment horizontal="center"/>
    </xf>
    <xf numFmtId="0" fontId="13" fillId="7" borderId="21" xfId="14" applyFont="1" applyBorder="1" applyAlignment="1">
      <alignment horizontal="center"/>
    </xf>
    <xf numFmtId="0" fontId="11" fillId="4" borderId="18" xfId="0" applyNumberFormat="1" applyFont="1" applyFill="1" applyBorder="1" applyAlignment="1">
      <alignment horizontal="center" vertical="center" wrapText="1"/>
    </xf>
    <xf numFmtId="3" fontId="9" fillId="7" borderId="7" xfId="14" applyNumberFormat="1" applyFont="1" applyAlignment="1">
      <alignment horizontal="center"/>
    </xf>
    <xf numFmtId="6" fontId="9" fillId="0" borderId="11" xfId="0" applyNumberFormat="1" applyFont="1" applyBorder="1" applyAlignment="1">
      <alignment horizontal="center"/>
    </xf>
    <xf numFmtId="0" fontId="11" fillId="3" borderId="24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3" fontId="11" fillId="3" borderId="18" xfId="0" applyNumberFormat="1" applyFont="1" applyFill="1" applyBorder="1" applyAlignment="1">
      <alignment horizontal="center" vertical="center" wrapText="1"/>
    </xf>
    <xf numFmtId="0" fontId="11" fillId="3" borderId="18" xfId="0" quotePrefix="1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8" xfId="0" applyNumberFormat="1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vertical="center" wrapText="1"/>
    </xf>
    <xf numFmtId="0" fontId="11" fillId="5" borderId="24" xfId="0" applyFont="1" applyFill="1" applyBorder="1" applyAlignment="1">
      <alignment vertical="center" wrapText="1"/>
    </xf>
    <xf numFmtId="0" fontId="11" fillId="5" borderId="18" xfId="0" applyFont="1" applyFill="1" applyBorder="1" applyAlignment="1">
      <alignment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11" fillId="6" borderId="25" xfId="0" applyFont="1" applyFill="1" applyBorder="1" applyAlignment="1">
      <alignment vertical="center" wrapText="1"/>
    </xf>
    <xf numFmtId="0" fontId="11" fillId="6" borderId="26" xfId="0" applyFont="1" applyFill="1" applyBorder="1" applyAlignment="1">
      <alignment vertical="center" wrapText="1"/>
    </xf>
    <xf numFmtId="0" fontId="11" fillId="6" borderId="26" xfId="0" applyNumberFormat="1" applyFont="1" applyFill="1" applyBorder="1" applyAlignment="1">
      <alignment horizontal="center" vertical="center" wrapText="1"/>
    </xf>
    <xf numFmtId="0" fontId="11" fillId="6" borderId="26" xfId="0" applyFont="1" applyFill="1" applyBorder="1" applyAlignment="1">
      <alignment horizontal="center" vertical="center" wrapText="1"/>
    </xf>
    <xf numFmtId="0" fontId="20" fillId="0" borderId="0" xfId="0" applyFont="1"/>
    <xf numFmtId="0" fontId="21" fillId="0" borderId="0" xfId="0" applyFont="1"/>
    <xf numFmtId="0" fontId="0" fillId="10" borderId="7" xfId="0" applyFont="1" applyFill="1" applyBorder="1"/>
    <xf numFmtId="164" fontId="0" fillId="10" borderId="7" xfId="12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0" fontId="11" fillId="3" borderId="24" xfId="0" applyFont="1" applyFill="1" applyBorder="1" applyAlignment="1">
      <alignment horizontal="center" vertical="center" wrapText="1"/>
    </xf>
    <xf numFmtId="0" fontId="11" fillId="3" borderId="24" xfId="0" quotePrefix="1" applyFont="1" applyFill="1" applyBorder="1" applyAlignment="1">
      <alignment horizontal="center" vertical="center" wrapText="1"/>
    </xf>
    <xf numFmtId="2" fontId="11" fillId="3" borderId="24" xfId="0" applyNumberFormat="1" applyFont="1" applyFill="1" applyBorder="1" applyAlignment="1">
      <alignment horizontal="center" vertical="center" wrapText="1"/>
    </xf>
    <xf numFmtId="3" fontId="11" fillId="3" borderId="24" xfId="0" applyNumberFormat="1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6" fontId="11" fillId="5" borderId="24" xfId="0" applyNumberFormat="1" applyFont="1" applyFill="1" applyBorder="1" applyAlignment="1">
      <alignment horizontal="center" vertical="center" wrapText="1"/>
    </xf>
    <xf numFmtId="0" fontId="11" fillId="6" borderId="25" xfId="0" applyFont="1" applyFill="1" applyBorder="1" applyAlignment="1">
      <alignment horizontal="center" vertical="center" wrapText="1"/>
    </xf>
    <xf numFmtId="0" fontId="0" fillId="4" borderId="32" xfId="14" applyFont="1" applyFill="1" applyBorder="1"/>
    <xf numFmtId="164" fontId="0" fillId="4" borderId="32" xfId="14" quotePrefix="1" applyNumberFormat="1" applyFont="1" applyFill="1" applyBorder="1" applyAlignment="1">
      <alignment horizontal="center"/>
    </xf>
    <xf numFmtId="0" fontId="0" fillId="5" borderId="32" xfId="14" applyFont="1" applyFill="1" applyBorder="1"/>
    <xf numFmtId="164" fontId="0" fillId="5" borderId="32" xfId="14" quotePrefix="1" applyNumberFormat="1" applyFont="1" applyFill="1" applyBorder="1" applyAlignment="1">
      <alignment horizontal="center"/>
    </xf>
    <xf numFmtId="0" fontId="0" fillId="6" borderId="9" xfId="14" applyFont="1" applyFill="1" applyBorder="1"/>
    <xf numFmtId="164" fontId="0" fillId="6" borderId="9" xfId="14" quotePrefix="1" applyNumberFormat="1" applyFont="1" applyFill="1" applyBorder="1" applyAlignment="1">
      <alignment horizontal="center"/>
    </xf>
    <xf numFmtId="0" fontId="11" fillId="11" borderId="22" xfId="0" applyFont="1" applyFill="1" applyBorder="1" applyAlignment="1">
      <alignment vertical="center" wrapText="1"/>
    </xf>
    <xf numFmtId="0" fontId="11" fillId="11" borderId="23" xfId="0" applyFont="1" applyFill="1" applyBorder="1" applyAlignment="1">
      <alignment vertical="center" wrapText="1"/>
    </xf>
    <xf numFmtId="14" fontId="11" fillId="11" borderId="23" xfId="0" applyNumberFormat="1" applyFont="1" applyFill="1" applyBorder="1" applyAlignment="1">
      <alignment horizontal="center" vertical="center" wrapText="1"/>
    </xf>
    <xf numFmtId="0" fontId="11" fillId="11" borderId="23" xfId="0" applyFont="1" applyFill="1" applyBorder="1" applyAlignment="1">
      <alignment horizontal="center" vertical="center" wrapText="1"/>
    </xf>
    <xf numFmtId="0" fontId="11" fillId="11" borderId="24" xfId="0" applyFont="1" applyFill="1" applyBorder="1" applyAlignment="1">
      <alignment vertical="center" wrapText="1"/>
    </xf>
    <xf numFmtId="0" fontId="11" fillId="11" borderId="18" xfId="0" applyFont="1" applyFill="1" applyBorder="1" applyAlignment="1">
      <alignment vertical="center" wrapText="1"/>
    </xf>
    <xf numFmtId="0" fontId="11" fillId="11" borderId="18" xfId="0" applyNumberFormat="1" applyFont="1" applyFill="1" applyBorder="1" applyAlignment="1">
      <alignment horizontal="center" vertical="center" wrapText="1"/>
    </xf>
    <xf numFmtId="0" fontId="11" fillId="11" borderId="18" xfId="0" quotePrefix="1" applyFont="1" applyFill="1" applyBorder="1" applyAlignment="1">
      <alignment horizontal="center" vertical="center" wrapText="1"/>
    </xf>
    <xf numFmtId="0" fontId="11" fillId="11" borderId="18" xfId="0" applyFont="1" applyFill="1" applyBorder="1" applyAlignment="1">
      <alignment horizontal="center" vertical="center" wrapText="1"/>
    </xf>
    <xf numFmtId="0" fontId="0" fillId="11" borderId="7" xfId="14" applyFont="1" applyFill="1"/>
    <xf numFmtId="0" fontId="0" fillId="11" borderId="7" xfId="14" quotePrefix="1" applyFont="1" applyFill="1" applyAlignment="1">
      <alignment horizontal="center"/>
    </xf>
    <xf numFmtId="0" fontId="11" fillId="11" borderId="27" xfId="0" applyFont="1" applyFill="1" applyBorder="1" applyAlignment="1">
      <alignment horizontal="center" vertical="center" wrapText="1"/>
    </xf>
    <xf numFmtId="0" fontId="11" fillId="11" borderId="27" xfId="0" applyFont="1" applyFill="1" applyBorder="1" applyAlignment="1">
      <alignment vertical="center" wrapText="1"/>
    </xf>
    <xf numFmtId="0" fontId="11" fillId="11" borderId="24" xfId="0" applyFont="1" applyFill="1" applyBorder="1" applyAlignment="1">
      <alignment horizontal="center" vertical="center" wrapText="1"/>
    </xf>
    <xf numFmtId="0" fontId="11" fillId="11" borderId="24" xfId="0" quotePrefix="1" applyFont="1" applyFill="1" applyBorder="1" applyAlignment="1">
      <alignment horizontal="center" vertical="center" wrapText="1"/>
    </xf>
    <xf numFmtId="6" fontId="11" fillId="5" borderId="18" xfId="0" applyNumberFormat="1" applyFont="1" applyFill="1" applyBorder="1" applyAlignment="1">
      <alignment horizontal="center" vertical="center" wrapText="1"/>
    </xf>
    <xf numFmtId="3" fontId="9" fillId="7" borderId="9" xfId="14" applyNumberFormat="1" applyFon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4" fontId="0" fillId="7" borderId="28" xfId="14" applyNumberFormat="1" applyFont="1" applyBorder="1" applyAlignment="1">
      <alignment horizontal="center"/>
    </xf>
    <xf numFmtId="0" fontId="7" fillId="0" borderId="3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164" fontId="0" fillId="7" borderId="33" xfId="14" applyNumberFormat="1" applyFont="1" applyBorder="1" applyAlignment="1">
      <alignment horizontal="center"/>
    </xf>
    <xf numFmtId="0" fontId="0" fillId="9" borderId="34" xfId="0" applyFont="1" applyFill="1" applyBorder="1"/>
    <xf numFmtId="164" fontId="0" fillId="9" borderId="34" xfId="12" applyNumberFormat="1" applyFont="1" applyFill="1" applyBorder="1" applyAlignment="1">
      <alignment horizontal="center"/>
    </xf>
    <xf numFmtId="0" fontId="0" fillId="9" borderId="35" xfId="0" applyFont="1" applyFill="1" applyBorder="1"/>
    <xf numFmtId="0" fontId="0" fillId="9" borderId="35" xfId="0" quotePrefix="1" applyFont="1" applyFill="1" applyBorder="1" applyAlignment="1">
      <alignment horizontal="center"/>
    </xf>
    <xf numFmtId="0" fontId="0" fillId="9" borderId="36" xfId="0" applyFont="1" applyFill="1" applyBorder="1"/>
    <xf numFmtId="164" fontId="0" fillId="9" borderId="36" xfId="12" applyNumberFormat="1" applyFont="1" applyFill="1" applyBorder="1" applyAlignment="1">
      <alignment horizontal="center"/>
    </xf>
    <xf numFmtId="0" fontId="0" fillId="5" borderId="37" xfId="0" applyFont="1" applyFill="1" applyBorder="1"/>
    <xf numFmtId="0" fontId="0" fillId="5" borderId="37" xfId="0" quotePrefix="1" applyFont="1" applyFill="1" applyBorder="1" applyAlignment="1">
      <alignment horizontal="center"/>
    </xf>
    <xf numFmtId="0" fontId="0" fillId="5" borderId="38" xfId="0" applyFont="1" applyFill="1" applyBorder="1"/>
    <xf numFmtId="0" fontId="0" fillId="5" borderId="38" xfId="0" quotePrefix="1" applyFont="1" applyFill="1" applyBorder="1" applyAlignment="1">
      <alignment horizontal="center"/>
    </xf>
    <xf numFmtId="0" fontId="0" fillId="8" borderId="39" xfId="0" applyFont="1" applyFill="1" applyBorder="1"/>
    <xf numFmtId="164" fontId="0" fillId="8" borderId="39" xfId="12" quotePrefix="1" applyNumberFormat="1" applyFont="1" applyFill="1" applyBorder="1" applyAlignment="1">
      <alignment horizontal="center"/>
    </xf>
    <xf numFmtId="0" fontId="0" fillId="5" borderId="41" xfId="0" applyFont="1" applyFill="1" applyBorder="1"/>
    <xf numFmtId="164" fontId="0" fillId="5" borderId="41" xfId="12" applyNumberFormat="1" applyFont="1" applyFill="1" applyBorder="1" applyAlignment="1">
      <alignment horizontal="center"/>
    </xf>
    <xf numFmtId="164" fontId="0" fillId="7" borderId="41" xfId="14" applyNumberFormat="1" applyFont="1" applyBorder="1" applyAlignment="1">
      <alignment horizontal="center"/>
    </xf>
    <xf numFmtId="0" fontId="0" fillId="8" borderId="40" xfId="0" applyFont="1" applyFill="1" applyBorder="1"/>
    <xf numFmtId="0" fontId="0" fillId="8" borderId="40" xfId="0" applyFill="1" applyBorder="1"/>
    <xf numFmtId="0" fontId="0" fillId="8" borderId="40" xfId="0" quotePrefix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4" fontId="0" fillId="2" borderId="39" xfId="0" applyNumberFormat="1" applyFont="1" applyFill="1" applyBorder="1" applyAlignment="1">
      <alignment horizontal="center"/>
    </xf>
    <xf numFmtId="164" fontId="0" fillId="2" borderId="37" xfId="0" applyNumberFormat="1" applyFont="1" applyFill="1" applyBorder="1" applyAlignment="1">
      <alignment horizontal="center"/>
    </xf>
    <xf numFmtId="164" fontId="0" fillId="2" borderId="38" xfId="0" applyNumberFormat="1" applyFont="1" applyFill="1" applyBorder="1" applyAlignment="1">
      <alignment horizontal="center"/>
    </xf>
    <xf numFmtId="164" fontId="0" fillId="4" borderId="42" xfId="14" applyNumberFormat="1" applyFont="1" applyFill="1" applyBorder="1" applyAlignment="1">
      <alignment horizontal="center"/>
    </xf>
    <xf numFmtId="2" fontId="9" fillId="7" borderId="7" xfId="19" applyNumberFormat="1" applyFont="1" applyFill="1" applyBorder="1" applyAlignment="1">
      <alignment horizontal="center" vertical="center"/>
    </xf>
    <xf numFmtId="2" fontId="9" fillId="7" borderId="9" xfId="19" applyNumberFormat="1" applyFont="1" applyFill="1" applyBorder="1" applyAlignment="1">
      <alignment horizontal="center" vertical="center"/>
    </xf>
    <xf numFmtId="0" fontId="11" fillId="11" borderId="30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 vertical="center" wrapText="1"/>
    </xf>
    <xf numFmtId="0" fontId="11" fillId="11" borderId="27" xfId="0" applyFont="1" applyFill="1" applyBorder="1" applyAlignment="1">
      <alignment horizontal="center" vertical="center" wrapText="1"/>
    </xf>
    <xf numFmtId="0" fontId="11" fillId="3" borderId="29" xfId="0" applyFont="1" applyFill="1" applyBorder="1" applyAlignment="1">
      <alignment horizontal="center" vertical="center" wrapText="1"/>
    </xf>
    <xf numFmtId="0" fontId="11" fillId="3" borderId="31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3" fillId="0" borderId="0" xfId="0" applyFont="1" applyAlignment="1">
      <alignment horizontal="left" vertical="center" readingOrder="1"/>
    </xf>
    <xf numFmtId="0" fontId="26" fillId="0" borderId="1" xfId="7" applyFont="1"/>
    <xf numFmtId="0" fontId="26" fillId="0" borderId="1" xfId="7" applyFont="1" applyAlignment="1">
      <alignment horizontal="left"/>
    </xf>
    <xf numFmtId="0" fontId="27" fillId="0" borderId="1" xfId="7" applyFont="1" applyAlignment="1">
      <alignment horizontal="left"/>
    </xf>
  </cellXfs>
  <cellStyles count="20">
    <cellStyle name="Currency" xfId="12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6" builtinId="9" hidden="1"/>
    <cellStyle name="Followed Hyperlink" xfId="18" builtinId="9" hidden="1"/>
    <cellStyle name="Heading 1" xfId="13" builtinId="16"/>
    <cellStyle name="Heading 2" xfId="7" builtinId="17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5" builtinId="8" hidden="1"/>
    <cellStyle name="Hyperlink" xfId="17" builtinId="8" hidden="1"/>
    <cellStyle name="Normal" xfId="0" builtinId="0"/>
    <cellStyle name="Note" xfId="14" builtinId="10"/>
    <cellStyle name="Percent" xfId="19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="110" zoomScaleNormal="110" zoomScalePageLayoutView="125" workbookViewId="0">
      <selection activeCell="A15" sqref="A15"/>
    </sheetView>
  </sheetViews>
  <sheetFormatPr baseColWidth="10" defaultRowHeight="16"/>
  <cols>
    <col min="2" max="2" width="16.5" customWidth="1"/>
    <col min="3" max="3" width="31.83203125" customWidth="1"/>
    <col min="4" max="4" width="21.1640625" customWidth="1"/>
    <col min="5" max="5" width="18" bestFit="1" customWidth="1"/>
    <col min="6" max="6" width="17.5" customWidth="1"/>
    <col min="7" max="8" width="20.6640625" bestFit="1" customWidth="1"/>
  </cols>
  <sheetData>
    <row r="1" spans="2:6" ht="21">
      <c r="B1" s="87" t="s">
        <v>135</v>
      </c>
    </row>
    <row r="3" spans="2:6" ht="20" thickBot="1">
      <c r="B3" s="163" t="s">
        <v>85</v>
      </c>
      <c r="C3" s="1"/>
      <c r="D3" s="1"/>
      <c r="E3" s="1"/>
      <c r="F3" s="1"/>
    </row>
    <row r="4" spans="2:6" ht="18" thickTop="1" thickBot="1">
      <c r="B4" s="2" t="s">
        <v>8</v>
      </c>
      <c r="C4" s="2" t="s">
        <v>9</v>
      </c>
      <c r="D4" s="2" t="s">
        <v>10</v>
      </c>
      <c r="E4" s="2" t="s">
        <v>29</v>
      </c>
      <c r="F4" s="2" t="s">
        <v>40</v>
      </c>
    </row>
    <row r="5" spans="2:6" ht="17" thickTop="1">
      <c r="B5" s="114" t="s">
        <v>5</v>
      </c>
      <c r="C5" s="114" t="s">
        <v>6</v>
      </c>
      <c r="D5" s="114" t="s">
        <v>24</v>
      </c>
      <c r="E5" s="114" t="s">
        <v>100</v>
      </c>
      <c r="F5" s="115" t="s">
        <v>41</v>
      </c>
    </row>
    <row r="6" spans="2:6">
      <c r="B6" s="88" t="s">
        <v>5</v>
      </c>
      <c r="C6" s="88" t="s">
        <v>7</v>
      </c>
      <c r="D6" s="88" t="s">
        <v>11</v>
      </c>
      <c r="E6" s="88"/>
      <c r="F6" s="89">
        <v>1.26</v>
      </c>
    </row>
    <row r="7" spans="2:6">
      <c r="B7" s="88" t="s">
        <v>5</v>
      </c>
      <c r="C7" s="88" t="s">
        <v>12</v>
      </c>
      <c r="D7" s="88" t="s">
        <v>23</v>
      </c>
      <c r="E7" s="88"/>
      <c r="F7" s="89">
        <v>2.35</v>
      </c>
    </row>
    <row r="8" spans="2:6">
      <c r="B8" s="88" t="s">
        <v>5</v>
      </c>
      <c r="C8" s="88" t="s">
        <v>13</v>
      </c>
      <c r="D8" s="88" t="s">
        <v>87</v>
      </c>
      <c r="E8" s="88"/>
      <c r="F8" s="89">
        <v>17.45</v>
      </c>
    </row>
    <row r="9" spans="2:6">
      <c r="B9" s="88" t="s">
        <v>19</v>
      </c>
      <c r="C9" s="88" t="s">
        <v>14</v>
      </c>
      <c r="D9" s="88" t="s">
        <v>142</v>
      </c>
      <c r="E9" s="88"/>
      <c r="F9" s="89">
        <v>0.99</v>
      </c>
    </row>
    <row r="10" spans="2:6">
      <c r="B10" s="88" t="s">
        <v>19</v>
      </c>
      <c r="C10" s="88" t="s">
        <v>22</v>
      </c>
      <c r="D10" s="88" t="s">
        <v>143</v>
      </c>
      <c r="E10" s="88"/>
      <c r="F10" s="89">
        <v>0.02</v>
      </c>
    </row>
    <row r="11" spans="2:6">
      <c r="B11" s="99" t="s">
        <v>18</v>
      </c>
      <c r="C11" s="99" t="s">
        <v>15</v>
      </c>
      <c r="D11" s="99" t="s">
        <v>25</v>
      </c>
      <c r="E11" s="99" t="s">
        <v>109</v>
      </c>
      <c r="F11" s="100" t="s">
        <v>41</v>
      </c>
    </row>
    <row r="12" spans="2:6">
      <c r="B12" s="88" t="s">
        <v>17</v>
      </c>
      <c r="C12" s="88" t="s">
        <v>16</v>
      </c>
      <c r="D12" s="88" t="s">
        <v>26</v>
      </c>
      <c r="E12" s="88"/>
      <c r="F12" s="89">
        <v>3.2</v>
      </c>
    </row>
    <row r="13" spans="2:6">
      <c r="B13" s="101" t="s">
        <v>17</v>
      </c>
      <c r="C13" s="101" t="s">
        <v>21</v>
      </c>
      <c r="D13" s="101" t="s">
        <v>83</v>
      </c>
      <c r="E13" s="101" t="s">
        <v>110</v>
      </c>
      <c r="F13" s="102" t="s">
        <v>41</v>
      </c>
    </row>
    <row r="14" spans="2:6" ht="17" thickBot="1">
      <c r="B14" s="103" t="s">
        <v>17</v>
      </c>
      <c r="C14" s="103" t="s">
        <v>20</v>
      </c>
      <c r="D14" s="103" t="s">
        <v>27</v>
      </c>
      <c r="E14" s="103" t="s">
        <v>111</v>
      </c>
      <c r="F14" s="104" t="s">
        <v>41</v>
      </c>
    </row>
    <row r="15" spans="2:6">
      <c r="B15" s="4" t="s">
        <v>84</v>
      </c>
    </row>
    <row r="16" spans="2:6">
      <c r="C16" s="5"/>
    </row>
    <row r="18" spans="1:7" ht="20" thickBot="1">
      <c r="B18" s="164" t="s">
        <v>45</v>
      </c>
      <c r="C18" s="1"/>
      <c r="D18" s="1"/>
      <c r="E18" s="1"/>
      <c r="F18" s="1"/>
      <c r="G18" s="1"/>
    </row>
    <row r="19" spans="1:7" ht="19" thickTop="1" thickBot="1">
      <c r="A19" s="61"/>
      <c r="B19" s="59" t="s">
        <v>138</v>
      </c>
      <c r="C19" s="59" t="s">
        <v>139</v>
      </c>
      <c r="D19" s="59" t="s">
        <v>29</v>
      </c>
      <c r="E19" s="59" t="s">
        <v>4</v>
      </c>
      <c r="F19" s="59" t="s">
        <v>47</v>
      </c>
      <c r="G19" s="55" t="s">
        <v>32</v>
      </c>
    </row>
    <row r="20" spans="1:7" ht="35" thickTop="1">
      <c r="A20" s="61"/>
      <c r="B20" s="154" t="s">
        <v>6</v>
      </c>
      <c r="C20" s="105" t="s">
        <v>122</v>
      </c>
      <c r="D20" s="106" t="s">
        <v>107</v>
      </c>
      <c r="E20" s="107" t="s">
        <v>144</v>
      </c>
      <c r="F20" s="108" t="s">
        <v>147</v>
      </c>
      <c r="G20" s="108">
        <v>2014</v>
      </c>
    </row>
    <row r="21" spans="1:7" ht="34">
      <c r="A21" s="61"/>
      <c r="B21" s="155"/>
      <c r="C21" s="109" t="s">
        <v>118</v>
      </c>
      <c r="D21" s="110" t="s">
        <v>107</v>
      </c>
      <c r="E21" s="111">
        <v>275</v>
      </c>
      <c r="F21" s="112" t="s">
        <v>148</v>
      </c>
      <c r="G21" s="113">
        <v>2014</v>
      </c>
    </row>
    <row r="22" spans="1:7" ht="18" customHeight="1">
      <c r="B22" s="156"/>
      <c r="C22" s="109" t="s">
        <v>119</v>
      </c>
      <c r="D22" s="110" t="s">
        <v>107</v>
      </c>
      <c r="E22" s="111">
        <v>19</v>
      </c>
      <c r="F22" s="112" t="s">
        <v>148</v>
      </c>
      <c r="G22" s="113">
        <v>2014</v>
      </c>
    </row>
    <row r="23" spans="1:7" ht="17">
      <c r="A23" s="61"/>
      <c r="B23" s="157" t="s">
        <v>88</v>
      </c>
      <c r="C23" s="72" t="s">
        <v>56</v>
      </c>
      <c r="D23" s="73" t="s">
        <v>108</v>
      </c>
      <c r="E23" s="74">
        <v>4</v>
      </c>
      <c r="F23" s="75" t="s">
        <v>149</v>
      </c>
      <c r="G23" s="76">
        <v>2016</v>
      </c>
    </row>
    <row r="24" spans="1:7" ht="17">
      <c r="A24" s="61"/>
      <c r="B24" s="158"/>
      <c r="C24" s="72" t="s">
        <v>57</v>
      </c>
      <c r="D24" s="73" t="s">
        <v>108</v>
      </c>
      <c r="E24" s="77">
        <v>0.1</v>
      </c>
      <c r="F24" s="75" t="s">
        <v>150</v>
      </c>
      <c r="G24" s="76">
        <v>2016</v>
      </c>
    </row>
    <row r="25" spans="1:7" ht="18" customHeight="1">
      <c r="A25" s="61"/>
      <c r="B25" s="159"/>
      <c r="C25" s="72" t="s">
        <v>58</v>
      </c>
      <c r="D25" s="73" t="s">
        <v>120</v>
      </c>
      <c r="E25" s="74">
        <v>400000</v>
      </c>
      <c r="F25" s="75" t="s">
        <v>151</v>
      </c>
      <c r="G25" s="76">
        <v>2016</v>
      </c>
    </row>
    <row r="26" spans="1:7" ht="34">
      <c r="A26" s="61"/>
      <c r="B26" s="56" t="s">
        <v>140</v>
      </c>
      <c r="C26" s="78" t="s">
        <v>115</v>
      </c>
      <c r="D26" s="60" t="s">
        <v>109</v>
      </c>
      <c r="E26" s="69" t="s">
        <v>145</v>
      </c>
      <c r="F26" s="56" t="s">
        <v>152</v>
      </c>
      <c r="G26" s="56">
        <v>2010</v>
      </c>
    </row>
    <row r="27" spans="1:7" ht="17">
      <c r="A27" s="61"/>
      <c r="B27" s="57" t="s">
        <v>141</v>
      </c>
      <c r="C27" s="79" t="s">
        <v>60</v>
      </c>
      <c r="D27" s="80" t="s">
        <v>110</v>
      </c>
      <c r="E27" s="120">
        <v>508</v>
      </c>
      <c r="F27" s="81" t="s">
        <v>44</v>
      </c>
      <c r="G27" s="81">
        <v>2009</v>
      </c>
    </row>
    <row r="28" spans="1:7" ht="35" thickBot="1">
      <c r="A28" s="61"/>
      <c r="B28" s="58" t="s">
        <v>68</v>
      </c>
      <c r="C28" s="82" t="s">
        <v>116</v>
      </c>
      <c r="D28" s="83" t="s">
        <v>111</v>
      </c>
      <c r="E28" s="84" t="s">
        <v>146</v>
      </c>
      <c r="F28" s="85" t="s">
        <v>44</v>
      </c>
      <c r="G28" s="85">
        <v>2006</v>
      </c>
    </row>
    <row r="31" spans="1:7">
      <c r="B31" s="4"/>
      <c r="C31" s="5"/>
    </row>
    <row r="32" spans="1:7">
      <c r="B32" s="5"/>
      <c r="C32" s="5"/>
    </row>
  </sheetData>
  <mergeCells count="2">
    <mergeCell ref="B20:B22"/>
    <mergeCell ref="B23:B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81"/>
  <sheetViews>
    <sheetView topLeftCell="A13" workbookViewId="0">
      <selection activeCell="B3" sqref="B3"/>
    </sheetView>
  </sheetViews>
  <sheetFormatPr baseColWidth="10" defaultRowHeight="16"/>
  <cols>
    <col min="1" max="1" width="10.83203125" style="7"/>
    <col min="2" max="2" width="17.1640625" style="11" customWidth="1"/>
    <col min="3" max="3" width="28.6640625" style="7" customWidth="1"/>
    <col min="4" max="4" width="19.1640625" style="7" customWidth="1"/>
    <col min="5" max="5" width="14.5" style="7" customWidth="1"/>
    <col min="6" max="6" width="14.83203125" style="7" customWidth="1"/>
    <col min="7" max="7" width="17.83203125" style="7" bestFit="1" customWidth="1"/>
    <col min="8" max="8" width="19.6640625" style="7" bestFit="1" customWidth="1"/>
    <col min="9" max="9" width="14.33203125" style="7" bestFit="1" customWidth="1"/>
    <col min="10" max="10" width="15.5" style="7" customWidth="1"/>
    <col min="11" max="11" width="12.6640625" style="7" bestFit="1" customWidth="1"/>
    <col min="12" max="12" width="10.83203125" style="7"/>
    <col min="13" max="13" width="15.83203125" style="7" customWidth="1"/>
    <col min="14" max="16384" width="10.83203125" style="7"/>
  </cols>
  <sheetData>
    <row r="1" spans="2:8" ht="21">
      <c r="B1" s="90" t="s">
        <v>136</v>
      </c>
    </row>
    <row r="3" spans="2:8" ht="20" thickBot="1">
      <c r="B3" s="165" t="s">
        <v>45</v>
      </c>
      <c r="C3" s="6"/>
      <c r="D3" s="6"/>
      <c r="E3" s="6"/>
      <c r="F3" s="6"/>
    </row>
    <row r="4" spans="2:8" ht="19" thickTop="1" thickBot="1">
      <c r="B4" s="8" t="s">
        <v>28</v>
      </c>
      <c r="C4" s="8" t="s">
        <v>30</v>
      </c>
      <c r="D4" s="8" t="s">
        <v>112</v>
      </c>
      <c r="E4" s="8" t="s">
        <v>4</v>
      </c>
      <c r="F4" s="8" t="s">
        <v>47</v>
      </c>
      <c r="G4" s="8" t="s">
        <v>32</v>
      </c>
    </row>
    <row r="5" spans="2:8" ht="18" thickTop="1">
      <c r="B5" s="154" t="s">
        <v>6</v>
      </c>
      <c r="C5" s="117" t="s">
        <v>31</v>
      </c>
      <c r="D5" s="117" t="s">
        <v>107</v>
      </c>
      <c r="E5" s="116" t="str">
        <f>'Part 1.  Data'!E20</f>
        <v>$4-8</v>
      </c>
      <c r="F5" s="116" t="str">
        <f>'Part 1.  Data'!F20</f>
        <v>USD/lbs</v>
      </c>
      <c r="G5" s="116">
        <f>'Part 1.  Data'!G20</f>
        <v>2014</v>
      </c>
      <c r="H5" s="23"/>
    </row>
    <row r="6" spans="2:8" ht="17">
      <c r="B6" s="155"/>
      <c r="C6" s="109" t="s">
        <v>54</v>
      </c>
      <c r="D6" s="109" t="s">
        <v>107</v>
      </c>
      <c r="E6" s="118">
        <f>'Part 1.  Data'!E21</f>
        <v>275</v>
      </c>
      <c r="F6" s="119" t="str">
        <f>'Part 1.  Data'!F21</f>
        <v>lbs/yr</v>
      </c>
      <c r="G6" s="118">
        <f>'Part 1.  Data'!G21</f>
        <v>2014</v>
      </c>
      <c r="H6" s="24"/>
    </row>
    <row r="7" spans="2:8" ht="17">
      <c r="B7" s="156"/>
      <c r="C7" s="109" t="s">
        <v>55</v>
      </c>
      <c r="D7" s="109" t="s">
        <v>107</v>
      </c>
      <c r="E7" s="118">
        <f>'Part 1.  Data'!E22</f>
        <v>19</v>
      </c>
      <c r="F7" s="119" t="str">
        <f>'Part 1.  Data'!F22</f>
        <v>lbs/yr</v>
      </c>
      <c r="G7" s="118">
        <f>'Part 1.  Data'!G22</f>
        <v>2014</v>
      </c>
      <c r="H7" s="22"/>
    </row>
    <row r="8" spans="2:8" ht="34">
      <c r="B8" s="157" t="s">
        <v>88</v>
      </c>
      <c r="C8" s="72" t="s">
        <v>56</v>
      </c>
      <c r="D8" s="72" t="s">
        <v>108</v>
      </c>
      <c r="E8" s="91">
        <f>'Part 1.  Data'!E23</f>
        <v>4</v>
      </c>
      <c r="F8" s="92" t="str">
        <f>'Part 1.  Data'!F23</f>
        <v>millions of people</v>
      </c>
      <c r="G8" s="91">
        <f>'Part 1.  Data'!G23</f>
        <v>2016</v>
      </c>
      <c r="H8" s="22"/>
    </row>
    <row r="9" spans="2:8" ht="34">
      <c r="B9" s="158"/>
      <c r="C9" s="72" t="s">
        <v>57</v>
      </c>
      <c r="D9" s="72" t="s">
        <v>108</v>
      </c>
      <c r="E9" s="93">
        <f>'Part 1.  Data'!E24</f>
        <v>0.1</v>
      </c>
      <c r="F9" s="92" t="str">
        <f>'Part 1.  Data'!F24</f>
        <v>percent</v>
      </c>
      <c r="G9" s="91">
        <f>'Part 1.  Data'!G24</f>
        <v>2016</v>
      </c>
      <c r="H9" s="22"/>
    </row>
    <row r="10" spans="2:8" ht="34">
      <c r="B10" s="159"/>
      <c r="C10" s="72" t="s">
        <v>58</v>
      </c>
      <c r="D10" s="72" t="s">
        <v>108</v>
      </c>
      <c r="E10" s="94">
        <f>'Part 1.  Data'!E25</f>
        <v>400000</v>
      </c>
      <c r="F10" s="92" t="str">
        <f>'Part 1.  Data'!F25</f>
        <v>people</v>
      </c>
      <c r="G10" s="91">
        <f>'Part 1.  Data'!G25</f>
        <v>2016</v>
      </c>
      <c r="H10" s="22"/>
    </row>
    <row r="11" spans="2:8" ht="34">
      <c r="B11" s="95" t="s">
        <v>140</v>
      </c>
      <c r="C11" s="78" t="s">
        <v>59</v>
      </c>
      <c r="D11" s="78" t="s">
        <v>109</v>
      </c>
      <c r="E11" s="95" t="str">
        <f>'Part 1.  Data'!E26</f>
        <v>$61-371</v>
      </c>
      <c r="F11" s="95" t="str">
        <f>'Part 1.  Data'!F26</f>
        <v>billions USD</v>
      </c>
      <c r="G11" s="95">
        <f>'Part 1.  Data'!G26</f>
        <v>2010</v>
      </c>
      <c r="H11" s="22"/>
    </row>
    <row r="12" spans="2:8" ht="34">
      <c r="B12" s="96" t="s">
        <v>141</v>
      </c>
      <c r="C12" s="79" t="s">
        <v>60</v>
      </c>
      <c r="D12" s="79" t="s">
        <v>110</v>
      </c>
      <c r="E12" s="97">
        <f>'Part 1.  Data'!E27</f>
        <v>508</v>
      </c>
      <c r="F12" s="96" t="str">
        <f>'Part 1.  Data'!F27</f>
        <v>CAD</v>
      </c>
      <c r="G12" s="96">
        <f>'Part 1.  Data'!G27</f>
        <v>2009</v>
      </c>
      <c r="H12" s="22"/>
    </row>
    <row r="13" spans="2:8" ht="18" thickBot="1">
      <c r="B13" s="98" t="s">
        <v>68</v>
      </c>
      <c r="C13" s="82" t="s">
        <v>61</v>
      </c>
      <c r="D13" s="82" t="s">
        <v>111</v>
      </c>
      <c r="E13" s="98" t="str">
        <f>'Part 1.  Data'!E28</f>
        <v>$77-229</v>
      </c>
      <c r="F13" s="98" t="str">
        <f>'Part 1.  Data'!F28</f>
        <v>CAD</v>
      </c>
      <c r="G13" s="98">
        <f>'Part 1.  Data'!G28</f>
        <v>2006</v>
      </c>
      <c r="H13" s="22"/>
    </row>
    <row r="14" spans="2:8">
      <c r="G14" s="22"/>
    </row>
    <row r="15" spans="2:8">
      <c r="G15" s="15"/>
    </row>
    <row r="16" spans="2:8" ht="20" thickBot="1">
      <c r="B16" s="164" t="s">
        <v>92</v>
      </c>
      <c r="C16" s="1"/>
      <c r="D16" s="43" t="s">
        <v>93</v>
      </c>
      <c r="E16" s="43" t="s">
        <v>94</v>
      </c>
      <c r="F16" s="43" t="s">
        <v>95</v>
      </c>
      <c r="G16" s="43" t="s">
        <v>96</v>
      </c>
      <c r="H16" s="43" t="s">
        <v>97</v>
      </c>
    </row>
    <row r="17" spans="2:8" ht="18" thickTop="1" thickBot="1">
      <c r="B17" s="29" t="s">
        <v>48</v>
      </c>
      <c r="C17" s="29" t="s">
        <v>51</v>
      </c>
      <c r="D17" s="29" t="s">
        <v>88</v>
      </c>
      <c r="E17" s="29" t="s">
        <v>53</v>
      </c>
      <c r="F17" s="29" t="s">
        <v>90</v>
      </c>
      <c r="G17" s="29" t="s">
        <v>52</v>
      </c>
      <c r="H17" s="29" t="s">
        <v>91</v>
      </c>
    </row>
    <row r="18" spans="2:8" ht="17" thickTop="1">
      <c r="B18" s="30" t="s">
        <v>49</v>
      </c>
      <c r="C18" s="31">
        <v>0.25</v>
      </c>
      <c r="D18" s="70">
        <v>100000</v>
      </c>
      <c r="E18" s="70">
        <f>D18*275</f>
        <v>27500000</v>
      </c>
      <c r="F18" s="33">
        <f>E18*6/1000000</f>
        <v>165</v>
      </c>
      <c r="G18" s="33">
        <f>F18*0.2</f>
        <v>33</v>
      </c>
      <c r="H18" s="33">
        <f>F18-G18</f>
        <v>132</v>
      </c>
    </row>
    <row r="19" spans="2:8" ht="17" thickBot="1">
      <c r="B19" s="34" t="s">
        <v>50</v>
      </c>
      <c r="C19" s="35">
        <v>0.75</v>
      </c>
      <c r="D19" s="121">
        <v>300000</v>
      </c>
      <c r="E19" s="121">
        <f>D19*19</f>
        <v>5700000</v>
      </c>
      <c r="F19" s="37">
        <f>E19*6/1000000</f>
        <v>34.200000000000003</v>
      </c>
      <c r="G19" s="37">
        <f>F19*0.2</f>
        <v>6.8400000000000007</v>
      </c>
      <c r="H19" s="37">
        <f>F19-G19</f>
        <v>27.360000000000003</v>
      </c>
    </row>
    <row r="20" spans="2:8">
      <c r="B20" s="30"/>
      <c r="C20" s="30"/>
      <c r="D20" s="30"/>
      <c r="E20" s="30"/>
      <c r="F20" s="30"/>
      <c r="G20" s="38" t="s">
        <v>1</v>
      </c>
      <c r="H20" s="39">
        <f>SUM(H18:H19)</f>
        <v>159.36000000000001</v>
      </c>
    </row>
    <row r="21" spans="2:8">
      <c r="B21" s="18"/>
      <c r="C21" s="19"/>
      <c r="D21" s="19"/>
      <c r="E21" s="19"/>
      <c r="F21" s="19"/>
      <c r="G21" s="17"/>
      <c r="H21" s="20"/>
    </row>
    <row r="22" spans="2:8" ht="20" thickBot="1">
      <c r="B22" s="165" t="s">
        <v>89</v>
      </c>
      <c r="C22" s="6"/>
      <c r="D22"/>
    </row>
    <row r="23" spans="2:8" ht="18" thickTop="1" thickBot="1">
      <c r="B23" s="40" t="s">
        <v>33</v>
      </c>
      <c r="C23" s="40" t="s">
        <v>46</v>
      </c>
    </row>
    <row r="24" spans="2:8" ht="17" thickTop="1">
      <c r="B24" s="30" t="s">
        <v>36</v>
      </c>
      <c r="C24" s="30">
        <v>239.14</v>
      </c>
    </row>
    <row r="25" spans="2:8">
      <c r="B25" s="30" t="s">
        <v>2</v>
      </c>
      <c r="C25" s="30">
        <v>28.39</v>
      </c>
    </row>
    <row r="26" spans="2:8">
      <c r="B26" s="30" t="s">
        <v>37</v>
      </c>
      <c r="C26" s="30">
        <v>109.8</v>
      </c>
    </row>
    <row r="27" spans="2:8">
      <c r="B27" s="30" t="s">
        <v>3</v>
      </c>
      <c r="C27" s="30">
        <v>0.40400000000000003</v>
      </c>
    </row>
    <row r="28" spans="2:8">
      <c r="B28" s="41" t="s">
        <v>38</v>
      </c>
      <c r="C28" s="41">
        <v>4.1900000000000004</v>
      </c>
    </row>
    <row r="29" spans="2:8">
      <c r="B29" s="67" t="s">
        <v>1</v>
      </c>
      <c r="C29" s="68">
        <f>SUM(C24:C28)</f>
        <v>381.92399999999998</v>
      </c>
    </row>
    <row r="30" spans="2:8">
      <c r="B30" s="7" t="s">
        <v>39</v>
      </c>
    </row>
    <row r="31" spans="2:8">
      <c r="B31" s="7"/>
    </row>
    <row r="33" spans="2:8" ht="20" thickBot="1">
      <c r="B33" s="164" t="s">
        <v>101</v>
      </c>
      <c r="C33" s="1"/>
      <c r="D33" s="1"/>
      <c r="E33" s="1"/>
      <c r="F33" s="19"/>
      <c r="G33" s="17"/>
    </row>
    <row r="34" spans="2:8" ht="18" thickTop="1" thickBot="1">
      <c r="B34" s="42" t="s">
        <v>69</v>
      </c>
      <c r="C34" s="42" t="s">
        <v>70</v>
      </c>
      <c r="D34" s="42" t="s">
        <v>77</v>
      </c>
      <c r="E34" s="42" t="s">
        <v>78</v>
      </c>
      <c r="G34" s="16"/>
    </row>
    <row r="35" spans="2:8" ht="17" thickTop="1">
      <c r="B35" s="71">
        <f>E12</f>
        <v>508</v>
      </c>
      <c r="C35" s="50">
        <f>B35/1.5</f>
        <v>338.66666666666669</v>
      </c>
      <c r="D35" s="53">
        <f>C25</f>
        <v>28.39</v>
      </c>
      <c r="E35" s="49">
        <f>C35*D35</f>
        <v>9614.7466666666678</v>
      </c>
      <c r="G35" s="16"/>
    </row>
    <row r="36" spans="2:8">
      <c r="B36" s="54"/>
      <c r="C36"/>
      <c r="D36"/>
      <c r="E36"/>
      <c r="G36" s="16"/>
    </row>
    <row r="37" spans="2:8">
      <c r="G37" s="16"/>
    </row>
    <row r="38" spans="2:8" ht="20" thickBot="1">
      <c r="B38" s="165" t="s">
        <v>113</v>
      </c>
      <c r="C38" s="6"/>
      <c r="D38" s="6"/>
      <c r="E38" s="6"/>
      <c r="G38" s="16"/>
    </row>
    <row r="39" spans="2:8" ht="17" thickTop="1">
      <c r="B39" s="160" t="s">
        <v>74</v>
      </c>
      <c r="C39" s="160"/>
      <c r="D39" s="160"/>
    </row>
    <row r="40" spans="2:8" ht="17" thickBot="1">
      <c r="B40" s="42" t="s">
        <v>71</v>
      </c>
      <c r="C40" s="42" t="s">
        <v>72</v>
      </c>
      <c r="D40" s="42" t="s">
        <v>123</v>
      </c>
      <c r="E40" s="42" t="s">
        <v>70</v>
      </c>
      <c r="F40" s="42" t="s">
        <v>79</v>
      </c>
      <c r="G40" s="42" t="s">
        <v>78</v>
      </c>
    </row>
    <row r="41" spans="2:8" ht="17" thickTop="1">
      <c r="B41" s="122">
        <v>77</v>
      </c>
      <c r="C41" s="122">
        <v>229</v>
      </c>
      <c r="D41" s="49">
        <f>AVERAGE(B41:C41)</f>
        <v>153</v>
      </c>
      <c r="E41" s="49">
        <f>D41/1.5</f>
        <v>102</v>
      </c>
      <c r="F41" s="53">
        <f>C29</f>
        <v>381.92399999999998</v>
      </c>
      <c r="G41" s="49">
        <f>E41*F41</f>
        <v>38956.248</v>
      </c>
    </row>
    <row r="42" spans="2:8" s="16" customFormat="1"/>
    <row r="43" spans="2:8" s="16" customFormat="1"/>
    <row r="44" spans="2:8" ht="20" thickBot="1">
      <c r="B44" s="163" t="s">
        <v>102</v>
      </c>
      <c r="C44" s="1"/>
      <c r="D44" s="1"/>
    </row>
    <row r="45" spans="2:8" ht="17" thickTop="1">
      <c r="B45" s="161" t="s">
        <v>105</v>
      </c>
      <c r="C45" s="161"/>
      <c r="D45" s="161"/>
    </row>
    <row r="46" spans="2:8" ht="17" thickBot="1">
      <c r="B46" s="47" t="s">
        <v>103</v>
      </c>
      <c r="C46" s="42" t="s">
        <v>104</v>
      </c>
      <c r="D46" s="42" t="s">
        <v>73</v>
      </c>
    </row>
    <row r="47" spans="2:8" ht="17" thickTop="1">
      <c r="B47" s="49">
        <v>61</v>
      </c>
      <c r="C47" s="49">
        <v>371</v>
      </c>
      <c r="D47" s="50">
        <f>AVERAGE(B47:C47)</f>
        <v>216</v>
      </c>
      <c r="E47" s="19"/>
      <c r="F47" s="19"/>
      <c r="G47" s="17"/>
      <c r="H47" s="20"/>
    </row>
    <row r="48" spans="2:8">
      <c r="H48" s="20"/>
    </row>
    <row r="49" spans="2:8">
      <c r="H49" s="20"/>
    </row>
    <row r="50" spans="2:8">
      <c r="H50" s="20"/>
    </row>
    <row r="51" spans="2:8">
      <c r="H51" s="20"/>
    </row>
    <row r="52" spans="2:8">
      <c r="H52" s="20"/>
    </row>
    <row r="53" spans="2:8">
      <c r="H53" s="20"/>
    </row>
    <row r="54" spans="2:8">
      <c r="B54" s="18"/>
      <c r="C54" s="19"/>
      <c r="D54" s="19"/>
      <c r="E54" s="19"/>
      <c r="F54" s="19"/>
      <c r="G54" s="17"/>
      <c r="H54" s="20"/>
    </row>
    <row r="60" spans="2:8">
      <c r="B60" s="7"/>
    </row>
    <row r="61" spans="2:8">
      <c r="B61" s="7"/>
    </row>
    <row r="62" spans="2:8">
      <c r="B62" s="7"/>
    </row>
    <row r="63" spans="2:8">
      <c r="B63" s="7"/>
    </row>
    <row r="64" spans="2:8">
      <c r="B64" s="7"/>
    </row>
    <row r="65" spans="2:5">
      <c r="B65" s="7"/>
    </row>
    <row r="66" spans="2:5">
      <c r="B66" s="7"/>
    </row>
    <row r="68" spans="2:5">
      <c r="B68" s="7"/>
    </row>
    <row r="69" spans="2:5">
      <c r="B69" s="7"/>
    </row>
    <row r="70" spans="2:5">
      <c r="B70" s="7"/>
    </row>
    <row r="71" spans="2:5">
      <c r="B71" s="7"/>
    </row>
    <row r="72" spans="2:5">
      <c r="B72" s="7"/>
    </row>
    <row r="73" spans="2:5">
      <c r="B73" s="7"/>
    </row>
    <row r="74" spans="2:5">
      <c r="B74" s="7"/>
    </row>
    <row r="75" spans="2:5">
      <c r="B75" s="7"/>
    </row>
    <row r="76" spans="2:5">
      <c r="D76"/>
      <c r="E76"/>
    </row>
    <row r="77" spans="2:5">
      <c r="D77"/>
      <c r="E77"/>
    </row>
    <row r="78" spans="2:5">
      <c r="D78"/>
      <c r="E78"/>
    </row>
    <row r="79" spans="2:5">
      <c r="D79"/>
      <c r="E79"/>
    </row>
    <row r="80" spans="2:5">
      <c r="D80"/>
      <c r="E80"/>
    </row>
    <row r="81" spans="4:5">
      <c r="D81"/>
      <c r="E81"/>
    </row>
  </sheetData>
  <mergeCells count="4">
    <mergeCell ref="B39:D39"/>
    <mergeCell ref="B45:D45"/>
    <mergeCell ref="B5:B7"/>
    <mergeCell ref="B8:B10"/>
  </mergeCells>
  <phoneticPr fontId="1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A618-8BB3-4E42-9747-A51AACF27BCE}">
  <dimension ref="B1:H38"/>
  <sheetViews>
    <sheetView workbookViewId="0">
      <selection activeCell="G1" sqref="G1"/>
    </sheetView>
  </sheetViews>
  <sheetFormatPr baseColWidth="10" defaultRowHeight="16"/>
  <cols>
    <col min="2" max="2" width="21.33203125" customWidth="1"/>
    <col min="3" max="3" width="24" customWidth="1"/>
    <col min="4" max="4" width="16.33203125" customWidth="1"/>
    <col min="5" max="5" width="14.6640625" customWidth="1"/>
    <col min="6" max="6" width="14.83203125" customWidth="1"/>
    <col min="7" max="7" width="14" customWidth="1"/>
    <col min="8" max="8" width="13.83203125" customWidth="1"/>
    <col min="9" max="9" width="14.6640625" customWidth="1"/>
    <col min="10" max="10" width="12.1640625" bestFit="1" customWidth="1"/>
    <col min="11" max="11" width="17" customWidth="1"/>
    <col min="13" max="13" width="8.33203125" bestFit="1" customWidth="1"/>
    <col min="14" max="14" width="10" bestFit="1" customWidth="1"/>
  </cols>
  <sheetData>
    <row r="1" spans="2:8" ht="21">
      <c r="B1" s="87" t="s">
        <v>137</v>
      </c>
    </row>
    <row r="3" spans="2:8" s="7" customFormat="1" ht="21" customHeight="1" thickBot="1">
      <c r="B3" s="165" t="s">
        <v>121</v>
      </c>
      <c r="C3" s="6"/>
      <c r="D3" s="6"/>
      <c r="F3" s="165" t="s">
        <v>124</v>
      </c>
      <c r="G3" s="165"/>
      <c r="H3" s="165"/>
    </row>
    <row r="4" spans="2:8" s="7" customFormat="1" ht="18" thickTop="1" thickBot="1">
      <c r="B4" s="9" t="s">
        <v>33</v>
      </c>
      <c r="C4" s="40" t="s">
        <v>42</v>
      </c>
      <c r="D4" s="40" t="s">
        <v>35</v>
      </c>
      <c r="F4" s="9" t="s">
        <v>32</v>
      </c>
      <c r="G4" s="10" t="s">
        <v>153</v>
      </c>
    </row>
    <row r="5" spans="2:8" s="7" customFormat="1" ht="17" thickTop="1">
      <c r="B5" s="11" t="s">
        <v>2</v>
      </c>
      <c r="C5" s="54">
        <v>2006</v>
      </c>
      <c r="D5" s="32">
        <v>1.206</v>
      </c>
      <c r="F5" s="11">
        <v>2006</v>
      </c>
      <c r="G5" s="152">
        <v>1.25</v>
      </c>
    </row>
    <row r="6" spans="2:8" s="7" customFormat="1" ht="17" thickBot="1">
      <c r="B6" s="12" t="s">
        <v>2</v>
      </c>
      <c r="C6" s="34">
        <v>2009</v>
      </c>
      <c r="D6" s="36">
        <v>1.2010000000000001</v>
      </c>
      <c r="F6" s="11">
        <v>2009</v>
      </c>
      <c r="G6" s="152">
        <v>1.17</v>
      </c>
    </row>
    <row r="7" spans="2:8" s="7" customFormat="1">
      <c r="B7" s="14" t="s">
        <v>75</v>
      </c>
      <c r="F7" s="11">
        <v>2010</v>
      </c>
      <c r="G7" s="152">
        <v>1.1399999999999999</v>
      </c>
    </row>
    <row r="8" spans="2:8" s="7" customFormat="1">
      <c r="F8" s="11">
        <v>2014</v>
      </c>
      <c r="G8" s="152">
        <v>1.06</v>
      </c>
    </row>
    <row r="9" spans="2:8" s="7" customFormat="1" ht="17" thickBot="1">
      <c r="E9"/>
      <c r="F9" s="12">
        <v>2016</v>
      </c>
      <c r="G9" s="153">
        <v>1.05</v>
      </c>
      <c r="H9"/>
    </row>
    <row r="10" spans="2:8" s="7" customFormat="1">
      <c r="E10"/>
      <c r="F10" s="14"/>
      <c r="H10"/>
    </row>
    <row r="11" spans="2:8">
      <c r="B11" s="14"/>
      <c r="C11" s="7"/>
      <c r="E11" s="7"/>
      <c r="F11" s="7"/>
      <c r="G11" s="7"/>
      <c r="H11" s="7"/>
    </row>
    <row r="12" spans="2:8" ht="20" thickBot="1">
      <c r="B12" s="163" t="s">
        <v>127</v>
      </c>
      <c r="C12" s="1"/>
      <c r="D12" s="1"/>
      <c r="E12" s="66" t="s">
        <v>93</v>
      </c>
      <c r="F12" s="66" t="s">
        <v>94</v>
      </c>
      <c r="G12" s="66" t="s">
        <v>95</v>
      </c>
      <c r="H12" s="66" t="s">
        <v>96</v>
      </c>
    </row>
    <row r="13" spans="2:8" ht="53" thickTop="1" thickBot="1">
      <c r="B13" s="25" t="s">
        <v>0</v>
      </c>
      <c r="C13" s="25" t="s">
        <v>63</v>
      </c>
      <c r="D13" s="25" t="s">
        <v>34</v>
      </c>
      <c r="E13" s="25" t="s">
        <v>76</v>
      </c>
      <c r="F13" s="21" t="s">
        <v>106</v>
      </c>
      <c r="G13" s="25" t="s">
        <v>125</v>
      </c>
      <c r="H13" s="25" t="s">
        <v>126</v>
      </c>
    </row>
    <row r="14" spans="2:8" ht="18" thickTop="1">
      <c r="B14" s="26" t="s">
        <v>62</v>
      </c>
      <c r="C14" s="51" t="s">
        <v>43</v>
      </c>
      <c r="D14" s="30">
        <v>2014</v>
      </c>
      <c r="E14" s="48">
        <f>'Part 2. TEV Calculations'!H20</f>
        <v>159.36000000000001</v>
      </c>
      <c r="F14" s="28" t="s">
        <v>41</v>
      </c>
      <c r="G14" s="48">
        <f>E14*G8</f>
        <v>168.92160000000001</v>
      </c>
      <c r="H14" s="48">
        <f>G14/1000</f>
        <v>0.16892160000000001</v>
      </c>
    </row>
    <row r="15" spans="2:8">
      <c r="B15" t="s">
        <v>114</v>
      </c>
      <c r="C15" s="46" t="s">
        <v>43</v>
      </c>
      <c r="D15" s="30">
        <v>2010</v>
      </c>
      <c r="E15" s="33">
        <f>'Part 2. TEV Calculations'!D47*1000</f>
        <v>216000</v>
      </c>
      <c r="F15" s="28" t="s">
        <v>41</v>
      </c>
      <c r="G15" s="33">
        <f>E15*G7</f>
        <v>246239.99999999997</v>
      </c>
      <c r="H15" s="48">
        <f t="shared" ref="H15:H17" si="0">G15/1000</f>
        <v>246.23999999999998</v>
      </c>
    </row>
    <row r="16" spans="2:8">
      <c r="B16" t="s">
        <v>64</v>
      </c>
      <c r="C16" s="46" t="s">
        <v>44</v>
      </c>
      <c r="D16" s="30">
        <v>2009</v>
      </c>
      <c r="E16" s="48">
        <f>'Part 2. TEV Calculations'!E35</f>
        <v>9614.7466666666678</v>
      </c>
      <c r="F16" s="48">
        <f>E16/D6</f>
        <v>8005.6175409381076</v>
      </c>
      <c r="G16" s="48">
        <f>F16*G6</f>
        <v>9366.5725228975862</v>
      </c>
      <c r="H16" s="48">
        <f t="shared" si="0"/>
        <v>9.3665725228975862</v>
      </c>
    </row>
    <row r="17" spans="2:8" ht="17" thickBot="1">
      <c r="B17" s="13" t="s">
        <v>65</v>
      </c>
      <c r="C17" s="34" t="s">
        <v>44</v>
      </c>
      <c r="D17" s="34">
        <v>2006</v>
      </c>
      <c r="E17" s="52">
        <f>'Part 2. TEV Calculations'!G41</f>
        <v>38956.248</v>
      </c>
      <c r="F17" s="52">
        <f>E17/D5</f>
        <v>32302.029850746268</v>
      </c>
      <c r="G17" s="52">
        <f>F17*G5</f>
        <v>40377.537313432833</v>
      </c>
      <c r="H17" s="52">
        <f t="shared" si="0"/>
        <v>40.377537313432832</v>
      </c>
    </row>
    <row r="18" spans="2:8">
      <c r="B18" s="14"/>
      <c r="C18" s="7"/>
      <c r="E18" s="7"/>
      <c r="F18" s="7"/>
      <c r="G18" s="7"/>
      <c r="H18" s="7"/>
    </row>
    <row r="20" spans="2:8" ht="21" thickBot="1">
      <c r="B20" s="163" t="s">
        <v>117</v>
      </c>
      <c r="C20" s="3"/>
      <c r="D20" s="3"/>
      <c r="E20" s="3"/>
    </row>
    <row r="21" spans="2:8" ht="18" thickTop="1" thickBot="1">
      <c r="B21" s="2" t="s">
        <v>8</v>
      </c>
      <c r="C21" s="2" t="s">
        <v>9</v>
      </c>
      <c r="D21" s="44" t="s">
        <v>98</v>
      </c>
      <c r="E21" s="44" t="s">
        <v>128</v>
      </c>
    </row>
    <row r="22" spans="2:8" ht="17" thickTop="1">
      <c r="B22" s="130" t="s">
        <v>5</v>
      </c>
      <c r="C22" s="130" t="s">
        <v>6</v>
      </c>
      <c r="D22" s="131" t="s">
        <v>41</v>
      </c>
      <c r="E22" s="147">
        <f>H14</f>
        <v>0.16892160000000001</v>
      </c>
    </row>
    <row r="23" spans="2:8">
      <c r="B23" s="128" t="s">
        <v>5</v>
      </c>
      <c r="C23" s="128" t="s">
        <v>7</v>
      </c>
      <c r="D23" s="129">
        <v>1.26</v>
      </c>
      <c r="E23" s="123">
        <f>D23*$G$9</f>
        <v>1.3230000000000002</v>
      </c>
    </row>
    <row r="24" spans="2:8">
      <c r="B24" s="128" t="s">
        <v>5</v>
      </c>
      <c r="C24" s="128" t="s">
        <v>12</v>
      </c>
      <c r="D24" s="129">
        <v>2.35</v>
      </c>
      <c r="E24" s="123">
        <f t="shared" ref="E24:E27" si="1">D24*$G$9</f>
        <v>2.4675000000000002</v>
      </c>
    </row>
    <row r="25" spans="2:8">
      <c r="B25" s="128" t="s">
        <v>5</v>
      </c>
      <c r="C25" s="128" t="s">
        <v>13</v>
      </c>
      <c r="D25" s="129">
        <v>17.45</v>
      </c>
      <c r="E25" s="123">
        <f t="shared" si="1"/>
        <v>18.322500000000002</v>
      </c>
    </row>
    <row r="26" spans="2:8">
      <c r="B26" s="128" t="s">
        <v>19</v>
      </c>
      <c r="C26" s="128" t="s">
        <v>81</v>
      </c>
      <c r="D26" s="129">
        <v>0.99</v>
      </c>
      <c r="E26" s="123">
        <f t="shared" si="1"/>
        <v>1.0395000000000001</v>
      </c>
    </row>
    <row r="27" spans="2:8">
      <c r="B27" s="132" t="s">
        <v>19</v>
      </c>
      <c r="C27" s="132" t="s">
        <v>22</v>
      </c>
      <c r="D27" s="133">
        <v>0.02</v>
      </c>
      <c r="E27" s="123">
        <f t="shared" si="1"/>
        <v>2.1000000000000001E-2</v>
      </c>
    </row>
    <row r="28" spans="2:8">
      <c r="B28" s="138" t="s">
        <v>18</v>
      </c>
      <c r="C28" s="138" t="s">
        <v>80</v>
      </c>
      <c r="D28" s="139" t="s">
        <v>41</v>
      </c>
      <c r="E28" s="148">
        <f>H15</f>
        <v>246.23999999999998</v>
      </c>
    </row>
    <row r="29" spans="2:8">
      <c r="B29" s="143" t="s">
        <v>18</v>
      </c>
      <c r="C29" s="144" t="s">
        <v>86</v>
      </c>
      <c r="D29" s="145" t="s">
        <v>41</v>
      </c>
      <c r="E29" s="151">
        <f>-H38</f>
        <v>-27.156265718165209</v>
      </c>
    </row>
    <row r="30" spans="2:8">
      <c r="B30" s="140" t="s">
        <v>17</v>
      </c>
      <c r="C30" s="140" t="s">
        <v>16</v>
      </c>
      <c r="D30" s="141">
        <v>3.2</v>
      </c>
      <c r="E30" s="142">
        <f>D30*G9</f>
        <v>3.3600000000000003</v>
      </c>
    </row>
    <row r="31" spans="2:8">
      <c r="B31" s="134" t="s">
        <v>17</v>
      </c>
      <c r="C31" s="134" t="s">
        <v>21</v>
      </c>
      <c r="D31" s="135" t="s">
        <v>41</v>
      </c>
      <c r="E31" s="149">
        <f>H16</f>
        <v>9.3665725228975862</v>
      </c>
    </row>
    <row r="32" spans="2:8">
      <c r="B32" s="136" t="s">
        <v>17</v>
      </c>
      <c r="C32" s="136" t="s">
        <v>20</v>
      </c>
      <c r="D32" s="137" t="s">
        <v>41</v>
      </c>
      <c r="E32" s="150">
        <f>H17</f>
        <v>40.377537313432832</v>
      </c>
    </row>
    <row r="33" spans="2:8" ht="17" thickBot="1">
      <c r="B33" s="124" t="s">
        <v>1</v>
      </c>
      <c r="C33" s="125"/>
      <c r="D33" s="126"/>
      <c r="E33" s="127">
        <f>SUM(E22:E32)</f>
        <v>295.5302657181652</v>
      </c>
    </row>
    <row r="34" spans="2:8">
      <c r="B34" s="62"/>
      <c r="C34" s="63"/>
      <c r="D34" s="64"/>
      <c r="E34" s="65"/>
    </row>
    <row r="35" spans="2:8">
      <c r="B35" s="4"/>
      <c r="C35" s="5"/>
    </row>
    <row r="36" spans="2:8" ht="20" thickBot="1">
      <c r="B36" s="164" t="s">
        <v>129</v>
      </c>
      <c r="C36" s="1"/>
      <c r="D36" s="1"/>
      <c r="E36" s="1"/>
      <c r="F36" s="1"/>
      <c r="G36" s="1"/>
      <c r="H36" s="1"/>
    </row>
    <row r="37" spans="2:8" ht="18" thickTop="1" thickBot="1">
      <c r="B37" s="27" t="s">
        <v>66</v>
      </c>
      <c r="C37" s="27" t="s">
        <v>81</v>
      </c>
      <c r="D37" s="27" t="s">
        <v>99</v>
      </c>
      <c r="E37" s="27" t="s">
        <v>67</v>
      </c>
      <c r="F37" s="45" t="s">
        <v>68</v>
      </c>
      <c r="G37" s="27" t="s">
        <v>1</v>
      </c>
      <c r="H37" s="27" t="s">
        <v>82</v>
      </c>
    </row>
    <row r="38" spans="2:8" ht="17" thickTop="1">
      <c r="B38" s="146">
        <f>E22</f>
        <v>0.16892160000000001</v>
      </c>
      <c r="C38" s="146">
        <f>E26</f>
        <v>1.0395000000000001</v>
      </c>
      <c r="D38" s="146">
        <f>E31</f>
        <v>9.3665725228975862</v>
      </c>
      <c r="E38" s="146">
        <f>E30</f>
        <v>3.3600000000000003</v>
      </c>
      <c r="F38" s="146">
        <f>E32</f>
        <v>40.377537313432832</v>
      </c>
      <c r="G38" s="50">
        <f>SUM(B38:F38)</f>
        <v>54.312531436330417</v>
      </c>
      <c r="H38" s="50">
        <f>0.5*G38</f>
        <v>27.156265718165209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4CEF-43A7-D44D-9E11-83AAF1D62FE5}">
  <dimension ref="A2:A15"/>
  <sheetViews>
    <sheetView workbookViewId="0">
      <selection activeCell="B22" sqref="B22"/>
    </sheetView>
  </sheetViews>
  <sheetFormatPr baseColWidth="10" defaultRowHeight="21"/>
  <cols>
    <col min="1" max="1" width="15" style="86" customWidth="1"/>
    <col min="2" max="16384" width="10.83203125" style="86"/>
  </cols>
  <sheetData>
    <row r="2" spans="1:1">
      <c r="A2" s="86" t="s">
        <v>130</v>
      </c>
    </row>
    <row r="3" spans="1:1">
      <c r="A3" s="86" t="s">
        <v>131</v>
      </c>
    </row>
    <row r="4" spans="1:1">
      <c r="A4" s="86" t="s">
        <v>132</v>
      </c>
    </row>
    <row r="6" spans="1:1">
      <c r="A6" s="86" t="s">
        <v>133</v>
      </c>
    </row>
    <row r="7" spans="1:1">
      <c r="A7" s="86" t="s">
        <v>158</v>
      </c>
    </row>
    <row r="9" spans="1:1">
      <c r="A9" s="86" t="s">
        <v>134</v>
      </c>
    </row>
    <row r="10" spans="1:1">
      <c r="A10" s="162" t="s">
        <v>154</v>
      </c>
    </row>
    <row r="11" spans="1:1" ht="24">
      <c r="A11" s="162" t="s">
        <v>159</v>
      </c>
    </row>
    <row r="12" spans="1:1">
      <c r="A12" s="162" t="s">
        <v>155</v>
      </c>
    </row>
    <row r="13" spans="1:1">
      <c r="A13" s="162" t="s">
        <v>156</v>
      </c>
    </row>
    <row r="14" spans="1:1">
      <c r="A14" s="162" t="s">
        <v>160</v>
      </c>
    </row>
    <row r="15" spans="1:1">
      <c r="A15" s="162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 1.  Data</vt:lpstr>
      <vt:lpstr>Part 2. TEV Calculations</vt:lpstr>
      <vt:lpstr>Part 3. Final Value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Fortmann</dc:creator>
  <cp:lastModifiedBy>Microsoft Office User</cp:lastModifiedBy>
  <cp:lastPrinted>2018-03-08T00:33:21Z</cp:lastPrinted>
  <dcterms:created xsi:type="dcterms:W3CDTF">2017-06-14T16:19:04Z</dcterms:created>
  <dcterms:modified xsi:type="dcterms:W3CDTF">2019-08-06T18:32:04Z</dcterms:modified>
</cp:coreProperties>
</file>