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S" sheetId="1" r:id="rId4"/>
    <sheet state="visible" name="WGS not sequenced" sheetId="2" r:id="rId5"/>
    <sheet state="visible" name="WGS clone removal" sheetId="3" r:id="rId6"/>
    <sheet state="visible" name="WGS clone threshold" sheetId="5" r:id="rId7"/>
    <sheet state="visible" name="2bRAD" sheetId="6" r:id="rId8"/>
    <sheet state="visible" name="susceptibility metadata - 3.25." sheetId="7" r:id="rId9"/>
    <sheet state="visible" name="genotype metadata - 3.25.24" sheetId="8" r:id="rId10"/>
  </sheets>
  <definedNames>
    <definedName hidden="1" localSheetId="0" name="_xlnm._FilterDatabase">WGS!$A$1:$AD$181</definedName>
    <definedName hidden="1" localSheetId="2" name="_xlnm._FilterDatabase">'WGS clone removal'!$A$1:$E$154</definedName>
    <definedName hidden="1" localSheetId="0" name="Z_E58B73BD_5235_4918_8CAA_CEBF59E02046_.wvu.FilterData">WGS!$A$1:$S$1000</definedName>
  </definedNames>
  <calcPr/>
  <customWorkbookViews>
    <customWorkbookView activeSheetId="0" maximized="1" windowHeight="0" windowWidth="0" guid="{E58B73BD-5235-4918-8CAA-CEBF59E02046}" name="Filter 1"/>
  </customWorkbookViews>
  <pivotCaches>
    <pivotCache cacheId="0" r:id="rId11"/>
    <pivotCache cacheId="1" r:id="rId12"/>
    <pivotCache cacheId="2" r:id="rId13"/>
  </pivotCaches>
</workbook>
</file>

<file path=xl/sharedStrings.xml><?xml version="1.0" encoding="utf-8"?>
<sst xmlns="http://schemas.openxmlformats.org/spreadsheetml/2006/main" count="6196" uniqueCount="924">
  <si>
    <t>Sample ID</t>
  </si>
  <si>
    <t>Putative Genotype ID</t>
  </si>
  <si>
    <t>Genotype Replicate</t>
  </si>
  <si>
    <t>Technical Replicate</t>
  </si>
  <si>
    <t>Multi-Locus Genotype ID</t>
  </si>
  <si>
    <t>MLG Notes</t>
  </si>
  <si>
    <t>Raw Reads</t>
  </si>
  <si>
    <t>Aligned</t>
  </si>
  <si>
    <t>Alignment Rate</t>
  </si>
  <si>
    <t>Missing Loci</t>
  </si>
  <si>
    <t>Remove</t>
  </si>
  <si>
    <t>Symbiodinium</t>
  </si>
  <si>
    <t>Breviolum</t>
  </si>
  <si>
    <t>Cladocopium</t>
  </si>
  <si>
    <t>Durusdinium</t>
  </si>
  <si>
    <t>avgDays Diseased.std</t>
  </si>
  <si>
    <t>avgFracExp Healthy</t>
  </si>
  <si>
    <t>Frac Diseased</t>
  </si>
  <si>
    <t>Frac Healthy</t>
  </si>
  <si>
    <t>Type</t>
  </si>
  <si>
    <t>Source</t>
  </si>
  <si>
    <t>Hybrid</t>
  </si>
  <si>
    <t>Collection.Latitude</t>
  </si>
  <si>
    <t>Collection.Longitude</t>
  </si>
  <si>
    <t>Year.of.initial. collection</t>
  </si>
  <si>
    <t>Partner. Source</t>
  </si>
  <si>
    <t>RGroup. allclustered</t>
  </si>
  <si>
    <t>RGroup. 2ormorereps</t>
  </si>
  <si>
    <t>RGroup. 3ormorereps</t>
  </si>
  <si>
    <t>RGroup all genotypes but 5 clusters</t>
  </si>
  <si>
    <t>s001</t>
  </si>
  <si>
    <t>15-353</t>
  </si>
  <si>
    <t>no</t>
  </si>
  <si>
    <t>filter</t>
  </si>
  <si>
    <t>s002</t>
  </si>
  <si>
    <t>OF100</t>
  </si>
  <si>
    <t>s003</t>
  </si>
  <si>
    <t>GB17</t>
  </si>
  <si>
    <t>s004</t>
  </si>
  <si>
    <t>F32</t>
  </si>
  <si>
    <t>s005</t>
  </si>
  <si>
    <t>GB1</t>
  </si>
  <si>
    <t>GB1_wgs_1</t>
  </si>
  <si>
    <t>yes</t>
  </si>
  <si>
    <t>clone</t>
  </si>
  <si>
    <t>s006</t>
  </si>
  <si>
    <t>GB16</t>
  </si>
  <si>
    <t>s007</t>
  </si>
  <si>
    <t>GB9</t>
  </si>
  <si>
    <t>s008</t>
  </si>
  <si>
    <t>M2-AE23</t>
  </si>
  <si>
    <t>unused</t>
  </si>
  <si>
    <t>s009</t>
  </si>
  <si>
    <t>OF689</t>
  </si>
  <si>
    <t>s010</t>
  </si>
  <si>
    <t>OF75</t>
  </si>
  <si>
    <t>s011</t>
  </si>
  <si>
    <t>M8</t>
  </si>
  <si>
    <t>s012</t>
  </si>
  <si>
    <t>GB19</t>
  </si>
  <si>
    <t>s013</t>
  </si>
  <si>
    <t>M6</t>
  </si>
  <si>
    <t>s014</t>
  </si>
  <si>
    <t>GB30</t>
  </si>
  <si>
    <t>s015</t>
  </si>
  <si>
    <t>S509</t>
  </si>
  <si>
    <t>s016</t>
  </si>
  <si>
    <t>OF656</t>
  </si>
  <si>
    <t>s017</t>
  </si>
  <si>
    <t>OF758</t>
  </si>
  <si>
    <t>s018</t>
  </si>
  <si>
    <t>OF1</t>
  </si>
  <si>
    <t>s019</t>
  </si>
  <si>
    <t>S31</t>
  </si>
  <si>
    <t>s020</t>
  </si>
  <si>
    <t>15-71</t>
  </si>
  <si>
    <t>s021</t>
  </si>
  <si>
    <t>OF232</t>
  </si>
  <si>
    <t>s022</t>
  </si>
  <si>
    <t>OF434</t>
  </si>
  <si>
    <t>s023</t>
  </si>
  <si>
    <t>OF22</t>
  </si>
  <si>
    <t>s024</t>
  </si>
  <si>
    <t>15-350</t>
  </si>
  <si>
    <t>s025</t>
  </si>
  <si>
    <t>OF701</t>
  </si>
  <si>
    <t>s026</t>
  </si>
  <si>
    <t>OF684</t>
  </si>
  <si>
    <t>s027</t>
  </si>
  <si>
    <t>OF5</t>
  </si>
  <si>
    <t>s028</t>
  </si>
  <si>
    <t>OF793</t>
  </si>
  <si>
    <t>s029</t>
  </si>
  <si>
    <t>15-358</t>
  </si>
  <si>
    <t>s030</t>
  </si>
  <si>
    <t>OF592</t>
  </si>
  <si>
    <t>OF687</t>
  </si>
  <si>
    <t>s031</t>
  </si>
  <si>
    <t>15-431</t>
  </si>
  <si>
    <t>s032</t>
  </si>
  <si>
    <t>OF566</t>
  </si>
  <si>
    <t>OF662</t>
  </si>
  <si>
    <t>s033</t>
  </si>
  <si>
    <t>OF569</t>
  </si>
  <si>
    <t>OF677</t>
  </si>
  <si>
    <t>s034</t>
  </si>
  <si>
    <t>OF32</t>
  </si>
  <si>
    <t>s035</t>
  </si>
  <si>
    <t>OF745</t>
  </si>
  <si>
    <t>s036</t>
  </si>
  <si>
    <t>GB29</t>
  </si>
  <si>
    <t>s037</t>
  </si>
  <si>
    <t>OF680</t>
  </si>
  <si>
    <t>s038</t>
  </si>
  <si>
    <t>OF705</t>
  </si>
  <si>
    <t>s039</t>
  </si>
  <si>
    <t>GB6</t>
  </si>
  <si>
    <t>s040</t>
  </si>
  <si>
    <t>OF125</t>
  </si>
  <si>
    <t>s041</t>
  </si>
  <si>
    <t>AE5</t>
  </si>
  <si>
    <t>s042</t>
  </si>
  <si>
    <t>GB8</t>
  </si>
  <si>
    <t>s043</t>
  </si>
  <si>
    <t>GB24</t>
  </si>
  <si>
    <t>s044</t>
  </si>
  <si>
    <t>GB7</t>
  </si>
  <si>
    <t>s045</t>
  </si>
  <si>
    <t>OF464</t>
  </si>
  <si>
    <t>s046</t>
  </si>
  <si>
    <t>OF700</t>
  </si>
  <si>
    <t>s047</t>
  </si>
  <si>
    <t>UK 36</t>
  </si>
  <si>
    <t>s048</t>
  </si>
  <si>
    <t>OF263</t>
  </si>
  <si>
    <t>s049</t>
  </si>
  <si>
    <t>OF416</t>
  </si>
  <si>
    <t>s050</t>
  </si>
  <si>
    <t>OF126</t>
  </si>
  <si>
    <t>s051</t>
  </si>
  <si>
    <t>OF649</t>
  </si>
  <si>
    <t>s052</t>
  </si>
  <si>
    <t>s053</t>
  </si>
  <si>
    <t>OF2</t>
  </si>
  <si>
    <t>s054</t>
  </si>
  <si>
    <t>1-OF-4</t>
  </si>
  <si>
    <t>s055</t>
  </si>
  <si>
    <t>OF608</t>
  </si>
  <si>
    <t>OF693</t>
  </si>
  <si>
    <t>s056</t>
  </si>
  <si>
    <t>OF354</t>
  </si>
  <si>
    <t>s057</t>
  </si>
  <si>
    <t>OF76</t>
  </si>
  <si>
    <t>OF76_wgs_1</t>
  </si>
  <si>
    <t>s058</t>
  </si>
  <si>
    <t>OF3</t>
  </si>
  <si>
    <t>s059</t>
  </si>
  <si>
    <t>F7</t>
  </si>
  <si>
    <t>s060</t>
  </si>
  <si>
    <t>S335</t>
  </si>
  <si>
    <t>s061</t>
  </si>
  <si>
    <t>OF483</t>
  </si>
  <si>
    <t>s062</t>
  </si>
  <si>
    <t>GB3</t>
  </si>
  <si>
    <t>s063</t>
  </si>
  <si>
    <t>OF46</t>
  </si>
  <si>
    <t>s064</t>
  </si>
  <si>
    <t>GB27</t>
  </si>
  <si>
    <t>s065</t>
  </si>
  <si>
    <t>M35</t>
  </si>
  <si>
    <t>s066</t>
  </si>
  <si>
    <t>M14</t>
  </si>
  <si>
    <t>s067</t>
  </si>
  <si>
    <t>OF97</t>
  </si>
  <si>
    <t>s068</t>
  </si>
  <si>
    <t>M36</t>
  </si>
  <si>
    <t>s069</t>
  </si>
  <si>
    <t>M16</t>
  </si>
  <si>
    <t>s070</t>
  </si>
  <si>
    <t>M3</t>
  </si>
  <si>
    <t>s071</t>
  </si>
  <si>
    <t>M17</t>
  </si>
  <si>
    <t>s072</t>
  </si>
  <si>
    <t>M21</t>
  </si>
  <si>
    <t>s073</t>
  </si>
  <si>
    <t>M32</t>
  </si>
  <si>
    <t>s074</t>
  </si>
  <si>
    <t>M26</t>
  </si>
  <si>
    <t>s075</t>
  </si>
  <si>
    <t>M28</t>
  </si>
  <si>
    <t>s076</t>
  </si>
  <si>
    <t>OF101</t>
  </si>
  <si>
    <t>s077</t>
  </si>
  <si>
    <t>S378</t>
  </si>
  <si>
    <t>s078</t>
  </si>
  <si>
    <t>GB2</t>
  </si>
  <si>
    <t>s079</t>
  </si>
  <si>
    <t>GB31</t>
  </si>
  <si>
    <t>s080</t>
  </si>
  <si>
    <t>F-1-A</t>
  </si>
  <si>
    <t>s081</t>
  </si>
  <si>
    <t>OF23</t>
  </si>
  <si>
    <t>s082</t>
  </si>
  <si>
    <t>GB12</t>
  </si>
  <si>
    <t>s083</t>
  </si>
  <si>
    <t>AE10</t>
  </si>
  <si>
    <t>s084</t>
  </si>
  <si>
    <t>OF56</t>
  </si>
  <si>
    <t>OF657</t>
  </si>
  <si>
    <t>s085</t>
  </si>
  <si>
    <t>15-349</t>
  </si>
  <si>
    <t>s086</t>
  </si>
  <si>
    <t>OF635</t>
  </si>
  <si>
    <t>s087</t>
  </si>
  <si>
    <t>GB13</t>
  </si>
  <si>
    <t>s088</t>
  </si>
  <si>
    <t>F12</t>
  </si>
  <si>
    <t>s089</t>
  </si>
  <si>
    <t>OF554</t>
  </si>
  <si>
    <t>OF654</t>
  </si>
  <si>
    <t>s090</t>
  </si>
  <si>
    <t>GB21</t>
  </si>
  <si>
    <t>s091</t>
  </si>
  <si>
    <t>GB14</t>
  </si>
  <si>
    <t>GB14_wgs_1</t>
  </si>
  <si>
    <t>s092</t>
  </si>
  <si>
    <t>OF457</t>
  </si>
  <si>
    <t>s093</t>
  </si>
  <si>
    <t>GB26</t>
  </si>
  <si>
    <t>s094</t>
  </si>
  <si>
    <t>OF200</t>
  </si>
  <si>
    <t>s095</t>
  </si>
  <si>
    <t>OF509</t>
  </si>
  <si>
    <t>s096</t>
  </si>
  <si>
    <t>OF453</t>
  </si>
  <si>
    <t>s097</t>
  </si>
  <si>
    <t>15-155</t>
  </si>
  <si>
    <t>s098</t>
  </si>
  <si>
    <t>s099</t>
  </si>
  <si>
    <t>OF373</t>
  </si>
  <si>
    <t>s100</t>
  </si>
  <si>
    <t>15-111</t>
  </si>
  <si>
    <t>s101</t>
  </si>
  <si>
    <t>OF602</t>
  </si>
  <si>
    <t>s102</t>
  </si>
  <si>
    <t>OF679</t>
  </si>
  <si>
    <t>s103</t>
  </si>
  <si>
    <t>OF696</t>
  </si>
  <si>
    <t>s104</t>
  </si>
  <si>
    <t>OF628</t>
  </si>
  <si>
    <t>s105</t>
  </si>
  <si>
    <t>GB28</t>
  </si>
  <si>
    <t>s106</t>
  </si>
  <si>
    <t>GB25</t>
  </si>
  <si>
    <t>s107</t>
  </si>
  <si>
    <t>GB23</t>
  </si>
  <si>
    <t>s108</t>
  </si>
  <si>
    <t>GB15</t>
  </si>
  <si>
    <t>s109</t>
  </si>
  <si>
    <t>M27</t>
  </si>
  <si>
    <t>s110</t>
  </si>
  <si>
    <t>M18</t>
  </si>
  <si>
    <t>s111</t>
  </si>
  <si>
    <t>M29</t>
  </si>
  <si>
    <t>s112</t>
  </si>
  <si>
    <t>S503</t>
  </si>
  <si>
    <t>s113</t>
  </si>
  <si>
    <t>S373</t>
  </si>
  <si>
    <t>s114</t>
  </si>
  <si>
    <t>S575</t>
  </si>
  <si>
    <t>s115</t>
  </si>
  <si>
    <t>AE3</t>
  </si>
  <si>
    <t>s116</t>
  </si>
  <si>
    <t>M13</t>
  </si>
  <si>
    <t>s117</t>
  </si>
  <si>
    <t>M20</t>
  </si>
  <si>
    <t>s118</t>
  </si>
  <si>
    <t>OF96</t>
  </si>
  <si>
    <t>s119</t>
  </si>
  <si>
    <t>S439</t>
  </si>
  <si>
    <t>s120</t>
  </si>
  <si>
    <t>UK25</t>
  </si>
  <si>
    <t>s121</t>
  </si>
  <si>
    <t>OF11</t>
  </si>
  <si>
    <t>s122</t>
  </si>
  <si>
    <t>s123</t>
  </si>
  <si>
    <t>M4</t>
  </si>
  <si>
    <t>s124</t>
  </si>
  <si>
    <t>1-OF-2</t>
  </si>
  <si>
    <t>s125</t>
  </si>
  <si>
    <t>OF443</t>
  </si>
  <si>
    <t>s126</t>
  </si>
  <si>
    <t>OF98</t>
  </si>
  <si>
    <t>s127</t>
  </si>
  <si>
    <t>GB4</t>
  </si>
  <si>
    <t>s128</t>
  </si>
  <si>
    <t>M22</t>
  </si>
  <si>
    <t>s129</t>
  </si>
  <si>
    <t>OF682</t>
  </si>
  <si>
    <t>s130</t>
  </si>
  <si>
    <t>GB20</t>
  </si>
  <si>
    <t>s131</t>
  </si>
  <si>
    <t>OF683</t>
  </si>
  <si>
    <t>s132</t>
  </si>
  <si>
    <t>OF201</t>
  </si>
  <si>
    <t>s133</t>
  </si>
  <si>
    <t>M2</t>
  </si>
  <si>
    <t>s134</t>
  </si>
  <si>
    <t>OF99</t>
  </si>
  <si>
    <t>s135</t>
  </si>
  <si>
    <t>GB10</t>
  </si>
  <si>
    <t>s136</t>
  </si>
  <si>
    <t>GB5</t>
  </si>
  <si>
    <t>s137</t>
  </si>
  <si>
    <t>OF57</t>
  </si>
  <si>
    <t>s138</t>
  </si>
  <si>
    <t>OF512</t>
  </si>
  <si>
    <t>s139</t>
  </si>
  <si>
    <t>M31</t>
  </si>
  <si>
    <t>s140</t>
  </si>
  <si>
    <t>OF21</t>
  </si>
  <si>
    <t>s141</t>
  </si>
  <si>
    <t>OF132</t>
  </si>
  <si>
    <t>s142</t>
  </si>
  <si>
    <t>OF393</t>
  </si>
  <si>
    <t>OF393_wgs_1</t>
  </si>
  <si>
    <t>s143</t>
  </si>
  <si>
    <t>OF759</t>
  </si>
  <si>
    <t>s144</t>
  </si>
  <si>
    <t>OF674</t>
  </si>
  <si>
    <t>unknown</t>
  </si>
  <si>
    <t>s145</t>
  </si>
  <si>
    <t>s146</t>
  </si>
  <si>
    <t>OF423</t>
  </si>
  <si>
    <t>s147</t>
  </si>
  <si>
    <t>OF559</t>
  </si>
  <si>
    <t>s148</t>
  </si>
  <si>
    <t>15-10</t>
  </si>
  <si>
    <t>s149</t>
  </si>
  <si>
    <t>OF202</t>
  </si>
  <si>
    <t>s150</t>
  </si>
  <si>
    <t>OF211</t>
  </si>
  <si>
    <t>s151</t>
  </si>
  <si>
    <t>OF58</t>
  </si>
  <si>
    <t>s152</t>
  </si>
  <si>
    <t>OF61</t>
  </si>
  <si>
    <t>s153</t>
  </si>
  <si>
    <t>s154</t>
  </si>
  <si>
    <t>s155</t>
  </si>
  <si>
    <t>OF8</t>
  </si>
  <si>
    <t>s156</t>
  </si>
  <si>
    <t>OF733</t>
  </si>
  <si>
    <t>s157</t>
  </si>
  <si>
    <t>GB18</t>
  </si>
  <si>
    <t>s158</t>
  </si>
  <si>
    <t>S59</t>
  </si>
  <si>
    <t>s159</t>
  </si>
  <si>
    <t>S630</t>
  </si>
  <si>
    <t>s160</t>
  </si>
  <si>
    <t>OF76_wgs_2</t>
  </si>
  <si>
    <t>originally 160</t>
  </si>
  <si>
    <t>s161</t>
  </si>
  <si>
    <t>M11</t>
  </si>
  <si>
    <t>s162</t>
  </si>
  <si>
    <t>M7</t>
  </si>
  <si>
    <t>s163</t>
  </si>
  <si>
    <t>M23</t>
  </si>
  <si>
    <t>s164</t>
  </si>
  <si>
    <t>M24</t>
  </si>
  <si>
    <t>s165</t>
  </si>
  <si>
    <t>M5</t>
  </si>
  <si>
    <t>s166</t>
  </si>
  <si>
    <t>M12</t>
  </si>
  <si>
    <t>M12_wgs_1</t>
  </si>
  <si>
    <t>s167</t>
  </si>
  <si>
    <t>GB22</t>
  </si>
  <si>
    <t>s168</t>
  </si>
  <si>
    <t>M34</t>
  </si>
  <si>
    <t>s169</t>
  </si>
  <si>
    <t>S227</t>
  </si>
  <si>
    <t>s170</t>
  </si>
  <si>
    <t>S483</t>
  </si>
  <si>
    <t>s171</t>
  </si>
  <si>
    <t>OF755</t>
  </si>
  <si>
    <t>s172</t>
  </si>
  <si>
    <t>M33</t>
  </si>
  <si>
    <t>M33_wgs_1</t>
  </si>
  <si>
    <t>s173</t>
  </si>
  <si>
    <t>M10</t>
  </si>
  <si>
    <t>s174</t>
  </si>
  <si>
    <t>M19</t>
  </si>
  <si>
    <t>s175</t>
  </si>
  <si>
    <t>M30</t>
  </si>
  <si>
    <t>s176</t>
  </si>
  <si>
    <t>GB14_wgs_2</t>
  </si>
  <si>
    <t>originally 176</t>
  </si>
  <si>
    <t>s177</t>
  </si>
  <si>
    <t>GB1_wgs_2</t>
  </si>
  <si>
    <t>s178</t>
  </si>
  <si>
    <t>M12_wgs_2</t>
  </si>
  <si>
    <t>s179</t>
  </si>
  <si>
    <t>OF393_wgs_2</t>
  </si>
  <si>
    <t>originally 179</t>
  </si>
  <si>
    <t>s180</t>
  </si>
  <si>
    <t>M33_wgs_2</t>
  </si>
  <si>
    <t>putative genos</t>
  </si>
  <si>
    <t>multi-locus genos</t>
  </si>
  <si>
    <t>clone rate</t>
  </si>
  <si>
    <t>removed samples</t>
  </si>
  <si>
    <t>genotypes for GWAS</t>
  </si>
  <si>
    <t>Genotype</t>
  </si>
  <si>
    <t>Why not sequenced?</t>
  </si>
  <si>
    <t>Ben note</t>
  </si>
  <si>
    <t>Ben update</t>
  </si>
  <si>
    <t>Multi.Locus.Genotype.ID</t>
  </si>
  <si>
    <t>Mote.Restoration.name</t>
  </si>
  <si>
    <t>Putative.Genotype.ID</t>
  </si>
  <si>
    <t>Other.Names</t>
  </si>
  <si>
    <t>Known.Motegeno</t>
  </si>
  <si>
    <t>WGS.Sample.ID</t>
  </si>
  <si>
    <t>Mote.Known.Clones</t>
  </si>
  <si>
    <t>Number.Replicates.Exposed</t>
  </si>
  <si>
    <t>Number.of.replicates.in.Experiment.1</t>
  </si>
  <si>
    <t>Experiment.1.Transmission.Outcome</t>
  </si>
  <si>
    <t>Number.of.replicates.in.Experiment.2</t>
  </si>
  <si>
    <t>Experiment.2.Transmission.Outcome</t>
  </si>
  <si>
    <t>Number.of.replicates.in.Experiment.3</t>
  </si>
  <si>
    <t>Experiment.3.Transmission.Outcome</t>
  </si>
  <si>
    <t>Number.of.replicates.in.Experiment.4</t>
  </si>
  <si>
    <t>Experiment.4.Transmission.Outcome</t>
  </si>
  <si>
    <t>GB11</t>
  </si>
  <si>
    <t>unclear</t>
  </si>
  <si>
    <t>NA</t>
  </si>
  <si>
    <t>N</t>
  </si>
  <si>
    <t>Diseased</t>
  </si>
  <si>
    <t>M15</t>
  </si>
  <si>
    <t>failed extractions</t>
  </si>
  <si>
    <t xml:space="preserve">Yes failed, so we did not send. </t>
  </si>
  <si>
    <t>M25</t>
  </si>
  <si>
    <t>missing in our metadata, label rubbed off?; but also listed as not used in the experiment</t>
  </si>
  <si>
    <t>M9</t>
  </si>
  <si>
    <t xml:space="preserve">This one is weird, it extracted well Zymo plate 2 (B6) but then wasnt added into the sequencing. Will sleuthe further. </t>
  </si>
  <si>
    <t>OF15</t>
  </si>
  <si>
    <t>F15, OF15,F15</t>
  </si>
  <si>
    <t>Y</t>
  </si>
  <si>
    <t>COO</t>
  </si>
  <si>
    <t>KWN</t>
  </si>
  <si>
    <t>OF331</t>
  </si>
  <si>
    <t xml:space="preserve">only juice in bag and extraction failed in zymo plate. In mb spreadsheets (nicks + new extractions) it is not there so I do not htink it was reextracted and sent off. </t>
  </si>
  <si>
    <t>S331</t>
  </si>
  <si>
    <t>OF331, S331,S331</t>
  </si>
  <si>
    <t>SR</t>
  </si>
  <si>
    <t>H</t>
  </si>
  <si>
    <t>OF419</t>
  </si>
  <si>
    <t>listed as not used in the experiment</t>
  </si>
  <si>
    <t>F419, OF419,F419</t>
  </si>
  <si>
    <t>OF433</t>
  </si>
  <si>
    <t>15-20, OF433,15-20</t>
  </si>
  <si>
    <t>OF564</t>
  </si>
  <si>
    <t>Failed in zymo plate, and I cant find anything in the MB files for any of the different names</t>
  </si>
  <si>
    <t>S564</t>
  </si>
  <si>
    <t>OF564,15-564, S564,S564,15-564</t>
  </si>
  <si>
    <t>OF626</t>
  </si>
  <si>
    <t>missing in original metadata; label rubbed off?</t>
  </si>
  <si>
    <t>S60,15-60, OF626,S60,15-60</t>
  </si>
  <si>
    <t>OF655</t>
  </si>
  <si>
    <t>"DON'T NEED" on seq_metadata</t>
  </si>
  <si>
    <t xml:space="preserve">this could be OF674 maybe. </t>
  </si>
  <si>
    <t>BP3, OF655,BP3</t>
  </si>
  <si>
    <t>OF685</t>
  </si>
  <si>
    <t>15-229,S229, OF685,15-229</t>
  </si>
  <si>
    <t>OF704</t>
  </si>
  <si>
    <t>15-121, OF704,15-121</t>
  </si>
  <si>
    <t>OF747</t>
  </si>
  <si>
    <t>S161, OF161, 15-161,15-161</t>
  </si>
  <si>
    <t>OF782</t>
  </si>
  <si>
    <t>15-202, NA,NA</t>
  </si>
  <si>
    <t>this genet exists only in our seq_metadata</t>
  </si>
  <si>
    <t>COUNTA of Why not sequenced?</t>
  </si>
  <si>
    <t>the 'missing' match the number of bags whose labels were rubbed off during shipment (6)</t>
  </si>
  <si>
    <t>Grand Total</t>
  </si>
  <si>
    <t>COUNTA of Sample ID</t>
  </si>
  <si>
    <t>MAX of Alignment Rate</t>
  </si>
  <si>
    <t>MIN of Missing Loci</t>
  </si>
  <si>
    <t>x</t>
  </si>
  <si>
    <t>Sequencing</t>
  </si>
  <si>
    <t>dissim</t>
  </si>
  <si>
    <t>disregard</t>
  </si>
  <si>
    <t>wgs</t>
  </si>
  <si>
    <t>threshold</t>
  </si>
  <si>
    <t>DEP.Genotype</t>
  </si>
  <si>
    <t>Healthy</t>
  </si>
  <si>
    <t>Removed</t>
  </si>
  <si>
    <t>Exposed</t>
  </si>
  <si>
    <t>avgDaysDiseased.std</t>
  </si>
  <si>
    <t>avgFracExpHealthy</t>
  </si>
  <si>
    <t>FracDiseased</t>
  </si>
  <si>
    <t>FracHealthy</t>
  </si>
  <si>
    <t>RGroup.allclustered</t>
  </si>
  <si>
    <t>RGroup.2ormorereps</t>
  </si>
  <si>
    <t>RGroup.3ormorereps</t>
  </si>
  <si>
    <t>GB 11</t>
  </si>
  <si>
    <t>Susceptible</t>
  </si>
  <si>
    <t>1/1 Resistant</t>
  </si>
  <si>
    <t>Highly Susceptible</t>
  </si>
  <si>
    <t>Intermediate</t>
  </si>
  <si>
    <t>Resistant</t>
  </si>
  <si>
    <t>Restoration.name</t>
  </si>
  <si>
    <t>Genotype.name</t>
  </si>
  <si>
    <t>Other.names</t>
  </si>
  <si>
    <t>OFAV.Old.Name</t>
  </si>
  <si>
    <t>Geno.std.x</t>
  </si>
  <si>
    <t>Year.of.initial.collection</t>
  </si>
  <si>
    <t>Partner.Source</t>
  </si>
  <si>
    <t>Sample.ID</t>
  </si>
  <si>
    <t>WGSPutGenoLabel</t>
  </si>
  <si>
    <t>Genotype.Replicate</t>
  </si>
  <si>
    <t>Technical.Replicate</t>
  </si>
  <si>
    <t>Raw.Reads</t>
  </si>
  <si>
    <t>Alignment.Rate</t>
  </si>
  <si>
    <t>Missing.Loci</t>
  </si>
  <si>
    <t>Mote.Genotyped</t>
  </si>
  <si>
    <t>Mote.2brad</t>
  </si>
  <si>
    <t>Mote.Putative.2bRAD.Clones</t>
  </si>
  <si>
    <t>Mote.Microsatellites</t>
  </si>
  <si>
    <t>Mote.Putative.MSAT.Clones</t>
  </si>
  <si>
    <t>Mote.Disease.Tested</t>
  </si>
  <si>
    <t>Mote.Temp.Tested</t>
  </si>
  <si>
    <t>Mote.OA.Tested</t>
  </si>
  <si>
    <t>2015 batch</t>
  </si>
  <si>
    <t>Margaret Miller</t>
  </si>
  <si>
    <t>Yes</t>
  </si>
  <si>
    <t>Kenkel, 2020</t>
  </si>
  <si>
    <t>Imhof, 2020</t>
  </si>
  <si>
    <t>15-229,S229</t>
  </si>
  <si>
    <t>15-229</t>
  </si>
  <si>
    <t>S60,15-60</t>
  </si>
  <si>
    <t>OF564,15-564</t>
  </si>
  <si>
    <t>S564,15-564</t>
  </si>
  <si>
    <t>BP3</t>
  </si>
  <si>
    <t>UNK</t>
  </si>
  <si>
    <t>OF353</t>
  </si>
  <si>
    <t>15 353</t>
  </si>
  <si>
    <t>WGS-1</t>
  </si>
  <si>
    <t>NONE</t>
  </si>
  <si>
    <t>OF 100</t>
  </si>
  <si>
    <t>Jaap</t>
  </si>
  <si>
    <t>12.15.2020</t>
  </si>
  <si>
    <t>Mote</t>
  </si>
  <si>
    <t>WGS-2</t>
  </si>
  <si>
    <t>GB 17</t>
  </si>
  <si>
    <t>WGS-3</t>
  </si>
  <si>
    <t>F 32</t>
  </si>
  <si>
    <t>2010-2017</t>
  </si>
  <si>
    <t>WGS-4</t>
  </si>
  <si>
    <t>Kenkel, 2018</t>
  </si>
  <si>
    <t>F1, X11</t>
  </si>
  <si>
    <t>Imhof, 2018</t>
  </si>
  <si>
    <t>GB 1</t>
  </si>
  <si>
    <t>WGS-154</t>
  </si>
  <si>
    <t>GB 16</t>
  </si>
  <si>
    <t>WGS-6</t>
  </si>
  <si>
    <t>GB 9</t>
  </si>
  <si>
    <t>WGS-7</t>
  </si>
  <si>
    <t>WGS-8</t>
  </si>
  <si>
    <t>WGS-9</t>
  </si>
  <si>
    <t>F75</t>
  </si>
  <si>
    <t>WGS-10</t>
  </si>
  <si>
    <t>WGS-11</t>
  </si>
  <si>
    <t>GB 19</t>
  </si>
  <si>
    <t>WGS-12</t>
  </si>
  <si>
    <t>WGS-13</t>
  </si>
  <si>
    <t>GB 30</t>
  </si>
  <si>
    <t>WGS-14</t>
  </si>
  <si>
    <t>OF509, S509</t>
  </si>
  <si>
    <t>S509,15-509</t>
  </si>
  <si>
    <t>WGS-15</t>
  </si>
  <si>
    <t>BP4</t>
  </si>
  <si>
    <t>15-338,S338</t>
  </si>
  <si>
    <t>15-338</t>
  </si>
  <si>
    <t>WGS-17</t>
  </si>
  <si>
    <t>F1</t>
  </si>
  <si>
    <t>WGS-18</t>
  </si>
  <si>
    <t>F32, X-11</t>
  </si>
  <si>
    <t>OF748</t>
  </si>
  <si>
    <t>OF748,15-31</t>
  </si>
  <si>
    <t>WGS-19</t>
  </si>
  <si>
    <t>OF523</t>
  </si>
  <si>
    <t>WGS-20</t>
  </si>
  <si>
    <t>S771,15-232</t>
  </si>
  <si>
    <t>S771</t>
  </si>
  <si>
    <t>WGS-21</t>
  </si>
  <si>
    <t>S395</t>
  </si>
  <si>
    <t>S395, S641</t>
  </si>
  <si>
    <t>S423, S437, 15-434</t>
  </si>
  <si>
    <t>S437</t>
  </si>
  <si>
    <t>WGS-22</t>
  </si>
  <si>
    <t>S-437 (?)</t>
  </si>
  <si>
    <t>F22</t>
  </si>
  <si>
    <t>WGS-23</t>
  </si>
  <si>
    <t>Imhof, 2021</t>
  </si>
  <si>
    <t>OF350</t>
  </si>
  <si>
    <t>OF350,S350</t>
  </si>
  <si>
    <t>WGS-24</t>
  </si>
  <si>
    <t>15-31,S31</t>
  </si>
  <si>
    <t>15-31</t>
  </si>
  <si>
    <t>WGS-25</t>
  </si>
  <si>
    <t>R</t>
  </si>
  <si>
    <t>15-181,S181</t>
  </si>
  <si>
    <t>15-181</t>
  </si>
  <si>
    <t>WGS-26</t>
  </si>
  <si>
    <t>15-386 A</t>
  </si>
  <si>
    <t>F5</t>
  </si>
  <si>
    <t>OF611, OF660</t>
  </si>
  <si>
    <t>WGS-27</t>
  </si>
  <si>
    <t>S611</t>
  </si>
  <si>
    <t>F7, S611</t>
  </si>
  <si>
    <t>WGS-28</t>
  </si>
  <si>
    <t>OF642</t>
  </si>
  <si>
    <t>S385</t>
  </si>
  <si>
    <t>WGS-29</t>
  </si>
  <si>
    <t>15-592,S592</t>
  </si>
  <si>
    <t>15-592</t>
  </si>
  <si>
    <t>WGS-30</t>
  </si>
  <si>
    <t>OF431</t>
  </si>
  <si>
    <t>WGS-31</t>
  </si>
  <si>
    <t>15-566,S566</t>
  </si>
  <si>
    <t>15-566</t>
  </si>
  <si>
    <t>WGS-32</t>
  </si>
  <si>
    <t>15-11,S11</t>
  </si>
  <si>
    <t>15-11</t>
  </si>
  <si>
    <t>WGS-33</t>
  </si>
  <si>
    <t>WGS-34</t>
  </si>
  <si>
    <t>15-199,S199</t>
  </si>
  <si>
    <t>15-199</t>
  </si>
  <si>
    <t>OF 745</t>
  </si>
  <si>
    <t>WGS-35</t>
  </si>
  <si>
    <t>GB 29</t>
  </si>
  <si>
    <t>WGS-36</t>
  </si>
  <si>
    <t>15-120, S120</t>
  </si>
  <si>
    <t>15-120</t>
  </si>
  <si>
    <t>WGS-37</t>
  </si>
  <si>
    <t>S218</t>
  </si>
  <si>
    <t>15-315,S315</t>
  </si>
  <si>
    <t>15-315</t>
  </si>
  <si>
    <t>OF 705</t>
  </si>
  <si>
    <t>WGS-38</t>
  </si>
  <si>
    <t>WGS-39</t>
  </si>
  <si>
    <t>F125</t>
  </si>
  <si>
    <t>AE 5</t>
  </si>
  <si>
    <t>WGS-130</t>
  </si>
  <si>
    <t>GB 8</t>
  </si>
  <si>
    <t>WGS-42</t>
  </si>
  <si>
    <t>GB 24</t>
  </si>
  <si>
    <t>WGS-43</t>
  </si>
  <si>
    <t>GB 7</t>
  </si>
  <si>
    <t>S464,15-464</t>
  </si>
  <si>
    <t>S464</t>
  </si>
  <si>
    <t>OF 464</t>
  </si>
  <si>
    <t>WGS-45</t>
  </si>
  <si>
    <t>15-93</t>
  </si>
  <si>
    <t>WGS-46</t>
  </si>
  <si>
    <t>UK36</t>
  </si>
  <si>
    <t>WGS-47</t>
  </si>
  <si>
    <t>15-263, S263</t>
  </si>
  <si>
    <t>15-263</t>
  </si>
  <si>
    <t>WGS-48</t>
  </si>
  <si>
    <t>15-416,S416</t>
  </si>
  <si>
    <t>15-416,F416</t>
  </si>
  <si>
    <t>WGS-49</t>
  </si>
  <si>
    <t>F126</t>
  </si>
  <si>
    <t>WGS-50</t>
  </si>
  <si>
    <t>M459</t>
  </si>
  <si>
    <t>WGS-51</t>
  </si>
  <si>
    <t>15-102</t>
  </si>
  <si>
    <t>WGS-52</t>
  </si>
  <si>
    <t>U</t>
  </si>
  <si>
    <t>OF 2</t>
  </si>
  <si>
    <t>F1A</t>
  </si>
  <si>
    <t>WGS-53</t>
  </si>
  <si>
    <t>OF4</t>
  </si>
  <si>
    <t>F4A,F4B</t>
  </si>
  <si>
    <t>1OF4</t>
  </si>
  <si>
    <t>WGS-54</t>
  </si>
  <si>
    <t>S608,15-608</t>
  </si>
  <si>
    <t>S608</t>
  </si>
  <si>
    <t>WGS-72</t>
  </si>
  <si>
    <t>15-17, S17</t>
  </si>
  <si>
    <t>15-17</t>
  </si>
  <si>
    <t>WGS-56</t>
  </si>
  <si>
    <t>F76</t>
  </si>
  <si>
    <t>WGS-57</t>
  </si>
  <si>
    <t>F3A</t>
  </si>
  <si>
    <t>WGS-58</t>
  </si>
  <si>
    <t>OF7</t>
  </si>
  <si>
    <t>F5B</t>
  </si>
  <si>
    <t>WGS-59</t>
  </si>
  <si>
    <t>OF335</t>
  </si>
  <si>
    <t>OF335,15-335</t>
  </si>
  <si>
    <t>S335,15-335</t>
  </si>
  <si>
    <t>WGS-60</t>
  </si>
  <si>
    <t>Imhof, 2020/21</t>
  </si>
  <si>
    <t>WGS-61</t>
  </si>
  <si>
    <t>GB 3</t>
  </si>
  <si>
    <t>WGS-62</t>
  </si>
  <si>
    <t>F46</t>
  </si>
  <si>
    <t>OF 46</t>
  </si>
  <si>
    <t>WGS-63</t>
  </si>
  <si>
    <t>GB 27</t>
  </si>
  <si>
    <t>WGS-64</t>
  </si>
  <si>
    <t>WGS-66</t>
  </si>
  <si>
    <t>Wonderland2</t>
  </si>
  <si>
    <t>WGS-67</t>
  </si>
  <si>
    <t>WGS-68</t>
  </si>
  <si>
    <t>WGS-69</t>
  </si>
  <si>
    <t>WGS-70</t>
  </si>
  <si>
    <t>WGS-71</t>
  </si>
  <si>
    <t>WGS-73</t>
  </si>
  <si>
    <t>WGS-74</t>
  </si>
  <si>
    <t>OF 101</t>
  </si>
  <si>
    <t>WGS-76</t>
  </si>
  <si>
    <t>OF378</t>
  </si>
  <si>
    <t>S 378</t>
  </si>
  <si>
    <t>OF694_4.2020</t>
  </si>
  <si>
    <t>WGS-77</t>
  </si>
  <si>
    <t>15-327_4.2020</t>
  </si>
  <si>
    <t>GB 2</t>
  </si>
  <si>
    <t>WGS-135</t>
  </si>
  <si>
    <t>GB 31</t>
  </si>
  <si>
    <t>WGS-79</t>
  </si>
  <si>
    <t>F 1 A</t>
  </si>
  <si>
    <t>WGS-80</t>
  </si>
  <si>
    <t>F23</t>
  </si>
  <si>
    <t>GB 12</t>
  </si>
  <si>
    <t>AE 10</t>
  </si>
  <si>
    <t>WGS-83</t>
  </si>
  <si>
    <t>OF 56</t>
  </si>
  <si>
    <t>WGS-84</t>
  </si>
  <si>
    <t>OF349</t>
  </si>
  <si>
    <t>OF349, S349</t>
  </si>
  <si>
    <t>15 349</t>
  </si>
  <si>
    <t>WGS-85</t>
  </si>
  <si>
    <t>S635,15-635</t>
  </si>
  <si>
    <t>S635,F635</t>
  </si>
  <si>
    <t>OF 635</t>
  </si>
  <si>
    <t>OF420</t>
  </si>
  <si>
    <t>WGS-86</t>
  </si>
  <si>
    <t>S420</t>
  </si>
  <si>
    <t>GB 13</t>
  </si>
  <si>
    <t>WGS-137</t>
  </si>
  <si>
    <t>OF12</t>
  </si>
  <si>
    <t>F 12</t>
  </si>
  <si>
    <t>OF27</t>
  </si>
  <si>
    <t>F27</t>
  </si>
  <si>
    <t>S554,15-554</t>
  </si>
  <si>
    <t>WGS-89</t>
  </si>
  <si>
    <t>GB 21</t>
  </si>
  <si>
    <t>WGS-90</t>
  </si>
  <si>
    <t>GB 14</t>
  </si>
  <si>
    <t>WGS-91</t>
  </si>
  <si>
    <t>15-457</t>
  </si>
  <si>
    <t>OF 457</t>
  </si>
  <si>
    <t>WGS-92</t>
  </si>
  <si>
    <t>GB 26</t>
  </si>
  <si>
    <t>WGS-93</t>
  </si>
  <si>
    <t>M115</t>
  </si>
  <si>
    <t>OF 200</t>
  </si>
  <si>
    <t>WGS-94</t>
  </si>
  <si>
    <t>OF 509</t>
  </si>
  <si>
    <t>WGS-95</t>
  </si>
  <si>
    <t>15-45, S45</t>
  </si>
  <si>
    <t>15-45</t>
  </si>
  <si>
    <t>WGS-96</t>
  </si>
  <si>
    <t>OF304</t>
  </si>
  <si>
    <t>OF304, S155</t>
  </si>
  <si>
    <t>WGS-97</t>
  </si>
  <si>
    <t>15-26,S26</t>
  </si>
  <si>
    <t>15-26</t>
  </si>
  <si>
    <t>WGS-98</t>
  </si>
  <si>
    <t>WGS-99</t>
  </si>
  <si>
    <t>OF259</t>
  </si>
  <si>
    <t>WGS-100</t>
  </si>
  <si>
    <t>15-602, S602</t>
  </si>
  <si>
    <t>15-602</t>
  </si>
  <si>
    <t>WGS-101</t>
  </si>
  <si>
    <t>15-76</t>
  </si>
  <si>
    <t>WGS-102</t>
  </si>
  <si>
    <t>15-425</t>
  </si>
  <si>
    <t>WGS-103</t>
  </si>
  <si>
    <t>S437,15-437</t>
  </si>
  <si>
    <t>WGS-104</t>
  </si>
  <si>
    <t>GB 28</t>
  </si>
  <si>
    <t>WGS-105</t>
  </si>
  <si>
    <t>GB 25</t>
  </si>
  <si>
    <t>WGS-106</t>
  </si>
  <si>
    <t>GB 23</t>
  </si>
  <si>
    <t>WGS-107</t>
  </si>
  <si>
    <t>GB 15</t>
  </si>
  <si>
    <t>WGS-108</t>
  </si>
  <si>
    <t>WGS-109</t>
  </si>
  <si>
    <t>WGS-110</t>
  </si>
  <si>
    <t>WGS-111</t>
  </si>
  <si>
    <t>OF503</t>
  </si>
  <si>
    <t>WGS-112</t>
  </si>
  <si>
    <t>S 373</t>
  </si>
  <si>
    <t>WGS-113</t>
  </si>
  <si>
    <t>OF575</t>
  </si>
  <si>
    <t>WGS-114</t>
  </si>
  <si>
    <t>AE 3</t>
  </si>
  <si>
    <t>WGS-115</t>
  </si>
  <si>
    <t>WGS-116</t>
  </si>
  <si>
    <t>WGS-117</t>
  </si>
  <si>
    <t>OF 96</t>
  </si>
  <si>
    <t>Birthday</t>
  </si>
  <si>
    <t>12.14.2020</t>
  </si>
  <si>
    <t>WGS-118</t>
  </si>
  <si>
    <t>OF439</t>
  </si>
  <si>
    <t>S 439</t>
  </si>
  <si>
    <t>WGS-119</t>
  </si>
  <si>
    <t>UK 25</t>
  </si>
  <si>
    <t>WGS-120</t>
  </si>
  <si>
    <t>X11</t>
  </si>
  <si>
    <t>WGS-121</t>
  </si>
  <si>
    <t>F1, F32</t>
  </si>
  <si>
    <t>S648</t>
  </si>
  <si>
    <t>WGS-122</t>
  </si>
  <si>
    <t>WGS-123</t>
  </si>
  <si>
    <t>1OF2</t>
  </si>
  <si>
    <t>WGS-124</t>
  </si>
  <si>
    <t>S389</t>
  </si>
  <si>
    <t>WGS-125</t>
  </si>
  <si>
    <t>OF 98</t>
  </si>
  <si>
    <t>WGS-126</t>
  </si>
  <si>
    <t>GB 4</t>
  </si>
  <si>
    <t>WGS-127</t>
  </si>
  <si>
    <t>WGS-128</t>
  </si>
  <si>
    <t>15-1</t>
  </si>
  <si>
    <t>WGS-129</t>
  </si>
  <si>
    <t>15-7_10.2020</t>
  </si>
  <si>
    <t>GB 20</t>
  </si>
  <si>
    <t>15-442,S442</t>
  </si>
  <si>
    <t>15-165</t>
  </si>
  <si>
    <t>OF673</t>
  </si>
  <si>
    <t>WGS-131</t>
  </si>
  <si>
    <t>15-303</t>
  </si>
  <si>
    <t>S384</t>
  </si>
  <si>
    <t>OF 201</t>
  </si>
  <si>
    <t>OF173, OF467</t>
  </si>
  <si>
    <t>WGS-132</t>
  </si>
  <si>
    <t>S173, S467</t>
  </si>
  <si>
    <t>WGS-133</t>
  </si>
  <si>
    <t>OF 99</t>
  </si>
  <si>
    <t>WGS-134</t>
  </si>
  <si>
    <t>GB 10</t>
  </si>
  <si>
    <t>GB 5</t>
  </si>
  <si>
    <t>WGS-136</t>
  </si>
  <si>
    <t>S512</t>
  </si>
  <si>
    <t>WGS-138</t>
  </si>
  <si>
    <t>WGS-139</t>
  </si>
  <si>
    <t>F21</t>
  </si>
  <si>
    <t>F132</t>
  </si>
  <si>
    <t>S393</t>
  </si>
  <si>
    <t>OF670_4.2020; OF689</t>
  </si>
  <si>
    <t>WGS-142</t>
  </si>
  <si>
    <t>R; S546_4.2020; 15-660</t>
  </si>
  <si>
    <t>15-376,S376</t>
  </si>
  <si>
    <t>15-376</t>
  </si>
  <si>
    <t>WGS-143</t>
  </si>
  <si>
    <t>WGS-144</t>
  </si>
  <si>
    <t>15-319</t>
  </si>
  <si>
    <t>WGS-145</t>
  </si>
  <si>
    <t>15-423, S423</t>
  </si>
  <si>
    <t>15-423</t>
  </si>
  <si>
    <t>WGS-146</t>
  </si>
  <si>
    <t>15-89, S89</t>
  </si>
  <si>
    <t>15-89</t>
  </si>
  <si>
    <t>OF671</t>
  </si>
  <si>
    <t>WGS-147</t>
  </si>
  <si>
    <t>15-287</t>
  </si>
  <si>
    <t>OF251</t>
  </si>
  <si>
    <t>WGS-148</t>
  </si>
  <si>
    <t>S652, 15-652</t>
  </si>
  <si>
    <t>S652</t>
  </si>
  <si>
    <t>WGS-149</t>
  </si>
  <si>
    <t>15-211,S211</t>
  </si>
  <si>
    <t>15-211</t>
  </si>
  <si>
    <t>WGS-150</t>
  </si>
  <si>
    <t>WGS-151</t>
  </si>
  <si>
    <t>F61</t>
  </si>
  <si>
    <t>WGS-152</t>
  </si>
  <si>
    <t>BP2</t>
  </si>
  <si>
    <t>WGS-153</t>
  </si>
  <si>
    <t>BP5</t>
  </si>
  <si>
    <t>OF 657</t>
  </si>
  <si>
    <t>F8</t>
  </si>
  <si>
    <t>WGS-155</t>
  </si>
  <si>
    <t>15-264,S264</t>
  </si>
  <si>
    <t>15-264</t>
  </si>
  <si>
    <t>WGS-156</t>
  </si>
  <si>
    <t>GB 18</t>
  </si>
  <si>
    <t>OF622</t>
  </si>
  <si>
    <t>OF622, 15-59</t>
  </si>
  <si>
    <t>S59,15-59</t>
  </si>
  <si>
    <t>WGS-158</t>
  </si>
  <si>
    <t>OF630</t>
  </si>
  <si>
    <t>OF630, 15-630</t>
  </si>
  <si>
    <t>WGS-159</t>
  </si>
  <si>
    <t>WGS-164</t>
  </si>
  <si>
    <t>GB 22</t>
  </si>
  <si>
    <t>WGS-167</t>
  </si>
  <si>
    <t>WGS-168</t>
  </si>
  <si>
    <t>OF227</t>
  </si>
  <si>
    <t>OF227,15-227</t>
  </si>
  <si>
    <t>S227,15-227</t>
  </si>
  <si>
    <t>WGS-169</t>
  </si>
  <si>
    <t>S567</t>
  </si>
  <si>
    <t>S 483</t>
  </si>
  <si>
    <t>WGS-170</t>
  </si>
  <si>
    <t>15-292,S292</t>
  </si>
  <si>
    <t>15-292</t>
  </si>
  <si>
    <t>WGS-171</t>
  </si>
  <si>
    <t>WGS-173</t>
  </si>
  <si>
    <t>WGS-174</t>
  </si>
  <si>
    <t>WGS-175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</si>
</sst>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0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bottom" wrapText="1"/>
    </xf>
    <xf borderId="1" fillId="0" fontId="2" numFmtId="9" xfId="0" applyAlignment="1" applyBorder="1" applyFont="1" applyNumberFormat="1">
      <alignment shrinkToFit="0" vertical="bottom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164" xfId="0" applyBorder="1" applyFont="1" applyNumberFormat="1"/>
    <xf borderId="1" fillId="0" fontId="5" numFmtId="0" xfId="0" applyAlignment="1" applyBorder="1" applyFont="1">
      <alignment readingOrder="0"/>
    </xf>
    <xf borderId="1" fillId="0" fontId="6" numFmtId="0" xfId="0" applyBorder="1" applyFont="1"/>
    <xf borderId="1" fillId="0" fontId="5" numFmtId="0" xfId="0" applyBorder="1" applyFont="1"/>
    <xf borderId="1" fillId="2" fontId="4" numFmtId="0" xfId="0" applyAlignment="1" applyBorder="1" applyFill="1" applyFont="1">
      <alignment readingOrder="0" shrinkToFit="0" vertical="bottom" wrapText="0"/>
    </xf>
    <xf borderId="1" fillId="3" fontId="4" numFmtId="0" xfId="0" applyAlignment="1" applyBorder="1" applyFill="1" applyFont="1">
      <alignment readingOrder="0" shrinkToFit="0" vertical="bottom" wrapText="0"/>
    </xf>
    <xf borderId="1" fillId="4" fontId="4" numFmtId="0" xfId="0" applyAlignment="1" applyBorder="1" applyFill="1" applyFont="1">
      <alignment readingOrder="0" shrinkToFit="0" vertical="bottom" wrapText="0"/>
    </xf>
    <xf borderId="1" fillId="5" fontId="4" numFmtId="0" xfId="0" applyAlignment="1" applyBorder="1" applyFill="1" applyFont="1">
      <alignment readingOrder="0" shrinkToFit="0" vertical="bottom" wrapText="0"/>
    </xf>
    <xf borderId="1" fillId="6" fontId="4" numFmtId="0" xfId="0" applyAlignment="1" applyBorder="1" applyFill="1" applyFont="1">
      <alignment readingOrder="0" shrinkToFit="0" vertical="bottom" wrapText="0"/>
    </xf>
    <xf borderId="0" fillId="0" fontId="7" numFmtId="9" xfId="0" applyAlignment="1" applyFont="1" applyNumberFormat="1">
      <alignment vertical="bottom"/>
    </xf>
    <xf borderId="0" fillId="0" fontId="6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7" numFmtId="9" xfId="0" applyAlignment="1" applyFont="1" applyNumberFormat="1">
      <alignment shrinkToFit="0" vertical="bottom" wrapText="1"/>
    </xf>
    <xf borderId="0" fillId="0" fontId="8" numFmtId="0" xfId="0" applyFont="1"/>
    <xf borderId="0" fillId="0" fontId="8" numFmtId="164" xfId="0" applyFont="1" applyNumberFormat="1"/>
    <xf borderId="0" fillId="0" fontId="6" numFmtId="11" xfId="0" applyFont="1" applyNumberFormat="1"/>
    <xf borderId="0" fillId="0" fontId="6" numFmtId="164" xfId="0" applyFont="1" applyNumberFormat="1"/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6" fontId="10" numFmtId="0" xfId="0" applyAlignment="1" applyFont="1">
      <alignment readingOrder="0" vertical="bottom"/>
    </xf>
    <xf borderId="0" fillId="7" fontId="10" numFmtId="0" xfId="0" applyAlignment="1" applyFill="1" applyFont="1">
      <alignment readingOrder="0" vertical="bottom"/>
    </xf>
    <xf borderId="0" fillId="0" fontId="9" numFmtId="0" xfId="0" applyAlignment="1" applyFont="1">
      <alignment horizontal="right" vertical="bottom"/>
    </xf>
    <xf borderId="0" fillId="8" fontId="10" numFmtId="0" xfId="0" applyAlignment="1" applyFill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6" numFmtId="0" xfId="0" applyFont="1"/>
    <xf borderId="0" fillId="9" fontId="6" numFmtId="0" xfId="0" applyAlignment="1" applyFill="1" applyFont="1">
      <alignment readingOrder="0"/>
    </xf>
    <xf borderId="0" fillId="10" fontId="6" numFmtId="0" xfId="0" applyAlignment="1" applyFill="1" applyFont="1">
      <alignment readingOrder="0"/>
    </xf>
    <xf borderId="0" fillId="11" fontId="6" numFmtId="0" xfId="0" applyAlignment="1" applyFill="1" applyFont="1">
      <alignment readingOrder="0"/>
    </xf>
    <xf borderId="0" fillId="12" fontId="9" numFmtId="0" xfId="0" applyAlignment="1" applyFill="1" applyFont="1">
      <alignment vertical="bottom"/>
    </xf>
    <xf borderId="0" fillId="12" fontId="10" numFmtId="0" xfId="0" applyAlignment="1" applyFont="1">
      <alignment vertical="bottom"/>
    </xf>
    <xf borderId="0" fillId="13" fontId="9" numFmtId="0" xfId="0" applyAlignment="1" applyFill="1" applyFont="1">
      <alignment vertical="bottom"/>
    </xf>
    <xf borderId="0" fillId="13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14" fontId="10" numFmtId="0" xfId="0" applyAlignment="1" applyFill="1" applyFont="1">
      <alignment vertical="bottom"/>
    </xf>
    <xf borderId="0" fillId="15" fontId="10" numFmtId="0" xfId="0" applyAlignment="1" applyFill="1" applyFont="1">
      <alignment vertical="bottom"/>
    </xf>
    <xf borderId="0" fillId="14" fontId="9" numFmtId="0" xfId="0" applyAlignment="1" applyFont="1">
      <alignment vertical="bottom"/>
    </xf>
    <xf borderId="0" fillId="15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8" sheet="WGS not sequenced"/>
  </cacheSource>
  <cacheFields>
    <cacheField name="Genotype" numFmtId="0">
      <sharedItems containsBlank="1">
        <s v="GB11"/>
        <s v="M15"/>
        <s v="M25"/>
        <s v="M9"/>
        <s v="OF15"/>
        <s v="OF331"/>
        <s v="OF419"/>
        <s v="OF433"/>
        <s v="OF564"/>
        <s v="OF626"/>
        <s v="OF655"/>
        <s v="OF685"/>
        <s v="OF704"/>
        <s v="OF747"/>
        <s v="OF782"/>
        <m/>
        <s v="OF674"/>
      </sharedItems>
    </cacheField>
    <cacheField name="Why not sequenced?" numFmtId="0">
      <sharedItems containsBlank="1">
        <s v="unclear"/>
        <s v="failed extractions"/>
        <s v="missing in our metadata, label rubbed off?; but also listed as not used in the experiment"/>
        <s v="listed as not used in the experiment"/>
        <s v="missing in original metadata; label rubbed off?"/>
        <s v="&quot;DON'T NEED&quot; on seq_metadata"/>
        <m/>
      </sharedItems>
    </cacheField>
    <cacheField name="Ben note" numFmtId="0">
      <sharedItems containsBlank="1">
        <m/>
        <s v="Yes failed, so we did not send. "/>
        <s v="This one is weird, it extracted well Zymo plate 2 (B6) but then wasnt added into the sequencing. Will sleuthe further. "/>
        <s v="only juice in bag and extraction failed in zymo plate. In mb spreadsheets (nicks + new extractions) it is not there so I do not htink it was reextracted and sent off. "/>
        <s v="Failed in zymo plate, and I cant find anything in the MB files for any of the different names"/>
        <s v="this could be OF674 maybe. "/>
      </sharedItems>
    </cacheField>
    <cacheField name="Ben update" numFmtId="0">
      <sharedItems containsString="0" containsBlank="1">
        <m/>
      </sharedItems>
    </cacheField>
    <cacheField name="Multi.Locus.Genotype.ID" numFmtId="0">
      <sharedItems containsBlank="1">
        <s v="NA"/>
        <m/>
      </sharedItems>
    </cacheField>
    <cacheField name="Mote.Restoration.name" numFmtId="0">
      <sharedItems containsBlank="1">
        <s v="NA"/>
        <s v="OF15"/>
        <s v="OF331"/>
        <s v="OF419"/>
        <s v="OF433"/>
        <s v="OF564"/>
        <s v="OF626"/>
        <s v="OF655"/>
        <s v="OF685"/>
        <s v="OF704"/>
        <s v="OF747"/>
        <m/>
      </sharedItems>
    </cacheField>
    <cacheField name="Putative.Genotype.ID">
      <sharedItems containsBlank="1" containsMixedTypes="1" containsNumber="1" containsInteger="1">
        <s v="GB11"/>
        <s v="M15"/>
        <s v="M25"/>
        <s v="M9"/>
        <s v="OF15"/>
        <s v="S331"/>
        <s v="OF419"/>
        <s v="OF433"/>
        <s v="S564"/>
        <s v="OF626"/>
        <s v="OF655"/>
        <s v="OF685"/>
        <s v="OF704"/>
        <n v="15161.0"/>
        <s v="OF782"/>
        <m/>
      </sharedItems>
    </cacheField>
    <cacheField name="Other.Names" numFmtId="0">
      <sharedItems containsBlank="1">
        <s v="NA"/>
        <s v="F15, OF15,F15"/>
        <s v="OF331, S331,S331"/>
        <s v="F419, OF419,F419"/>
        <s v="15-20, OF433,15-20"/>
        <s v="OF564,15-564, S564,S564,15-564"/>
        <s v="S60,15-60, OF626,S60,15-60"/>
        <s v="BP3, OF655,BP3"/>
        <s v="15-229,S229, OF685,15-229"/>
        <s v="15-121, OF704,15-121"/>
        <s v="S161, OF161, 15-161,15-161"/>
        <s v="15-202, NA,NA"/>
        <m/>
      </sharedItems>
    </cacheField>
    <cacheField name="why not sequenced?2" numFmtId="0">
      <sharedItems containsBlank="1">
        <s v="unclear"/>
        <s v="failed extractions"/>
        <s v="missing in our metadata, label rubbed off?; but also listed as not used in the experiment"/>
        <s v="listed as not used in the experiment"/>
        <s v="missing in original metadata; label rubbed off?"/>
        <s v="&quot;DON'T NEED&quot; on seq_metadata"/>
        <m/>
        <s v="this genet exists only in our seq_metadata"/>
      </sharedItems>
    </cacheField>
    <cacheField name="Known.Motegeno" numFmtId="0">
      <sharedItems containsBlank="1">
        <s v="N"/>
        <s v="Y"/>
        <m/>
      </sharedItems>
    </cacheField>
    <cacheField name="WGS.Sample.ID" numFmtId="0">
      <sharedItems containsBlank="1">
        <s v="NA"/>
        <m/>
      </sharedItems>
    </cacheField>
    <cacheField name="Mote.Known.Clones" numFmtId="0">
      <sharedItems containsBlank="1">
        <s v="NA"/>
        <m/>
      </sharedItems>
    </cacheField>
    <cacheField name="Type" numFmtId="0">
      <sharedItems containsBlank="1">
        <s v="NA"/>
        <s v="COO"/>
        <s v="SR"/>
        <m/>
      </sharedItems>
    </cacheField>
    <cacheField name="Source" numFmtId="0">
      <sharedItems containsBlank="1">
        <s v="NA"/>
        <s v="KWN"/>
        <s v="H"/>
        <m/>
      </sharedItems>
    </cacheField>
    <cacheField name="Number.Replicates.Exposed" numFmtId="0">
      <sharedItems containsString="0" containsBlank="1" containsNumber="1" containsInteger="1">
        <n v="2.0"/>
        <n v="0.0"/>
        <n v="4.0"/>
        <n v="1.0"/>
        <m/>
      </sharedItems>
    </cacheField>
    <cacheField name="Number.of.replicates.in.Experiment.1" numFmtId="0">
      <sharedItems containsString="0" containsBlank="1" containsNumber="1" containsInteger="1">
        <n v="0.0"/>
        <n v="1.0"/>
        <m/>
      </sharedItems>
    </cacheField>
    <cacheField name="Experiment.1.Transmission.Outcome" numFmtId="0">
      <sharedItems containsBlank="1">
        <s v="NA"/>
        <s v="Diseased"/>
        <m/>
      </sharedItems>
    </cacheField>
    <cacheField name="Number.of.replicates.in.Experiment.2" numFmtId="0">
      <sharedItems containsString="0" containsBlank="1" containsNumber="1" containsInteger="1">
        <n v="1.0"/>
        <n v="0.0"/>
        <n v="2.0"/>
        <m/>
      </sharedItems>
    </cacheField>
    <cacheField name="Experiment.2.Transmission.Outcome" numFmtId="0">
      <sharedItems containsBlank="1">
        <s v="Diseased"/>
        <s v="NA"/>
        <m/>
      </sharedItems>
    </cacheField>
    <cacheField name="Number.of.replicates.in.Experiment.3" numFmtId="0">
      <sharedItems containsString="0" containsBlank="1" containsNumber="1" containsInteger="1">
        <n v="1.0"/>
        <n v="0.0"/>
        <m/>
      </sharedItems>
    </cacheField>
    <cacheField name="Experiment.3.Transmission.Outcome" numFmtId="0">
      <sharedItems containsBlank="1">
        <s v="Diseased"/>
        <s v="NA"/>
        <m/>
      </sharedItems>
    </cacheField>
    <cacheField name="Number.of.replicates.in.Experiment.4" numFmtId="0">
      <sharedItems containsString="0" containsBlank="1" containsNumber="1" containsInteger="1">
        <n v="0.0"/>
        <n v="1.0"/>
        <m/>
      </sharedItems>
    </cacheField>
    <cacheField name="Experiment.4.Transmission.Outcome" numFmtId="0">
      <sharedItems containsBlank="1">
        <s v="NA"/>
        <s v="Diseased"/>
        <m/>
      </sharedItems>
    </cacheField>
    <cacheField name="Symbiodinium" numFmtId="0">
      <sharedItems containsBlank="1">
        <s v="NA"/>
        <m/>
      </sharedItems>
    </cacheField>
    <cacheField name="Breviolum" numFmtId="0">
      <sharedItems containsBlank="1">
        <s v="NA"/>
        <m/>
      </sharedItems>
    </cacheField>
    <cacheField name="Cladocopium" numFmtId="0">
      <sharedItems containsBlank="1">
        <s v="NA"/>
        <m/>
      </sharedItems>
    </cacheField>
    <cacheField name="Durusdinium" numFmtId="0">
      <sharedItems containsBlank="1">
        <s v="NA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81" sheet="WGS"/>
  </cacheSource>
  <cacheFields>
    <cacheField name="Sample ID" numFmtId="0">
      <sharedItems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</sharedItems>
    </cacheField>
    <cacheField name="Putative Genotype ID" numFmtId="0">
      <sharedItems>
        <s v="15-353"/>
        <s v="OF100"/>
        <s v="GB17"/>
        <s v="F32"/>
        <s v="GB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592"/>
        <s v="15-431"/>
        <s v="OF566"/>
        <s v="OF569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687"/>
        <s v="OF2"/>
        <s v="1-OF-4"/>
        <s v="OF608"/>
        <s v="OF354"/>
        <s v="OF76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56"/>
        <s v="15-349"/>
        <s v="OF635"/>
        <s v="GB13"/>
        <s v="F12"/>
        <s v="OF554"/>
        <s v="GB21"/>
        <s v="GB14"/>
        <s v="OF457"/>
        <s v="GB26"/>
        <s v="OF200"/>
        <s v="OF509"/>
        <s v="OF453"/>
        <s v="15-155"/>
        <s v="OF677"/>
        <s v="OF373"/>
        <s v="15-111"/>
        <s v="OF602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OF662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7"/>
        <s v="OF512"/>
        <s v="M31"/>
        <s v="OF21"/>
        <s v="OF132"/>
        <s v="OF393"/>
        <s v="OF759"/>
        <s v="OF674"/>
        <s v="OF693"/>
        <s v="OF423"/>
        <s v="OF559"/>
        <s v="15-10"/>
        <s v="OF202"/>
        <s v="OF211"/>
        <s v="OF58"/>
        <s v="OF61"/>
        <s v="OF654"/>
        <s v="OF657"/>
        <s v="OF8"/>
        <s v="OF733"/>
        <s v="GB18"/>
        <s v="S59"/>
        <s v="S630"/>
        <s v="M11"/>
        <s v="M7"/>
        <s v="M23"/>
        <s v="M24"/>
        <s v="M5"/>
        <s v="M12"/>
        <s v="GB22"/>
        <s v="M34"/>
        <s v="S227"/>
        <s v="S483"/>
        <s v="OF755"/>
        <s v="M33"/>
        <s v="M10"/>
        <s v="M19"/>
        <s v="M30"/>
      </sharedItems>
    </cacheField>
    <cacheField name="Genotype Replicate" numFmtId="0">
      <sharedItems>
        <s v="15-353"/>
        <s v="OF100"/>
        <s v="GB17"/>
        <s v="F32"/>
        <s v="GB1_wgs_1"/>
        <s v="GB16"/>
        <s v="GB9"/>
        <s v="M2-AE23"/>
        <s v="OF689"/>
        <s v="OF75"/>
        <s v="M8"/>
        <s v="GB19"/>
        <s v="M6"/>
        <s v="GB30"/>
        <s v="S509"/>
        <s v="OF656"/>
        <s v="OF758"/>
        <s v="OF1"/>
        <s v="S31"/>
        <s v="15-71"/>
        <s v="OF232"/>
        <s v="OF434"/>
        <s v="OF22"/>
        <s v="15-350"/>
        <s v="OF701"/>
        <s v="OF684"/>
        <s v="OF5"/>
        <s v="OF793"/>
        <s v="15-358"/>
        <s v="OF687"/>
        <s v="15-431"/>
        <s v="OF662"/>
        <s v="OF677"/>
        <s v="OF32"/>
        <s v="OF745"/>
        <s v="GB29"/>
        <s v="OF680"/>
        <s v="OF705"/>
        <s v="GB6"/>
        <s v="OF125"/>
        <s v="AE5"/>
        <s v="GB8"/>
        <s v="GB24"/>
        <s v="GB7"/>
        <s v="OF464"/>
        <s v="OF700"/>
        <s v="UK 36"/>
        <s v="OF263"/>
        <s v="OF416"/>
        <s v="OF126"/>
        <s v="OF649"/>
        <s v="OF2"/>
        <s v="1-OF-4"/>
        <s v="OF693"/>
        <s v="OF354"/>
        <s v="OF76_wgs_1"/>
        <s v="OF3"/>
        <s v="F7"/>
        <s v="S335"/>
        <s v="OF483"/>
        <s v="GB3"/>
        <s v="OF46"/>
        <s v="GB27"/>
        <s v="M35"/>
        <s v="M14"/>
        <s v="OF97"/>
        <s v="M36"/>
        <s v="M16"/>
        <s v="M3"/>
        <s v="M17"/>
        <s v="M21"/>
        <s v="M32"/>
        <s v="M26"/>
        <s v="M28"/>
        <s v="OF101"/>
        <s v="S378"/>
        <s v="GB2"/>
        <s v="GB31"/>
        <s v="F-1-A"/>
        <s v="OF23"/>
        <s v="GB12"/>
        <s v="AE10"/>
        <s v="OF657"/>
        <s v="15-349"/>
        <s v="OF635"/>
        <s v="GB13"/>
        <s v="F12"/>
        <s v="OF654"/>
        <s v="GB21"/>
        <s v="GB14_wgs_1"/>
        <s v="OF457"/>
        <s v="GB26"/>
        <s v="OF200"/>
        <s v="OF509"/>
        <s v="OF453"/>
        <s v="15-155"/>
        <s v="OF373"/>
        <s v="15-111"/>
        <s v="OF679"/>
        <s v="OF696"/>
        <s v="OF628"/>
        <s v="GB28"/>
        <s v="GB25"/>
        <s v="GB23"/>
        <s v="GB15"/>
        <s v="M27"/>
        <s v="M18"/>
        <s v="M29"/>
        <s v="S503"/>
        <s v="S373"/>
        <s v="S575"/>
        <s v="AE3"/>
        <s v="M13"/>
        <s v="M20"/>
        <s v="OF96"/>
        <s v="S439"/>
        <s v="UK25"/>
        <s v="OF11"/>
        <s v="M4"/>
        <s v="1-OF-2"/>
        <s v="OF443"/>
        <s v="OF98"/>
        <s v="GB4"/>
        <s v="M22"/>
        <s v="OF682"/>
        <s v="GB20"/>
        <s v="OF683"/>
        <s v="OF201"/>
        <s v="M2"/>
        <s v="OF99"/>
        <s v="GB10"/>
        <s v="GB5"/>
        <s v="OF512"/>
        <s v="M31"/>
        <s v="OF21"/>
        <s v="OF132"/>
        <s v="OF393_wgs_1"/>
        <s v="OF759"/>
        <s v="OF674"/>
        <s v="OF423"/>
        <s v="15-10"/>
        <s v="OF202"/>
        <s v="OF211"/>
        <s v="OF58"/>
        <s v="OF8"/>
        <s v="OF733"/>
        <s v="GB18"/>
        <s v="S59"/>
        <s v="S630"/>
        <s v="OF76_wgs_2"/>
        <s v="M11"/>
        <s v="M7"/>
        <s v="M23"/>
        <s v="M24"/>
        <s v="M5"/>
        <s v="M12_wgs_1"/>
        <s v="GB22"/>
        <s v="M34"/>
        <s v="S227"/>
        <s v="S483"/>
        <s v="OF755"/>
        <s v="M33_wgs_1"/>
        <s v="M10"/>
        <s v="M19"/>
        <s v="M30"/>
        <s v="GB14_wgs_2"/>
        <s v="GB1_wgs_2"/>
        <s v="M12_wgs_2"/>
        <s v="OF393_wgs_2"/>
        <s v="M33_wgs_2"/>
      </sharedItems>
    </cacheField>
    <cacheField name="Technical Replicate" numFmtId="0">
      <sharedItems>
        <s v="no"/>
        <s v="yes"/>
      </sharedItems>
    </cacheField>
    <cacheField name="Multi-Locus Genotype ID" numFmtId="0">
      <sharedItems containsSemiMixedTypes="0" containsString="0" containsNumber="1" containsInteger="1">
        <n v="1.0"/>
        <n v="2.0"/>
        <n v="3.0"/>
        <n v="4.0"/>
        <n v="154.0"/>
        <n v="6.0"/>
        <n v="7.0"/>
        <n v="8.0"/>
        <n v="9.0"/>
        <n v="10.0"/>
        <n v="11.0"/>
        <n v="12.0"/>
        <n v="13.0"/>
        <n v="14.0"/>
        <n v="15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130.0"/>
        <n v="42.0"/>
        <n v="43.0"/>
        <n v="45.0"/>
        <n v="46.0"/>
        <n v="47.0"/>
        <n v="48.0"/>
        <n v="49.0"/>
        <n v="50.0"/>
        <n v="51.0"/>
        <n v="52.0"/>
        <n v="53.0"/>
        <n v="54.0"/>
        <n v="72.0"/>
        <n v="56.0"/>
        <n v="57.0"/>
        <n v="58.0"/>
        <n v="59.0"/>
        <n v="60.0"/>
        <n v="61.0"/>
        <n v="62.0"/>
        <n v="63.0"/>
        <n v="64.0"/>
        <n v="66.0"/>
        <n v="67.0"/>
        <n v="68.0"/>
        <n v="69.0"/>
        <n v="70.0"/>
        <n v="71.0"/>
        <n v="73.0"/>
        <n v="74.0"/>
        <n v="76.0"/>
        <n v="77.0"/>
        <n v="135.0"/>
        <n v="79.0"/>
        <n v="80.0"/>
        <n v="83.0"/>
        <n v="84.0"/>
        <n v="85.0"/>
        <n v="86.0"/>
        <n v="137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1.0"/>
        <n v="132.0"/>
        <n v="133.0"/>
        <n v="134.0"/>
        <n v="136.0"/>
        <n v="138.0"/>
        <n v="139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5.0"/>
        <n v="156.0"/>
        <n v="158.0"/>
        <n v="159.0"/>
        <n v="164.0"/>
        <n v="167.0"/>
        <n v="168.0"/>
        <n v="169.0"/>
        <n v="170.0"/>
        <n v="171.0"/>
        <n v="173.0"/>
        <n v="174.0"/>
        <n v="175.0"/>
      </sharedItems>
    </cacheField>
    <cacheField name="MLG Notes" numFmtId="0">
      <sharedItems containsBlank="1">
        <m/>
        <s v="originally 160"/>
        <s v="originally 176"/>
        <s v="originally 179"/>
      </sharedItems>
    </cacheField>
    <cacheField name="Raw Reads" numFmtId="0">
      <sharedItems containsSemiMixedTypes="0" containsString="0" containsNumber="1" containsInteger="1">
        <n v="2.4550282E7"/>
        <n v="2.4537896E7"/>
        <n v="2.4643689E7"/>
        <n v="2.5500611E7"/>
        <n v="2.6525495E7"/>
        <n v="1.9762388E7"/>
        <n v="2.5562224E7"/>
        <n v="2.4134469E7"/>
        <n v="2.4739035E7"/>
        <n v="2.4511839E7"/>
        <n v="2.4772288E7"/>
        <n v="2.4199784E7"/>
        <n v="2.4226277E7"/>
        <n v="2.4709523E7"/>
        <n v="2.5581201E7"/>
        <n v="2.6026614E7"/>
        <n v="2.4782166E7"/>
        <n v="2.4500744E7"/>
        <n v="2.4386411E7"/>
        <n v="2.5065122E7"/>
        <n v="2.6907837E7"/>
        <n v="2.5174675E7"/>
        <n v="2.5116195E7"/>
        <n v="2.6028876E7"/>
        <n v="2.6749521E7"/>
        <n v="2.4362732E7"/>
        <n v="2.5120802E7"/>
        <n v="1.9399521E7"/>
        <n v="2.2797232E7"/>
        <n v="2.1133994E7"/>
        <n v="1.9761108E7"/>
        <n v="2.7111915E7"/>
        <n v="2.5479325E7"/>
        <n v="2.2655636E7"/>
        <n v="1.9603998E7"/>
        <n v="2.5675607E7"/>
        <n v="2.4785352E7"/>
        <n v="2.4842654E7"/>
        <n v="2.4702523E7"/>
        <n v="2.6281851E7"/>
        <n v="2.871338E7"/>
        <n v="2.7212395E7"/>
        <n v="2.5857916E7"/>
        <n v="2.8457391E7"/>
        <n v="2.7815296E7"/>
        <n v="2.0448667E7"/>
        <n v="2.232935E7"/>
        <n v="1.9510706E7"/>
        <n v="2.6113998E7"/>
        <n v="2.4525263E7"/>
        <n v="2.6254692E7"/>
        <n v="2.4342148E7"/>
        <n v="2.4793932E7"/>
        <n v="1.9635726E7"/>
        <n v="2.5979695E7"/>
        <n v="2.4515031E7"/>
        <n v="2.4553096E7"/>
        <n v="2.5653466E7"/>
        <n v="2.5889437E7"/>
        <n v="2.4545365E7"/>
        <n v="2.673768E7"/>
        <n v="2.658343E7"/>
        <n v="2.469772E7"/>
        <n v="2.6633402E7"/>
        <n v="2.6711084E7"/>
        <n v="2.5770536E7"/>
        <n v="2.6569985E7"/>
        <n v="2.5762604E7"/>
        <n v="2.8821577E7"/>
        <n v="1.9188777E7"/>
        <n v="1.9413289E7"/>
        <n v="2.8038049E7"/>
        <n v="2.06736E7"/>
        <n v="2.4434674E7"/>
        <n v="2.7362488E7"/>
        <n v="2.6672251E7"/>
        <n v="2.5881213E7"/>
        <n v="2.6171115E7"/>
        <n v="2.7696744E7"/>
        <n v="2.505958E7"/>
        <n v="2.5868102E7"/>
        <n v="2.759599E7"/>
        <n v="1.9691251E7"/>
        <n v="2.6256106E7"/>
        <n v="2.602469E7"/>
        <n v="2.891508E7"/>
        <n v="2.7072411E7"/>
        <n v="2.6739426E7"/>
        <n v="1.9159488E7"/>
        <n v="2.7282941E7"/>
        <n v="2.643978E7"/>
        <n v="1.9458483E7"/>
        <n v="2.0796685E7"/>
        <n v="2.8902594E7"/>
        <n v="2.5823278E7"/>
        <n v="2.6631561E7"/>
        <n v="2.5318967E7"/>
        <n v="2.0693463E7"/>
        <n v="2.5819395E7"/>
        <n v="2.6366235E7"/>
        <n v="2.891715E7"/>
        <n v="2.45295E7"/>
        <n v="2.5632545E7"/>
        <n v="2.5204447E7"/>
        <n v="1.9727788E7"/>
        <n v="2.8068398E7"/>
        <n v="2.6637253E7"/>
        <n v="2.4339542E7"/>
        <n v="2.439269E7"/>
        <n v="2.581683E7"/>
        <n v="2.5356359E7"/>
        <n v="2.4828284E7"/>
        <n v="2.5668465E7"/>
        <n v="2.06409E7"/>
        <n v="1.9443213E7"/>
        <n v="2.7154103E7"/>
        <n v="2.5832058E7"/>
        <n v="2.0452743E7"/>
        <n v="2.8483641E7"/>
        <n v="2.4286852E7"/>
        <n v="2.0445574E7"/>
        <n v="1.9402705E7"/>
        <n v="2.6526136E7"/>
        <n v="2.5906864E7"/>
        <n v="2.6405304E7"/>
        <n v="2.5585938E7"/>
        <n v="2.8197318E7"/>
        <n v="2.5078494E7"/>
        <n v="2.0703876E7"/>
        <n v="2.9462961E7"/>
        <n v="2.6133925E7"/>
        <n v="2.63513E7"/>
        <n v="2.5292126E7"/>
        <n v="2.809276E7"/>
        <n v="2.6877988E7"/>
        <n v="2.067222E7"/>
        <n v="2.7469444E7"/>
        <n v="2.0487376E7"/>
        <n v="2.4811872E7"/>
        <n v="2.8071666E7"/>
        <n v="2.6699385E7"/>
        <n v="2.7735707E7"/>
        <n v="2.5584813E7"/>
        <n v="2.5164474E7"/>
        <n v="1.9491793E7"/>
        <n v="2.4231096E7"/>
        <n v="2.4888321E7"/>
        <n v="2.4301969E7"/>
        <n v="1.9531786E7"/>
        <n v="2.41664E7"/>
        <n v="2.4804399E7"/>
        <n v="2.6107356E7"/>
        <n v="2.6096616E7"/>
        <n v="2.5706349E7"/>
        <n v="2.6672094E7"/>
        <n v="2.7499805E7"/>
        <n v="4.6974509E7"/>
        <n v="6.8177364E7"/>
        <n v="4.4228032E7"/>
        <n v="5.1002107E7"/>
        <n v="4.8017234E7"/>
        <n v="3.7172221E7"/>
        <n v="4.064669E7"/>
        <n v="2.48582E7"/>
        <n v="4.3473566E7"/>
        <n v="3.0306683E7"/>
        <n v="2.5544339E7"/>
        <n v="2.6624121E7"/>
        <n v="2.5143867E7"/>
        <n v="1.9766E7"/>
        <n v="2.4959901E7"/>
        <n v="2.7720841E7"/>
        <n v="2.7026091E7"/>
        <n v="2.5776799E7"/>
        <n v="2.9501898E7"/>
        <n v="2.5704248E7"/>
        <n v="2.6660874E7"/>
        <n v="2.7689412E7"/>
        <n v="2.5686301E7"/>
        <n v="2.6435927E7"/>
      </sharedItems>
    </cacheField>
    <cacheField name="Aligned" numFmtId="0">
      <sharedItems containsSemiMixedTypes="0" containsString="0" containsNumber="1" containsInteger="1">
        <n v="1.8807292E7"/>
        <n v="2.0001933E7"/>
        <n v="1.9776283E7"/>
        <n v="1.6428819E7"/>
        <n v="2.0696913E7"/>
        <n v="1.5272964E7"/>
        <n v="2.0663438E7"/>
        <n v="1.7458921E7"/>
        <n v="8489282.0"/>
        <n v="1.9025706E7"/>
        <n v="1.8890251E7"/>
        <n v="1.7566038E7"/>
        <n v="1.8014174E7"/>
        <n v="1.4161228E7"/>
        <n v="1.1433624E7"/>
        <n v="2.1552521E7"/>
        <n v="1.685472E7"/>
        <n v="1.8511451E7"/>
        <n v="8314031.0"/>
        <n v="7353428.0"/>
        <n v="1.6798946E7"/>
        <n v="1.5974479E7"/>
        <n v="7892961.0"/>
        <n v="1.9006396E7"/>
        <n v="1.6594225E7"/>
        <n v="9492579.0"/>
        <n v="1.8918386E7"/>
        <n v="1.0719912E7"/>
        <n v="6359796.0"/>
        <n v="1.176812E7"/>
        <n v="1.1309894E7"/>
        <n v="2.0273728E7"/>
        <n v="1.7666515E7"/>
        <n v="1.134913E7"/>
        <n v="1.2427078E7"/>
        <n v="1.9162797E7"/>
        <n v="1.5597711E7"/>
        <n v="1.7849205E7"/>
        <n v="1.7582095E7"/>
        <n v="1.7142937E7"/>
        <n v="2.19578E7"/>
        <n v="1.37585E7"/>
        <n v="6722310.0"/>
        <n v="2.1677067E7"/>
        <n v="2630529.0"/>
        <n v="1.6314006E7"/>
        <n v="1.4715424E7"/>
        <n v="1.5084478E7"/>
        <n v="1.7324087E7"/>
        <n v="5101247.0"/>
        <n v="1.0245328E7"/>
        <n v="9346901.0"/>
        <n v="1.4023303E7"/>
        <n v="1.5215833E7"/>
        <n v="1.8551359E7"/>
        <n v="1.6290786E7"/>
        <n v="1.5105837E7"/>
        <n v="4302407.0"/>
        <n v="5480508.0"/>
        <n v="8856509.0"/>
        <n v="1.7525835E7"/>
        <n v="2.1692712E7"/>
        <n v="6701417.0"/>
        <n v="8652428.0"/>
        <n v="2.1794551E7"/>
        <n v="1.8935065E7"/>
        <n v="2.0667225E7"/>
        <n v="1.7587728E7"/>
        <n v="2.3813942E7"/>
        <n v="1.3754696E7"/>
        <n v="1.3969505E7"/>
        <n v="1.9404666E7"/>
        <n v="1.44448E7"/>
        <n v="1.3196358E7"/>
        <n v="2.0801165E7"/>
        <n v="2.0813581E7"/>
        <n v="1.0370725E7"/>
        <n v="1.9771017E7"/>
        <n v="1.7733655E7"/>
        <n v="1.9749602E7"/>
        <n v="2.0869479E7"/>
        <n v="2.0785444E7"/>
        <n v="9116994.0"/>
        <n v="1.0148188E7"/>
        <n v="1.0563977E7"/>
        <n v="1.847024E7"/>
        <n v="2.1531889E7"/>
        <n v="2.1190829E7"/>
        <n v="1.0886349E7"/>
        <n v="1.2685388E7"/>
        <n v="7099480.0"/>
        <n v="1.0014233E7"/>
        <n v="1.0838362E7"/>
        <n v="1.919698E7"/>
        <n v="1.1449484E7"/>
        <n v="2.0819534E7"/>
        <n v="1.1690937E7"/>
        <n v="1.5679687E7"/>
        <n v="1.7209955E7"/>
        <n v="2.0565702E7"/>
        <n v="2.3422132E7"/>
        <n v="1.9812354E7"/>
        <n v="2.0646747E7"/>
        <n v="1.8814825E7"/>
        <n v="6161000.0"/>
        <n v="1.7524695E7"/>
        <n v="1.700733E7"/>
        <n v="2.0105567E7"/>
        <n v="1.8371865E7"/>
        <n v="1.8432196E7"/>
        <n v="1.77262E7"/>
        <n v="1.9527176E7"/>
        <n v="1.8700996E7"/>
        <n v="1.6459032E7"/>
        <n v="1952512.0"/>
        <n v="1.7465277E7"/>
        <n v="1.9557914E7"/>
        <n v="1.664363E7"/>
        <n v="1.692174E7"/>
        <n v="1.7676975E7"/>
        <n v="1.4490859E7"/>
        <n v="1.4440472E7"/>
        <n v="1.7458858E7"/>
        <n v="1.907688E7"/>
        <n v="1.7930691E7"/>
        <n v="1.7390816E7"/>
        <n v="1.9168475E7"/>
        <n v="1.2631037E7"/>
        <n v="9417021.0"/>
        <n v="1.990735E7"/>
        <n v="1.848221E7"/>
        <n v="1.6540511E7"/>
        <n v="1.8692858E7"/>
        <n v="2.1454258E7"/>
        <n v="1.8653228E7"/>
        <n v="1.4864571E7"/>
        <n v="1.9595575E7"/>
        <n v="1.0026062E7"/>
        <n v="7059618.0"/>
        <n v="2.1319553E7"/>
        <n v="1.9958566E7"/>
        <n v="1.6734432E7"/>
        <n v="1.5771784E7"/>
        <n v="1.9620755E7"/>
        <n v="1.1592776E7"/>
        <n v="5274781.0"/>
        <n v="7981836.0"/>
        <n v="9718912.0"/>
        <n v="1.4989483E7"/>
        <n v="1.7330459E7"/>
        <n v="1.2805732E7"/>
        <n v="1.8596329E7"/>
        <n v="1.6427328E7"/>
        <n v="1.9424576E7"/>
        <n v="1.5993279E7"/>
        <n v="2.0871891E7"/>
        <n v="2.8444683E7"/>
        <n v="3.9183609E7"/>
        <n v="2.9508821E7"/>
        <n v="3.2359965E7"/>
        <n v="3.0716268E7"/>
        <n v="2.242386E7"/>
        <n v="2.2332555E7"/>
        <n v="1.6963107E7"/>
        <n v="2.471406E7"/>
        <n v="2.0536327E7"/>
        <n v="1.7173069E7"/>
        <n v="1.9107101E7"/>
        <n v="1.7675439E7"/>
        <n v="1.4158792E7"/>
        <n v="1.7971133E7"/>
        <n v="1.9812171E7"/>
        <n v="9984275.0"/>
        <n v="1.8589807E7"/>
        <n v="2.0318175E7"/>
        <n v="7324368.0"/>
        <n v="2.0733729E7"/>
        <n v="1.9591634E7"/>
        <n v="1.4642655E7"/>
        <n v="1.8949912E7"/>
      </sharedItems>
    </cacheField>
    <cacheField name="Alignment Rate" numFmtId="164">
      <sharedItems containsSemiMixedTypes="0" containsString="0" containsNumber="1">
        <n v="0.7660723408390991"/>
        <n v="0.8151445828933337"/>
        <n v="0.8024887426553711"/>
        <n v="0.6442519749820896"/>
        <n v="0.780264911173194"/>
        <n v="0.7728298827044586"/>
        <n v="0.808358380710536"/>
        <n v="0.7234019111835441"/>
        <n v="0.34315332024874856"/>
        <n v="0.7761843572813937"/>
        <n v="0.7625557639245919"/>
        <n v="0.7258758177345715"/>
        <n v="0.7435799565901108"/>
        <n v="0.5731081089667331"/>
        <n v="0.4469541519962257"/>
        <n v="0.8280954641276042"/>
        <n v="0.6801148858416977"/>
        <n v="0.7555464846292015"/>
        <n v="0.34092884762747583"/>
        <n v="0.29337291875140287"/>
        <n v="0.6243142471838223"/>
        <n v="0.634545589962929"/>
        <n v="0.3142578324463558"/>
        <n v="0.7302042546900603"/>
        <n v="0.6203559682433192"/>
        <n v="0.38963524287834383"/>
        <n v="0.7530964178611813"/>
        <n v="0.5525864272628175"/>
        <n v="0.27897228926739875"/>
        <n v="0.5568336964607825"/>
        <n v="0.572330964437824"/>
        <n v="0.7477792697417354"/>
        <n v="0.693366680632238"/>
        <n v="0.5009406930796381"/>
        <n v="0.633905288094806"/>
        <n v="0.7463425110066532"/>
        <n v="0.6293116595640844"/>
        <n v="0.7184902627553401"/>
        <n v="0.7117530059581363"/>
        <n v="0.6522728174663193"/>
        <n v="0.764723623620765"/>
        <n v="0.50559680616131"/>
        <n v="0.25997106650048674"/>
        <n v="0.7617376800283624"/>
        <n v="0.09457131069178627"/>
        <n v="0.7978029081308821"/>
        <n v="0.6590171232033176"/>
        <n v="0.773138501497588"/>
        <n v="0.6634023254501283"/>
        <n v="0.20799968587492823"/>
        <n v="0.390228458974114"/>
        <n v="0.3839801236932747"/>
        <n v="0.5655941542470956"/>
        <n v="0.774905547164388"/>
        <n v="0.7140714700461264"/>
        <n v="0.6645223495740226"/>
        <n v="0.6152314559434786"/>
        <n v="0.16771250325394627"/>
        <n v="0.21168896025046818"/>
        <n v="0.36082205336934287"/>
        <n v="0.6554732871363559"/>
        <n v="0.8160238163397274"/>
        <n v="0.27133747568601474"/>
        <n v="0.32487130258462665"/>
        <n v="0.815936597706031"/>
        <n v="0.7347563512066648"/>
        <n v="0.7778410488376264"/>
        <n v="0.6826844056602352"/>
        <n v="0.8262539555000755"/>
        <n v="0.7168094141695429"/>
        <n v="0.7195846618262367"/>
        <n v="0.6920833186360434"/>
        <n v="0.6987075303769058"/>
        <n v="0.5400668738203751"/>
        <n v="0.7602073685697003"/>
        <n v="0.7803458733198034"/>
        <n v="0.4007047505849127"/>
        <n v="0.7554518407030041"/>
        <n v="0.6402794133490926"/>
        <n v="0.7881058660999107"/>
        <n v="0.8067649880149692"/>
        <n v="0.7532052301801819"/>
        <n v="0.4629971960643841"/>
        <n v="0.3865077327155824"/>
        <n v="0.40592133854428236"/>
        <n v="0.6387753379897272"/>
        <n v="0.7953443452081161"/>
        <n v="0.7924937880117546"/>
        <n v="0.5681962378117829"/>
        <n v="0.46495676547480713"/>
        <n v="0.2685150935446513"/>
        <n v="0.5146461314584493"/>
        <n v="0.5211581557349164"/>
        <n v="0.6641957465824694"/>
        <n v="0.4433784122991667"/>
        <n v="0.7817616849421631"/>
        <n v="0.4617462078922888"/>
        <n v="0.7577120852126104"/>
        <n v="0.6665514432077126"/>
        <n v="0.7800014677863563"/>
        <n v="0.8099737353093234"/>
        <n v="0.8076949795144622"/>
        <n v="0.8054895446394418"/>
        <n v="0.746488308194185"/>
        <n v="0.3123005985263021"/>
        <n v="0.6243567944276691"/>
        <n v="0.6384791254563674"/>
        <n v="0.826045412029528"/>
        <n v="0.7531709294874817"/>
        <n v="0.7139604668737409"/>
        <n v="0.6990830189776064"/>
        <n v="0.7864891508410328"/>
        <n v="0.7285591873140836"/>
        <n v="0.7973989506271529"/>
        <n v="0.10042126267916728"/>
        <n v="0.6431910860763841"/>
        <n v="0.7571179191375306"/>
        <n v="0.8137602863342096"/>
        <n v="0.5940862686761148"/>
        <n v="0.7278413439502164"/>
        <n v="0.7087528577089595"/>
        <n v="0.7442504537382804"/>
        <n v="0.6581756950955843"/>
        <n v="0.736363922704037"/>
        <n v="0.6790564123026192"/>
        <n v="0.6797021082439894"/>
        <n v="0.6797978091391529"/>
        <n v="0.5036601081388699"/>
        <n v="0.4548433829491637"/>
        <n v="0.6756737722321935"/>
        <n v="0.707211411986527"/>
        <n v="0.627692409862132"/>
        <n v="0.7390781621125879"/>
        <n v="0.7636934925582249"/>
        <n v="0.6939964405073773"/>
        <n v="0.7190602170449037"/>
        <n v="0.7133589962723672"/>
        <n v="0.4893775562082719"/>
        <n v="0.28452581086989326"/>
        <n v="0.7594687468852045"/>
        <n v="0.7475290535718332"/>
        <n v="0.603353359624112"/>
        <n v="0.61645101724996"/>
        <n v="0.7797005810651954"/>
        <n v="0.5947516475267308"/>
        <n v="0.2176864389460551"/>
        <n v="0.3207060853964396"/>
        <n v="0.3999228210685315"/>
        <n v="0.7674404685777327"/>
        <n v="0.7171303545418433"/>
        <n v="0.5162685860681405"/>
        <n v="0.7123022722025164"/>
        <n v="0.6294811557176608"/>
        <n v="0.755633404027931"/>
        <n v="0.5996259236338924"/>
        <n v="0.7589832364265856"/>
        <n v="0.6055344399661527"/>
        <n v="0.5747304779926663"/>
        <n v="0.667197242689885"/>
        <n v="0.6344829047945019"/>
        <n v="0.6396925737121801"/>
        <n v="0.6032424051282811"/>
        <n v="0.5494310852864034"/>
        <n v="0.6823948234385434"/>
        <n v="0.5684847661220154"/>
        <n v="0.6776171117109715"/>
        <n v="0.6722847281348717"/>
        <n v="0.7176612891745797"/>
        <n v="0.7029721800548818"/>
        <n v="0.7163205504401498"/>
        <n v="0.7200001714750391"/>
        <n v="0.7147031000971436"/>
        <n v="0.36943096950276677"/>
        <n v="0.7211836892548218"/>
        <n v="0.6887073841825363"/>
        <n v="0.28494776427616164"/>
        <n v="0.7776837698569071"/>
        <n v="0.7075496583314951"/>
        <n v="0.5700569731702513"/>
        <n v="0.7168241915632465"/>
      </sharedItems>
    </cacheField>
    <cacheField name="Missing Loci" numFmtId="0">
      <sharedItems containsSemiMixedTypes="0" containsString="0" containsNumber="1" containsInteger="1">
        <n v="12519.0"/>
        <n v="790.0"/>
        <n v="828.0"/>
        <n v="1011.0"/>
        <n v="647.0"/>
        <n v="977.0"/>
        <n v="782.0"/>
        <n v="939.0"/>
        <n v="3465.0"/>
        <n v="706.0"/>
        <n v="880.0"/>
        <n v="1000.0"/>
        <n v="791.0"/>
        <n v="1302.0"/>
        <n v="2206.0"/>
        <n v="540.0"/>
        <n v="883.0"/>
        <n v="685.0"/>
        <n v="3333.0"/>
        <n v="3877.0"/>
        <n v="879.0"/>
        <n v="1028.0"/>
        <n v="3467.0"/>
        <n v="724.0"/>
        <n v="962.0"/>
        <n v="3875.0"/>
        <n v="971.0"/>
        <n v="3154.0"/>
        <n v="4791.0"/>
        <n v="2288.0"/>
        <n v="2649.0"/>
        <n v="808.0"/>
        <n v="992.0"/>
        <n v="2521.0"/>
        <n v="1918.0"/>
        <n v="735.0"/>
        <n v="739.0"/>
        <n v="1039.0"/>
        <n v="641.0"/>
        <n v="600.0"/>
        <n v="1289.0"/>
        <n v="3865.0"/>
        <n v="497.0"/>
        <n v="5052.0"/>
        <n v="1198.0"/>
        <n v="1333.0"/>
        <n v="1337.0"/>
        <n v="1093.0"/>
        <n v="5579.0"/>
        <n v="2648.0"/>
        <n v="3073.0"/>
        <n v="7901.0"/>
        <n v="1365.0"/>
        <n v="906.0"/>
        <n v="956.0"/>
        <n v="1817.0"/>
        <n v="5650.0"/>
        <n v="5182.0"/>
        <n v="3324.0"/>
        <n v="897.0"/>
        <n v="757.0"/>
        <n v="4436.0"/>
        <n v="3298.0"/>
        <n v="508.0"/>
        <n v="797.0"/>
        <n v="765.0"/>
        <n v="873.0"/>
        <n v="584.0"/>
        <n v="1940.0"/>
        <n v="1376.0"/>
        <n v="787.0"/>
        <n v="1268.0"/>
        <n v="2531.0"/>
        <n v="611.0"/>
        <n v="756.0"/>
        <n v="2021.0"/>
        <n v="737.0"/>
        <n v="865.0"/>
        <n v="592.0"/>
        <n v="580.0"/>
        <n v="35110.0"/>
        <n v="2398.0"/>
        <n v="2241.0"/>
        <n v="839.0"/>
        <n v="729.0"/>
        <n v="2393.0"/>
        <n v="1729.0"/>
        <n v="4041.0"/>
        <n v="2587.0"/>
        <n v="2374.0"/>
        <n v="789.0"/>
        <n v="2299.0"/>
        <n v="1942.0"/>
        <n v="1186.0"/>
        <n v="20121.0"/>
        <n v="792.0"/>
        <n v="572.0"/>
        <n v="692.0"/>
        <n v="748.0"/>
        <n v="733.0"/>
        <n v="4546.0"/>
        <n v="819.0"/>
        <n v="1001.0"/>
        <n v="824.0"/>
        <n v="715.0"/>
        <n v="825.0"/>
        <n v="815.0"/>
        <n v="656.0"/>
        <n v="868.0"/>
        <n v="3927.0"/>
        <n v="912.0"/>
        <n v="705.0"/>
        <n v="1187.0"/>
        <n v="805.0"/>
        <n v="852.0"/>
        <n v="1286.0"/>
        <n v="1328.0"/>
        <n v="1019.0"/>
        <n v="916.0"/>
        <n v="937.0"/>
        <n v="803.0"/>
        <n v="13311.0"/>
        <n v="12644.0"/>
        <n v="886.0"/>
        <n v="743.0"/>
        <n v="927.0"/>
        <n v="1193.0"/>
        <n v="845.0"/>
        <n v="2590.0"/>
        <n v="3965.0"/>
        <n v="568.0"/>
        <n v="1012.0"/>
        <n v="1112.0"/>
        <n v="810.0"/>
        <n v="2708.0"/>
        <n v="5194.0"/>
        <n v="12889.0"/>
        <n v="2853.0"/>
        <n v="2319.0"/>
        <n v="7699.0"/>
        <n v="836.0"/>
        <n v="1343.0"/>
        <n v="730.0"/>
        <n v="1047.0"/>
        <n v="718.0"/>
        <n v="629.0"/>
        <n v="513.0"/>
        <n v="503.0"/>
        <n v="581.0"/>
        <n v="477.0"/>
        <n v="578.0"/>
        <n v="934.0"/>
        <n v="650.0"/>
        <n v="559.0"/>
        <n v="945.0"/>
        <n v="747.0"/>
        <n v="862.0"/>
        <n v="1576.0"/>
        <n v="749.0"/>
        <n v="13880.0"/>
        <n v="921.0"/>
        <n v="3900.0"/>
        <n v="576.0"/>
        <n v="652.0"/>
        <n v="1299.0"/>
        <n v="758.0"/>
      </sharedItems>
    </cacheField>
    <cacheField name="Remove" numFmtId="0">
      <sharedItems containsBlank="1">
        <s v="filter"/>
        <m/>
        <s v="clone"/>
        <s v="unused"/>
        <s v="unknown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55" sheet="susceptibility metadata - 3.25."/>
  </cacheSource>
  <cacheFields>
    <cacheField name="DEP.Genotype">
      <sharedItems containsMixedTypes="1" containsNumber="1" containsInteger="1">
        <s v="GB 11"/>
        <s v="M15"/>
        <s v="M9"/>
        <s v="OF331"/>
        <s v="OF626"/>
        <s v="OF655"/>
        <s v="OF685"/>
        <s v="S564"/>
        <n v="1.0"/>
        <n v="10.0"/>
        <n v="100.0"/>
        <n v="101.0"/>
        <n v="102.0"/>
        <n v="103.0"/>
        <n v="104.0"/>
        <n v="105.0"/>
        <n v="106.0"/>
        <n v="107.0"/>
        <n v="108.0"/>
        <n v="109.0"/>
        <n v="11.0"/>
        <n v="110.0"/>
        <n v="111.0"/>
        <n v="112.0"/>
        <n v="113.0"/>
        <n v="114.0"/>
        <n v="115.0"/>
        <n v="116.0"/>
        <n v="117.0"/>
        <n v="118.0"/>
        <n v="119.0"/>
        <n v="12.0"/>
        <n v="120.0"/>
        <n v="121.0"/>
        <n v="122.0"/>
        <n v="123.0"/>
        <n v="124.0"/>
        <n v="125.0"/>
        <n v="126.0"/>
        <n v="127.0"/>
        <n v="13.0"/>
        <n v="130.0"/>
        <n v="132.0"/>
        <n v="133.0"/>
        <n v="134.0"/>
        <n v="135.0"/>
        <n v="136.0"/>
        <n v="137.0"/>
        <n v="138.0"/>
        <n v="139.0"/>
        <n v="14.0"/>
        <n v="142.0"/>
        <n v="143.0"/>
        <n v="145.0"/>
        <n v="146.0"/>
        <n v="147.0"/>
        <n v="148.0"/>
        <n v="149.0"/>
        <n v="15.0"/>
        <n v="150.0"/>
        <n v="151.0"/>
        <n v="152.0"/>
        <n v="153.0"/>
        <n v="154.0"/>
        <n v="155.0"/>
        <n v="156.0"/>
        <n v="158.0"/>
        <n v="159.0"/>
        <n v="164.0"/>
        <n v="167.0"/>
        <n v="168.0"/>
        <n v="169.0"/>
        <n v="17.0"/>
        <n v="170.0"/>
        <n v="171.0"/>
        <n v="173.0"/>
        <n v="174.0"/>
        <n v="175.0"/>
        <n v="18.0"/>
        <n v="19.0"/>
        <n v="2.0"/>
        <n v="20.0"/>
        <n v="21.0"/>
        <n v="22.0"/>
        <n v="23.0"/>
        <n v="24.0"/>
        <n v="25.0"/>
        <n v="26.0"/>
        <n v="27.0"/>
        <n v="28.0"/>
        <n v="29.0"/>
        <n v="3.0"/>
        <n v="30.0"/>
        <n v="31.0"/>
        <n v="32.0"/>
        <n v="33.0"/>
        <n v="34.0"/>
        <n v="35.0"/>
        <n v="36.0"/>
        <n v="37.0"/>
        <n v="38.0"/>
        <n v="39.0"/>
        <n v="4.0"/>
        <n v="42.0"/>
        <n v="43.0"/>
        <n v="45.0"/>
        <n v="46.0"/>
        <n v="47.0"/>
        <n v="48.0"/>
        <n v="49.0"/>
        <n v="50.0"/>
        <n v="51.0"/>
        <n v="52.0"/>
        <n v="53.0"/>
        <n v="54.0"/>
        <n v="56.0"/>
        <n v="57.0"/>
        <n v="58.0"/>
        <n v="59.0"/>
        <n v="6.0"/>
        <n v="60.0"/>
        <n v="61.0"/>
        <n v="62.0"/>
        <n v="63.0"/>
        <n v="64.0"/>
        <n v="66.0"/>
        <n v="67.0"/>
        <n v="68.0"/>
        <n v="69.0"/>
        <n v="7.0"/>
        <n v="70.0"/>
        <n v="71.0"/>
        <n v="72.0"/>
        <n v="73.0"/>
        <n v="74.0"/>
        <n v="76.0"/>
        <n v="77.0"/>
        <n v="79.0"/>
        <n v="80.0"/>
        <n v="83.0"/>
        <n v="84.0"/>
        <n v="85.0"/>
        <n v="86.0"/>
        <n v="89.0"/>
        <n v="90.0"/>
        <n v="91.0"/>
        <n v="92.0"/>
        <n v="93.0"/>
        <n v="94.0"/>
        <n v="95.0"/>
        <n v="96.0"/>
        <n v="97.0"/>
        <n v="98.0"/>
        <n v="99.0"/>
      </sharedItems>
    </cacheField>
    <cacheField name="Healthy" numFmtId="0">
      <sharedItems containsSemiMixedTypes="0" containsString="0" containsNumber="1" containsInteger="1">
        <n v="0.0"/>
        <n v="1.0"/>
        <n v="2.0"/>
      </sharedItems>
    </cacheField>
    <cacheField name="Removed" numFmtId="0">
      <sharedItems containsSemiMixedTypes="0" containsString="0" containsNumber="1" containsInteger="1">
        <n v="2.0"/>
        <n v="4.0"/>
        <n v="1.0"/>
        <n v="3.0"/>
        <n v="6.0"/>
        <n v="5.0"/>
        <n v="0.0"/>
        <n v="36.0"/>
      </sharedItems>
    </cacheField>
    <cacheField name="Exposed" numFmtId="0">
      <sharedItems containsSemiMixedTypes="0" containsString="0" containsNumber="1" containsInteger="1">
        <n v="2.0"/>
        <n v="4.0"/>
        <n v="1.0"/>
        <n v="3.0"/>
        <n v="6.0"/>
        <n v="7.0"/>
        <n v="37.0"/>
      </sharedItems>
    </cacheField>
    <cacheField name="avgDaysDiseased.std" numFmtId="0">
      <sharedItems containsSemiMixedTypes="0" containsString="0" containsNumber="1">
        <n v="0.07670455"/>
        <n v="0.12152778"/>
        <n v="0.18055556"/>
        <n v="0.10166396"/>
        <n v="0.14285714"/>
        <n v="0.08116883"/>
        <n v="0.07142857"/>
        <n v="0.28571429"/>
        <n v="0.0719697"/>
        <n v="0.09577922"/>
        <n v="0.10524892"/>
        <n v="0.21428571"/>
        <n v="0.18181818"/>
        <n v="0.1043771"/>
        <n v="0.28977273"/>
        <n v="0.09995791"/>
        <n v="0.0625"/>
        <n v="0.52777778"/>
        <n v="0.05902778"/>
        <n v="0.05787037"/>
        <n v="0.06965488"/>
        <n v="0.45887446"/>
        <n v="0.12878788"/>
        <n v="0.42592593"/>
        <n v="0.46296296"/>
        <n v="0.43560606"/>
        <n v="0.53125"/>
        <n v="0.09406566"/>
        <n v="0.09280303"/>
        <n v="0.14042208"/>
        <n v="0.16720779"/>
        <n v="0.37268519"/>
        <n v="0.19805195"/>
        <n v="0.53030303"/>
        <n v="0.42824074"/>
        <n v="0.33667027"/>
        <n v="0.16203704"/>
        <n v="0.22706229"/>
        <n v="0.5625"/>
        <n v="0.4006734"/>
        <n v="0.37037037"/>
        <n v="0.71428571"/>
        <n v="1.0"/>
        <n v="0.12662338"/>
        <n v="0.34117965"/>
        <n v="0.18052631"/>
        <n v="0.25892857"/>
        <n v="0.125"/>
        <n v="0.21212121"/>
        <n v="0.25231481"/>
        <n v="0.09090909"/>
        <n v="0.3125"/>
        <n v="0.12037037"/>
        <n v="0.15286797"/>
        <n v="0.21753247"/>
        <n v="0.3844697"/>
        <n v="0.07494589"/>
        <n v="0.63636364"/>
        <n v="0.16257816"/>
        <n v="0.54545455"/>
        <n v="0.1525974"/>
        <n v="0.28625541"/>
        <n v="0.78125"/>
        <n v="0.10227273"/>
        <n v="0.6875"/>
        <n v="0.4375"/>
        <n v="0.17207792"/>
        <n v="0.1010101"/>
        <n v="0.59090909"/>
        <n v="0.09722222"/>
        <n v="0.1875"/>
        <n v="0.22569444"/>
        <n v="0.08680556"/>
        <n v="0.13026094"/>
        <n v="0.625"/>
        <n v="0.27395125"/>
        <n v="0.39351852"/>
        <n v="0.1344697"/>
        <n v="0.41477273"/>
        <n v="0.74074074"/>
      </sharedItems>
    </cacheField>
    <cacheField name="avgFracExpHealthy" numFmtId="0">
      <sharedItems containsSemiMixedTypes="0" containsString="0" containsNumber="1">
        <n v="0.33806818"/>
        <n v="0.17361111"/>
        <n v="0.14930556"/>
        <n v="0.45393669"/>
        <n v="0.14285714"/>
        <n v="0.46753247"/>
        <n v="0.35714286"/>
        <n v="0.07142857"/>
        <n v="0.26704545"/>
        <n v="0.45156926"/>
        <n v="0.21834416"/>
        <n v="0.40584416"/>
        <n v="0.21428571"/>
        <n v="0.09090909"/>
        <n v="0.2020202"/>
        <n v="0.12215909"/>
        <n v="0.35942761"/>
        <n v="0.4375"/>
        <n v="0.72222222"/>
        <n v="0.17708333"/>
        <n v="0.25462963"/>
        <n v="0.42003367"/>
        <n v="0.40056818"/>
        <n v="0.50865801"/>
        <n v="0.29292929"/>
        <n v="0.59259259"/>
        <n v="0.53703704"/>
        <n v="0.42613636"/>
        <n v="0.625"/>
        <n v="0.21275253"/>
        <n v="0.26515152"/>
        <n v="0.25027056"/>
        <n v="0.22646104"/>
        <n v="0.45138889"/>
        <n v="0.11688312"/>
        <n v="0.125"/>
        <n v="0.27272727"/>
        <n v="0.47306397"/>
        <n v="0.07638889"/>
        <n v="0.40512266"/>
        <n v="0.11574074"/>
        <n v="0.41477273"/>
        <n v="0.39330808"/>
        <n v="0.53125"/>
        <n v="0.55218855"/>
        <n v="0.1875"/>
        <n v="0.61111111"/>
        <n v="0.85714286"/>
        <n v="0.64285714"/>
        <n v="0.42857143"/>
        <n v="1.0"/>
        <n v="0.73701299"/>
        <n v="0.78571429"/>
        <n v="0.1642316"/>
        <n v="0.49768519"/>
        <n v="0.3164975"/>
        <n v="0.16964286"/>
        <n v="0.57142857"/>
        <n v="0.375"/>
        <n v="0.28819444"/>
        <n v="0.36868687"/>
        <n v="0.13425926"/>
        <n v="0.28571429"/>
        <n v="0.5"/>
        <n v="0.12152778"/>
        <n v="0.17592593"/>
        <n v="0.28436147"/>
        <n v="0.16287879"/>
        <n v="0.71428571"/>
        <n v="0.49350649"/>
        <n v="0.66287879"/>
        <n v="0.38906926"/>
        <n v="0.37268519"/>
        <n v="0.72727273"/>
        <n v="0.31962482"/>
        <n v="0.81818182"/>
        <n v="0.25324675"/>
        <n v="0.36363636"/>
        <n v="0.38365801"/>
        <n v="0.8125"/>
        <n v="0.39583333"/>
        <n v="0.18181818"/>
        <n v="0.29545455"/>
        <n v="0.37878788"/>
        <n v="0.77272727"/>
        <n v="0.33116883"/>
        <n v="0.62121212"/>
        <n v="0.18539562"/>
        <n v="0.48376623"/>
        <n v="0.58901515"/>
        <n v="0.63636364"/>
        <n v="0.21990741"/>
        <n v="0.0625"/>
        <n v="0.29861111"/>
        <n v="0.14604377"/>
        <n v="0.14236111"/>
        <n v="0.42616213"/>
        <n v="0.48611111"/>
        <n v="0.23263889"/>
        <n v="0.23674242"/>
        <n v="0.54545455"/>
        <n v="0.39015152"/>
        <n v="0.51704545"/>
        <n v="0.41558442"/>
        <n v="0.70075758"/>
      </sharedItems>
    </cacheField>
    <cacheField name="FracDiseased" numFmtId="0">
      <sharedItems containsSemiMixedTypes="0" containsString="0" containsNumber="1">
        <n v="1.0"/>
        <n v="0.5"/>
        <n v="0.66666667"/>
        <n v="0.85714286"/>
        <n v="0.83333333"/>
        <n v="0.33333333"/>
        <n v="0.0"/>
        <n v="0.97297297"/>
      </sharedItems>
    </cacheField>
    <cacheField name="FracHealthy" numFmtId="0">
      <sharedItems containsSemiMixedTypes="0" containsString="0" containsNumber="1">
        <n v="0.0"/>
        <n v="0.5"/>
        <n v="0.33333333"/>
        <n v="0.14285714"/>
        <n v="0.16666667"/>
        <n v="0.66666667"/>
        <n v="1.0"/>
        <n v="0.02702703"/>
      </sharedItems>
    </cacheField>
    <cacheField name="RGroup.allclustered" numFmtId="0">
      <sharedItems>
        <s v="Susceptible"/>
        <s v="Highly Susceptible"/>
        <s v="Intermediate"/>
        <s v="Resistant"/>
      </sharedItems>
    </cacheField>
    <cacheField name="RGroup.2ormorereps" numFmtId="0">
      <sharedItems>
        <s v="Susceptible"/>
        <s v="Highly Susceptible"/>
        <s v="NA"/>
        <s v="Resistant"/>
        <s v="Intermediate"/>
      </sharedItems>
    </cacheField>
    <cacheField name="RGroup.3ormorereps" numFmtId="0">
      <sharedItems>
        <s v="NA"/>
        <s v="Highly Susceptible"/>
        <s v="Intermediate"/>
        <s v="Susceptible"/>
        <s v="Resistant"/>
      </sharedItems>
    </cacheField>
    <cacheField name="RGroup all genotypes but 5 clusters" numFmtId="0">
      <sharedItems>
        <s v="Susceptible"/>
        <s v="Highly Susceptible"/>
        <s v="Resistant"/>
        <s v="Intermediate"/>
        <s v="1/1 Resista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WGS not sequenced" cacheId="0" dataCaption="" compact="0" compactData="0">
  <location ref="I21:J29" firstHeaderRow="0" firstDataRow="1" firstDataCol="0"/>
  <pivotFields>
    <pivotField name="Geno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hy not sequenced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en no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en update" compact="0" outline="0" multipleItemSelectionAllowed="1" showAll="0">
      <items>
        <item x="0"/>
        <item t="default"/>
      </items>
    </pivotField>
    <pivotField name="Multi.Locus.Genotype.ID" compact="0" outline="0" multipleItemSelectionAllowed="1" showAll="0">
      <items>
        <item x="0"/>
        <item x="1"/>
        <item t="default"/>
      </items>
    </pivotField>
    <pivotField name="Mote.Restoration.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tative.Genotype.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ther.Nam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hy not sequenced?2" axis="axisRow" dataField="1" compact="0" outline="0" multipleItemSelectionAllowed="1" showAll="0" sortType="ascending">
      <items>
        <item h="1" x="6"/>
        <item x="5"/>
        <item x="1"/>
        <item x="3"/>
        <item x="4"/>
        <item x="2"/>
        <item x="7"/>
        <item x="0"/>
        <item t="default"/>
      </items>
    </pivotField>
    <pivotField name="Known.Motegeno" compact="0" outline="0" multipleItemSelectionAllowed="1" showAll="0">
      <items>
        <item x="0"/>
        <item x="1"/>
        <item x="2"/>
        <item t="default"/>
      </items>
    </pivotField>
    <pivotField name="WGS.Sample.ID" compact="0" outline="0" multipleItemSelectionAllowed="1" showAll="0">
      <items>
        <item x="0"/>
        <item x="1"/>
        <item t="default"/>
      </items>
    </pivotField>
    <pivotField name="Mote.Known.Clones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t="default"/>
      </items>
    </pivotField>
    <pivotField name="Number.Replicates.Expos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.of.replicates.in.Experiment.1" compact="0" outline="0" multipleItemSelectionAllowed="1" showAll="0">
      <items>
        <item x="0"/>
        <item x="1"/>
        <item x="2"/>
        <item t="default"/>
      </items>
    </pivotField>
    <pivotField name="Experiment.1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2" compact="0" outline="0" multipleItemSelectionAllowed="1" showAll="0">
      <items>
        <item x="0"/>
        <item x="1"/>
        <item x="2"/>
        <item x="3"/>
        <item t="default"/>
      </items>
    </pivotField>
    <pivotField name="Experiment.2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3" compact="0" outline="0" multipleItemSelectionAllowed="1" showAll="0">
      <items>
        <item x="0"/>
        <item x="1"/>
        <item x="2"/>
        <item t="default"/>
      </items>
    </pivotField>
    <pivotField name="Experiment.3.Transmission.Outcome" compact="0" outline="0" multipleItemSelectionAllowed="1" showAll="0">
      <items>
        <item x="0"/>
        <item x="1"/>
        <item x="2"/>
        <item t="default"/>
      </items>
    </pivotField>
    <pivotField name="Number.of.replicates.in.Experiment.4" compact="0" outline="0" multipleItemSelectionAllowed="1" showAll="0">
      <items>
        <item x="0"/>
        <item x="1"/>
        <item x="2"/>
        <item t="default"/>
      </items>
    </pivotField>
    <pivotField name="Experiment.4.Transmission.Outcome" compact="0" outline="0" multipleItemSelectionAllowed="1" showAll="0">
      <items>
        <item x="0"/>
        <item x="1"/>
        <item x="2"/>
        <item t="default"/>
      </items>
    </pivotField>
    <pivotField name="Symbiodinium" compact="0" outline="0" multipleItemSelectionAllowed="1" showAll="0">
      <items>
        <item x="0"/>
        <item x="1"/>
        <item t="default"/>
      </items>
    </pivotField>
    <pivotField name="Breviolum" compact="0" outline="0" multipleItemSelectionAllowed="1" showAll="0">
      <items>
        <item x="0"/>
        <item x="1"/>
        <item t="default"/>
      </items>
    </pivotField>
    <pivotField name="Cladocopium" compact="0" outline="0" multipleItemSelectionAllowed="1" showAll="0">
      <items>
        <item x="0"/>
        <item x="1"/>
        <item t="default"/>
      </items>
    </pivotField>
    <pivotField name="Durusdinium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COUNTA of why not sequenced?2" fld="8" subtotal="count" baseField="0"/>
  </dataFields>
</pivotTableDefinition>
</file>

<file path=xl/pivotTables/pivotTable2.xml><?xml version="1.0" encoding="utf-8"?>
<pivotTableDefinition xmlns="http://schemas.openxmlformats.org/spreadsheetml/2006/main" name="WGS clone removal" cacheId="1" dataCaption="" compact="0" compactData="0">
  <location ref="A1:D154" firstHeaderRow="0" firstDataRow="2" firstDataCol="0"/>
  <pivotFields>
    <pivotField name="Sampl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Putative Genotyp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Genotype Replic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Technical Replicate" compact="0" outline="0" multipleItemSelectionAllowed="1" showAll="0">
      <items>
        <item x="0"/>
        <item x="1"/>
        <item t="default"/>
      </items>
    </pivotField>
    <pivotField name="Multi-Locus Genotype ID" axis="axisRow" compact="0" outline="0" multipleItemSelectionAllowed="1" showAll="0" sortType="ascending">
      <items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1"/>
        <item x="67"/>
        <item x="68"/>
        <item x="69"/>
        <item x="70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38"/>
        <item x="120"/>
        <item x="121"/>
        <item x="122"/>
        <item x="123"/>
        <item x="71"/>
        <item x="124"/>
        <item x="78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4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MLG Notes" compact="0" outline="0" multipleItemSelectionAllowed="1" showAll="0">
      <items>
        <item x="0"/>
        <item x="1"/>
        <item x="2"/>
        <item x="3"/>
        <item t="default"/>
      </items>
    </pivotField>
    <pivotField name="Raw Rea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Alig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Alignment R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name="Missing Loc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Remov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colFields>
    <field x="-2"/>
  </colFields>
  <dataFields>
    <dataField name="COUNTA of Sample ID" fld="0" subtotal="count" baseField="0"/>
    <dataField name="MAX of Alignment Rate" fld="8" subtotal="max" baseField="0"/>
    <dataField name="MIN of Missing Loci" fld="9" subtotal="min" baseField="0"/>
  </dataFields>
</pivotTableDefinition>
</file>

<file path=xl/pivotTables/pivotTable3.xml><?xml version="1.0" encoding="utf-8"?>
<pivotTableDefinition xmlns="http://schemas.openxmlformats.org/spreadsheetml/2006/main" name="susceptibility metadata - 3.25." cacheId="2" dataCaption="" compact="0" compactData="0">
  <location ref="O1:P7" firstHeaderRow="0" firstDataRow="1" firstDataCol="0"/>
  <pivotFields>
    <pivotField name="DEP.Geno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Healthy" compact="0" outline="0" multipleItemSelectionAllowed="1" showAll="0">
      <items>
        <item x="0"/>
        <item x="1"/>
        <item x="2"/>
        <item t="default"/>
      </items>
    </pivotField>
    <pivotField name="Remov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pose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vgDaysDiseased.st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avgFracExpHealt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FracDise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racHealth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Group.allclustered" compact="0" outline="0" multipleItemSelectionAllowed="1" showAll="0">
      <items>
        <item x="0"/>
        <item x="1"/>
        <item x="2"/>
        <item x="3"/>
        <item t="default"/>
      </items>
    </pivotField>
    <pivotField name="RGroup.2ormorerep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Group.3ormorerep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Group all genotypes but 5 clusters" axis="axisRow" compact="0" outline="0" multipleItemSelectionAllowed="1" showAll="0" sortType="ascending">
      <items>
        <item x="4"/>
        <item x="1"/>
        <item x="3"/>
        <item x="2"/>
        <item x="0"/>
        <item t="default"/>
      </items>
    </pivotField>
  </pivotFields>
  <rowFields>
    <field x="1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5"/>
    <col customWidth="1" min="3" max="3" width="12.88"/>
    <col customWidth="1" min="4" max="4" width="9.38"/>
    <col customWidth="1" min="5" max="6" width="11.75"/>
    <col customWidth="1" min="7" max="7" width="9.13"/>
    <col customWidth="1" min="8" max="8" width="10.38"/>
    <col customWidth="1" min="9" max="9" width="10.0"/>
    <col customWidth="1" min="10" max="10" width="7.88"/>
    <col customWidth="1" min="11" max="11" width="8.38"/>
    <col customWidth="1" min="12" max="12" width="13.63"/>
    <col customWidth="1" min="13" max="13" width="11.75"/>
    <col customWidth="1" min="14" max="14" width="12.63"/>
    <col customWidth="1" min="15" max="16" width="12.25"/>
    <col customWidth="1" min="17" max="17" width="11.38"/>
    <col customWidth="1" min="18" max="19" width="9.75"/>
    <col customWidth="1" min="20" max="20" width="5.13"/>
    <col customWidth="1" min="21" max="21" width="10.88"/>
    <col customWidth="1" min="22" max="22" width="6.75"/>
    <col customWidth="1" min="23" max="24" width="10.38"/>
    <col customWidth="1" min="25" max="25" width="12.88"/>
    <col customWidth="1" min="26" max="26" width="12.13"/>
    <col customWidth="1" min="27" max="29" width="14.75"/>
    <col customWidth="1" min="30" max="30" width="15.0"/>
    <col customWidth="1" min="31" max="31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6"/>
    </row>
    <row r="2">
      <c r="A2" s="7" t="s">
        <v>30</v>
      </c>
      <c r="B2" s="7" t="s">
        <v>31</v>
      </c>
      <c r="C2" s="7" t="s">
        <v>31</v>
      </c>
      <c r="D2" s="7" t="s">
        <v>32</v>
      </c>
      <c r="E2" s="8">
        <v>1.0</v>
      </c>
      <c r="F2" s="8"/>
      <c r="G2" s="8">
        <v>2.4550282E7</v>
      </c>
      <c r="H2" s="8">
        <v>1.8807292E7</v>
      </c>
      <c r="I2" s="9">
        <v>0.7660723408390991</v>
      </c>
      <c r="J2" s="10">
        <v>12519.0</v>
      </c>
      <c r="K2" s="10" t="s">
        <v>33</v>
      </c>
      <c r="L2" s="10">
        <v>0.170537037</v>
      </c>
      <c r="M2" s="10">
        <v>0.03798151</v>
      </c>
      <c r="N2" s="10">
        <v>0.245917823</v>
      </c>
      <c r="O2" s="10">
        <v>0.54556363</v>
      </c>
      <c r="P2" s="11">
        <f>VLOOKUP($E2,'susceptibility metadata - 3.25.'!$A$2:$H$155,5,FALSE)</f>
        <v>0.0719697</v>
      </c>
      <c r="Q2" s="11">
        <f>VLOOKUP($E2,'susceptibility metadata - 3.25.'!$A$2:$H$155,6,FALSE)</f>
        <v>0.26704545</v>
      </c>
      <c r="R2" s="11">
        <f>VLOOKUP($E2,'susceptibility metadata - 3.25.'!$A$2:$H$155,7,FALSE)</f>
        <v>1</v>
      </c>
      <c r="S2" s="11">
        <f>VLOOKUP($E2,'susceptibility metadata - 3.25.'!$A$2:$H$155,8,FALSE)</f>
        <v>0</v>
      </c>
      <c r="T2" s="11" t="str">
        <f>VLOOKUP($E2,'genotype metadata - 3.25.24'!$A$2:$P$189,10,FALSE)</f>
        <v>SR</v>
      </c>
      <c r="U2" s="11" t="str">
        <f>VLOOKUP($E2,'genotype metadata - 3.25.24'!$A$2:$P$189,11,FALSE)</f>
        <v>H</v>
      </c>
      <c r="V2" s="11" t="str">
        <f>VLOOKUP($E2,'genotype metadata - 3.25.24'!$A$2:$P$189,12,FALSE)</f>
        <v>N</v>
      </c>
      <c r="W2" s="11">
        <f>VLOOKUP($E2,'genotype metadata - 3.25.24'!$A$2:$P$189,13,FALSE)</f>
        <v>25.139367</v>
      </c>
      <c r="X2" s="11">
        <f>VLOOKUP($E2,'genotype metadata - 3.25.24'!$A$2:$P$189,14,FALSE)</f>
        <v>-80.294017</v>
      </c>
      <c r="Y2" s="11" t="str">
        <f>VLOOKUP($E2,'genotype metadata - 3.25.24'!$A$2:$P$189,15,FALSE)</f>
        <v>2015 batch</v>
      </c>
      <c r="Z2" s="11" t="str">
        <f>VLOOKUP($E2,'genotype metadata - 3.25.24'!$A$2:$P$189,16,FALSE)</f>
        <v>Margaret Miller</v>
      </c>
      <c r="AA2" s="11" t="str">
        <f>VLOOKUP(E2, 'susceptibility metadata - 3.25.'!$A$2:$L$155, 9, FALSE)</f>
        <v>Highly Susceptible</v>
      </c>
      <c r="AB2" s="11" t="str">
        <f>VLOOKUP($E2,'susceptibility metadata - 3.25.'!$A$2:$L$155,10,FALSE)</f>
        <v>Highly Susceptible</v>
      </c>
      <c r="AC2" s="11" t="str">
        <f>VLOOKUP($E2,'susceptibility metadata - 3.25.'!$A$2:$L$155,11,FALSE)</f>
        <v>Highly Susceptible</v>
      </c>
      <c r="AD2" s="11" t="str">
        <f>VLOOKUP($E2,'susceptibility metadata - 3.25.'!$A$2:$L$155,12,FALSE)</f>
        <v>Highly Susceptible</v>
      </c>
    </row>
    <row r="3">
      <c r="A3" s="7" t="s">
        <v>34</v>
      </c>
      <c r="B3" s="7" t="s">
        <v>35</v>
      </c>
      <c r="C3" s="7" t="s">
        <v>35</v>
      </c>
      <c r="D3" s="7" t="s">
        <v>32</v>
      </c>
      <c r="E3" s="8">
        <v>2.0</v>
      </c>
      <c r="F3" s="8"/>
      <c r="G3" s="8">
        <v>2.4537896E7</v>
      </c>
      <c r="H3" s="8">
        <v>2.0001933E7</v>
      </c>
      <c r="I3" s="9">
        <v>0.8151445828933337</v>
      </c>
      <c r="J3" s="10">
        <v>790.0</v>
      </c>
      <c r="K3" s="12"/>
      <c r="L3" s="10">
        <v>0.083659589</v>
      </c>
      <c r="M3" s="10">
        <v>0.753268747</v>
      </c>
      <c r="N3" s="10">
        <v>0.037922551</v>
      </c>
      <c r="O3" s="10">
        <v>0.125149113</v>
      </c>
      <c r="P3" s="11">
        <f>VLOOKUP($E3,'susceptibility metadata - 3.25.'!$A$2:$H$155,5,FALSE)</f>
        <v>0.09280303</v>
      </c>
      <c r="Q3" s="11">
        <f>VLOOKUP($E3,'susceptibility metadata - 3.25.'!$A$2:$H$155,6,FALSE)</f>
        <v>0.16287879</v>
      </c>
      <c r="R3" s="11">
        <f>VLOOKUP($E3,'susceptibility metadata - 3.25.'!$A$2:$H$155,7,FALSE)</f>
        <v>1</v>
      </c>
      <c r="S3" s="11">
        <f>VLOOKUP($E3,'susceptibility metadata - 3.25.'!$A$2:$H$155,8,FALSE)</f>
        <v>0</v>
      </c>
      <c r="T3" s="11" t="str">
        <f>VLOOKUP($E3,'genotype metadata - 3.25.24'!$A$2:$P$189,10,FALSE)</f>
        <v>COO</v>
      </c>
      <c r="U3" s="11" t="str">
        <f>VLOOKUP($E3,'genotype metadata - 3.25.24'!$A$2:$P$189,11,FALSE)</f>
        <v>Jaap</v>
      </c>
      <c r="V3" s="11" t="str">
        <f>VLOOKUP($E3,'genotype metadata - 3.25.24'!$A$2:$P$189,12,FALSE)</f>
        <v>Y</v>
      </c>
      <c r="W3" s="11">
        <f>VLOOKUP($E3,'genotype metadata - 3.25.24'!$A$2:$P$189,13,FALSE)</f>
        <v>24.58721</v>
      </c>
      <c r="X3" s="11">
        <f>VLOOKUP($E3,'genotype metadata - 3.25.24'!$A$2:$P$189,14,FALSE)</f>
        <v>-81.5783</v>
      </c>
      <c r="Y3" s="11" t="str">
        <f>VLOOKUP($E3,'genotype metadata - 3.25.24'!$A$2:$P$189,15,FALSE)</f>
        <v>12.15.2020</v>
      </c>
      <c r="Z3" s="11" t="str">
        <f>VLOOKUP($E3,'genotype metadata - 3.25.24'!$A$2:$P$189,16,FALSE)</f>
        <v>Mote</v>
      </c>
      <c r="AA3" s="11" t="str">
        <f>VLOOKUP(E3, 'susceptibility metadata - 3.25.'!$A$2:$L$155, 9, FALSE)</f>
        <v>Highly Susceptible</v>
      </c>
      <c r="AB3" s="11" t="str">
        <f>VLOOKUP($E3,'susceptibility metadata - 3.25.'!$A$2:$L$155,10,FALSE)</f>
        <v>Highly Susceptible</v>
      </c>
      <c r="AC3" s="11" t="str">
        <f>VLOOKUP($E3,'susceptibility metadata - 3.25.'!$A$2:$L$155,11,FALSE)</f>
        <v>Highly Susceptible</v>
      </c>
      <c r="AD3" s="11" t="str">
        <f>VLOOKUP($E3,'susceptibility metadata - 3.25.'!$A$2:$L$155,12,FALSE)</f>
        <v>Highly Susceptible</v>
      </c>
    </row>
    <row r="4">
      <c r="A4" s="7" t="s">
        <v>36</v>
      </c>
      <c r="B4" s="7" t="s">
        <v>37</v>
      </c>
      <c r="C4" s="7" t="s">
        <v>37</v>
      </c>
      <c r="D4" s="7" t="s">
        <v>32</v>
      </c>
      <c r="E4" s="8">
        <v>3.0</v>
      </c>
      <c r="F4" s="8"/>
      <c r="G4" s="8">
        <v>2.4643689E7</v>
      </c>
      <c r="H4" s="8">
        <v>1.9776283E7</v>
      </c>
      <c r="I4" s="9">
        <v>0.8024887426553711</v>
      </c>
      <c r="J4" s="10">
        <v>828.0</v>
      </c>
      <c r="K4" s="12"/>
      <c r="L4" s="10">
        <v>0.091165131</v>
      </c>
      <c r="M4" s="10">
        <v>0.013287286</v>
      </c>
      <c r="N4" s="10">
        <v>0.090343421</v>
      </c>
      <c r="O4" s="10">
        <v>0.805204162</v>
      </c>
      <c r="P4" s="11">
        <f>VLOOKUP($E4,'susceptibility metadata - 3.25.'!$A$2:$H$155,5,FALSE)</f>
        <v>0.37268519</v>
      </c>
      <c r="Q4" s="11">
        <f>VLOOKUP($E4,'susceptibility metadata - 3.25.'!$A$2:$H$155,6,FALSE)</f>
        <v>0.37268519</v>
      </c>
      <c r="R4" s="11">
        <f>VLOOKUP($E4,'susceptibility metadata - 3.25.'!$A$2:$H$155,7,FALSE)</f>
        <v>0.66666667</v>
      </c>
      <c r="S4" s="11">
        <f>VLOOKUP($E4,'susceptibility metadata - 3.25.'!$A$2:$H$155,8,FALSE)</f>
        <v>0.33333333</v>
      </c>
      <c r="T4" s="11" t="str">
        <f>VLOOKUP($E4,'genotype metadata - 3.25.24'!$A$2:$P$189,10,FALSE)</f>
        <v/>
      </c>
      <c r="U4" s="11" t="str">
        <f>VLOOKUP($E4,'genotype metadata - 3.25.24'!$A$2:$P$189,11,FALSE)</f>
        <v/>
      </c>
      <c r="V4" s="11" t="str">
        <f>VLOOKUP($E4,'genotype metadata - 3.25.24'!$A$2:$P$189,12,FALSE)</f>
        <v/>
      </c>
      <c r="W4" s="11" t="str">
        <f>VLOOKUP($E4,'genotype metadata - 3.25.24'!$A$2:$P$189,13,FALSE)</f>
        <v>NA</v>
      </c>
      <c r="X4" s="11" t="str">
        <f>VLOOKUP($E4,'genotype metadata - 3.25.24'!$A$2:$P$189,14,FALSE)</f>
        <v>NA</v>
      </c>
      <c r="Y4" s="11" t="str">
        <f>VLOOKUP($E4,'genotype metadata - 3.25.24'!$A$2:$P$189,15,FALSE)</f>
        <v>NA</v>
      </c>
      <c r="Z4" s="11" t="str">
        <f>VLOOKUP($E4,'genotype metadata - 3.25.24'!$A$2:$P$189,16,FALSE)</f>
        <v>NA</v>
      </c>
      <c r="AA4" s="11" t="str">
        <f>VLOOKUP(E4, 'susceptibility metadata - 3.25.'!$A$2:$L$155, 9, FALSE)</f>
        <v>Intermediate</v>
      </c>
      <c r="AB4" s="11" t="str">
        <f>VLOOKUP($E4,'susceptibility metadata - 3.25.'!$A$2:$L$155,10,FALSE)</f>
        <v>Intermediate</v>
      </c>
      <c r="AC4" s="11" t="str">
        <f>VLOOKUP($E4,'susceptibility metadata - 3.25.'!$A$2:$L$155,11,FALSE)</f>
        <v>Intermediate</v>
      </c>
      <c r="AD4" s="11" t="str">
        <f>VLOOKUP($E4,'susceptibility metadata - 3.25.'!$A$2:$L$155,12,FALSE)</f>
        <v>Intermediate</v>
      </c>
    </row>
    <row r="5">
      <c r="A5" s="7" t="s">
        <v>38</v>
      </c>
      <c r="B5" s="13" t="s">
        <v>39</v>
      </c>
      <c r="C5" s="13" t="s">
        <v>39</v>
      </c>
      <c r="D5" s="7" t="s">
        <v>32</v>
      </c>
      <c r="E5" s="8">
        <v>4.0</v>
      </c>
      <c r="F5" s="8"/>
      <c r="G5" s="8">
        <v>2.5500611E7</v>
      </c>
      <c r="H5" s="8">
        <v>1.6428819E7</v>
      </c>
      <c r="I5" s="9">
        <v>0.6442519749820896</v>
      </c>
      <c r="J5" s="10">
        <v>1011.0</v>
      </c>
      <c r="K5" s="10"/>
      <c r="L5" s="10">
        <v>0.043209676</v>
      </c>
      <c r="M5" s="10">
        <v>0.006036646</v>
      </c>
      <c r="N5" s="10">
        <v>0.026892319</v>
      </c>
      <c r="O5" s="10">
        <v>0.923861359</v>
      </c>
      <c r="P5" s="11">
        <f>VLOOKUP($E5,'susceptibility metadata - 3.25.'!$A$2:$H$155,5,FALSE)</f>
        <v>0.10227273</v>
      </c>
      <c r="Q5" s="11">
        <f>VLOOKUP($E5,'susceptibility metadata - 3.25.'!$A$2:$H$155,6,FALSE)</f>
        <v>0.16287879</v>
      </c>
      <c r="R5" s="11">
        <f>VLOOKUP($E5,'susceptibility metadata - 3.25.'!$A$2:$H$155,7,FALSE)</f>
        <v>1</v>
      </c>
      <c r="S5" s="11">
        <f>VLOOKUP($E5,'susceptibility metadata - 3.25.'!$A$2:$H$155,8,FALSE)</f>
        <v>0</v>
      </c>
      <c r="T5" s="11" t="str">
        <f>VLOOKUP($E5,'genotype metadata - 3.25.24'!$A$2:$P$189,10,FALSE)</f>
        <v>COO</v>
      </c>
      <c r="U5" s="11" t="str">
        <f>VLOOKUP($E5,'genotype metadata - 3.25.24'!$A$2:$P$189,11,FALSE)</f>
        <v>KWN</v>
      </c>
      <c r="V5" s="11" t="str">
        <f>VLOOKUP($E5,'genotype metadata - 3.25.24'!$A$2:$P$189,12,FALSE)</f>
        <v>N</v>
      </c>
      <c r="W5" s="11">
        <f>VLOOKUP($E5,'genotype metadata - 3.25.24'!$A$2:$P$189,13,FALSE)</f>
        <v>24.55107</v>
      </c>
      <c r="X5" s="11">
        <f>VLOOKUP($E5,'genotype metadata - 3.25.24'!$A$2:$P$189,14,FALSE)</f>
        <v>-81.80805</v>
      </c>
      <c r="Y5" s="11" t="str">
        <f>VLOOKUP($E5,'genotype metadata - 3.25.24'!$A$2:$P$189,15,FALSE)</f>
        <v>2010-2017</v>
      </c>
      <c r="Z5" s="11" t="str">
        <f>VLOOKUP($E5,'genotype metadata - 3.25.24'!$A$2:$P$189,16,FALSE)</f>
        <v>Mote</v>
      </c>
      <c r="AA5" s="11" t="str">
        <f>VLOOKUP(E5, 'susceptibility metadata - 3.25.'!$A$2:$L$155, 9, FALSE)</f>
        <v>Highly Susceptible</v>
      </c>
      <c r="AB5" s="11" t="str">
        <f>VLOOKUP($E5,'susceptibility metadata - 3.25.'!$A$2:$L$155,10,FALSE)</f>
        <v>Highly Susceptible</v>
      </c>
      <c r="AC5" s="11" t="str">
        <f>VLOOKUP($E5,'susceptibility metadata - 3.25.'!$A$2:$L$155,11,FALSE)</f>
        <v>Highly Susceptible</v>
      </c>
      <c r="AD5" s="11" t="str">
        <f>VLOOKUP($E5,'susceptibility metadata - 3.25.'!$A$2:$L$155,12,FALSE)</f>
        <v>Highly Susceptible</v>
      </c>
    </row>
    <row r="6" hidden="1">
      <c r="A6" s="7" t="s">
        <v>40</v>
      </c>
      <c r="B6" s="7" t="s">
        <v>41</v>
      </c>
      <c r="C6" s="7" t="s">
        <v>42</v>
      </c>
      <c r="D6" s="7" t="s">
        <v>43</v>
      </c>
      <c r="E6" s="8">
        <v>154.0</v>
      </c>
      <c r="F6" s="8"/>
      <c r="G6" s="8">
        <v>2.6525495E7</v>
      </c>
      <c r="H6" s="8">
        <v>2.0696913E7</v>
      </c>
      <c r="I6" s="9">
        <v>0.780264911173194</v>
      </c>
      <c r="J6" s="10">
        <v>647.0</v>
      </c>
      <c r="K6" s="10" t="s">
        <v>44</v>
      </c>
      <c r="L6" s="10">
        <v>0.085372003</v>
      </c>
      <c r="M6" s="10">
        <v>0.012947885</v>
      </c>
      <c r="N6" s="10">
        <v>0.088244815</v>
      </c>
      <c r="O6" s="10">
        <v>0.813435298</v>
      </c>
      <c r="P6" s="11">
        <f>VLOOKUP($E6,'susceptibility metadata - 3.25.'!$A$2:$H$155,5,FALSE)</f>
        <v>0.18052631</v>
      </c>
      <c r="Q6" s="11">
        <f>VLOOKUP($E6,'susceptibility metadata - 3.25.'!$A$2:$H$155,6,FALSE)</f>
        <v>0.3164975</v>
      </c>
      <c r="R6" s="11">
        <f>VLOOKUP($E6,'susceptibility metadata - 3.25.'!$A$2:$H$155,7,FALSE)</f>
        <v>0.97297297</v>
      </c>
      <c r="S6" s="11">
        <f>VLOOKUP($E6,'susceptibility metadata - 3.25.'!$A$2:$H$155,8,FALSE)</f>
        <v>0.02702703</v>
      </c>
      <c r="T6" s="11" t="str">
        <f>VLOOKUP($E6,'genotype metadata - 3.25.24'!$A$2:$P$189,10,FALSE)</f>
        <v/>
      </c>
      <c r="U6" s="11" t="str">
        <f>VLOOKUP($E6,'genotype metadata - 3.25.24'!$A$2:$P$189,11,FALSE)</f>
        <v/>
      </c>
      <c r="V6" s="11" t="str">
        <f>VLOOKUP($E6,'genotype metadata - 3.25.24'!$A$2:$P$189,12,FALSE)</f>
        <v/>
      </c>
      <c r="W6" s="11" t="str">
        <f>VLOOKUP($E6,'genotype metadata - 3.25.24'!$A$2:$P$189,13,FALSE)</f>
        <v>NA</v>
      </c>
      <c r="X6" s="11" t="str">
        <f>VLOOKUP($E6,'genotype metadata - 3.25.24'!$A$2:$P$189,14,FALSE)</f>
        <v>NA</v>
      </c>
      <c r="Y6" s="11" t="str">
        <f>VLOOKUP($E6,'genotype metadata - 3.25.24'!$A$2:$P$189,15,FALSE)</f>
        <v>NA</v>
      </c>
      <c r="Z6" s="11" t="str">
        <f>VLOOKUP($E6,'genotype metadata - 3.25.24'!$A$2:$P$189,16,FALSE)</f>
        <v>NA</v>
      </c>
      <c r="AA6" s="11" t="str">
        <f>VLOOKUP(E6, 'susceptibility metadata - 3.25.'!$A$2:$L$155, 9, FALSE)</f>
        <v>Highly Susceptible</v>
      </c>
      <c r="AB6" s="11" t="str">
        <f>VLOOKUP($E6,'susceptibility metadata - 3.25.'!$A$2:$L$155,10,FALSE)</f>
        <v>Susceptible</v>
      </c>
      <c r="AC6" s="11" t="str">
        <f>VLOOKUP($E6,'susceptibility metadata - 3.25.'!$A$2:$L$155,11,FALSE)</f>
        <v>Highly Susceptible</v>
      </c>
      <c r="AD6" s="11" t="str">
        <f>VLOOKUP($E6,'susceptibility metadata - 3.25.'!$A$2:$L$155,12,FALSE)</f>
        <v>Highly Susceptible</v>
      </c>
    </row>
    <row r="7">
      <c r="A7" s="7" t="s">
        <v>45</v>
      </c>
      <c r="B7" s="7" t="s">
        <v>46</v>
      </c>
      <c r="C7" s="7" t="s">
        <v>46</v>
      </c>
      <c r="D7" s="7" t="s">
        <v>32</v>
      </c>
      <c r="E7" s="8">
        <v>6.0</v>
      </c>
      <c r="F7" s="8"/>
      <c r="G7" s="8">
        <v>1.9762388E7</v>
      </c>
      <c r="H7" s="8">
        <v>1.5272964E7</v>
      </c>
      <c r="I7" s="9">
        <v>0.7728298827044586</v>
      </c>
      <c r="J7" s="10">
        <v>977.0</v>
      </c>
      <c r="K7" s="12"/>
      <c r="L7" s="10">
        <v>0.05760479</v>
      </c>
      <c r="M7" s="10">
        <v>0.00979357</v>
      </c>
      <c r="N7" s="10">
        <v>0.051062674</v>
      </c>
      <c r="O7" s="10">
        <v>0.881538966</v>
      </c>
      <c r="P7" s="11">
        <f>VLOOKUP($E7,'susceptibility metadata - 3.25.'!$A$2:$H$155,5,FALSE)</f>
        <v>0.06965488</v>
      </c>
      <c r="Q7" s="11">
        <f>VLOOKUP($E7,'susceptibility metadata - 3.25.'!$A$2:$H$155,6,FALSE)</f>
        <v>0.18539562</v>
      </c>
      <c r="R7" s="11">
        <f>VLOOKUP($E7,'susceptibility metadata - 3.25.'!$A$2:$H$155,7,FALSE)</f>
        <v>1</v>
      </c>
      <c r="S7" s="11">
        <f>VLOOKUP($E7,'susceptibility metadata - 3.25.'!$A$2:$H$155,8,FALSE)</f>
        <v>0</v>
      </c>
      <c r="T7" s="11" t="str">
        <f>VLOOKUP($E7,'genotype metadata - 3.25.24'!$A$2:$P$189,10,FALSE)</f>
        <v/>
      </c>
      <c r="U7" s="11" t="str">
        <f>VLOOKUP($E7,'genotype metadata - 3.25.24'!$A$2:$P$189,11,FALSE)</f>
        <v/>
      </c>
      <c r="V7" s="11" t="str">
        <f>VLOOKUP($E7,'genotype metadata - 3.25.24'!$A$2:$P$189,12,FALSE)</f>
        <v/>
      </c>
      <c r="W7" s="11" t="str">
        <f>VLOOKUP($E7,'genotype metadata - 3.25.24'!$A$2:$P$189,13,FALSE)</f>
        <v>NA</v>
      </c>
      <c r="X7" s="11" t="str">
        <f>VLOOKUP($E7,'genotype metadata - 3.25.24'!$A$2:$P$189,14,FALSE)</f>
        <v>NA</v>
      </c>
      <c r="Y7" s="11" t="str">
        <f>VLOOKUP($E7,'genotype metadata - 3.25.24'!$A$2:$P$189,15,FALSE)</f>
        <v>NA</v>
      </c>
      <c r="Z7" s="11" t="str">
        <f>VLOOKUP($E7,'genotype metadata - 3.25.24'!$A$2:$P$189,16,FALSE)</f>
        <v>NA</v>
      </c>
      <c r="AA7" s="11" t="str">
        <f>VLOOKUP(E7, 'susceptibility metadata - 3.25.'!$A$2:$L$155, 9, FALSE)</f>
        <v>Highly Susceptible</v>
      </c>
      <c r="AB7" s="11" t="str">
        <f>VLOOKUP($E7,'susceptibility metadata - 3.25.'!$A$2:$L$155,10,FALSE)</f>
        <v>Highly Susceptible</v>
      </c>
      <c r="AC7" s="11" t="str">
        <f>VLOOKUP($E7,'susceptibility metadata - 3.25.'!$A$2:$L$155,11,FALSE)</f>
        <v>Highly Susceptible</v>
      </c>
      <c r="AD7" s="11" t="str">
        <f>VLOOKUP($E7,'susceptibility metadata - 3.25.'!$A$2:$L$155,12,FALSE)</f>
        <v>Highly Susceptible</v>
      </c>
    </row>
    <row r="8">
      <c r="A8" s="7" t="s">
        <v>47</v>
      </c>
      <c r="B8" s="7" t="s">
        <v>48</v>
      </c>
      <c r="C8" s="7" t="s">
        <v>48</v>
      </c>
      <c r="D8" s="7" t="s">
        <v>32</v>
      </c>
      <c r="E8" s="8">
        <v>7.0</v>
      </c>
      <c r="F8" s="8"/>
      <c r="G8" s="8">
        <v>2.5562224E7</v>
      </c>
      <c r="H8" s="8">
        <v>2.0663438E7</v>
      </c>
      <c r="I8" s="9">
        <v>0.808358380710536</v>
      </c>
      <c r="J8" s="10">
        <v>782.0</v>
      </c>
      <c r="K8" s="12"/>
      <c r="L8" s="10">
        <v>0.061493698</v>
      </c>
      <c r="M8" s="10">
        <v>0.010195884</v>
      </c>
      <c r="N8" s="10">
        <v>0.0498675</v>
      </c>
      <c r="O8" s="10">
        <v>0.878442917</v>
      </c>
      <c r="P8" s="11">
        <f>VLOOKUP($E8,'susceptibility metadata - 3.25.'!$A$2:$H$155,5,FALSE)</f>
        <v>0.13026094</v>
      </c>
      <c r="Q8" s="11">
        <f>VLOOKUP($E8,'susceptibility metadata - 3.25.'!$A$2:$H$155,6,FALSE)</f>
        <v>0.14604377</v>
      </c>
      <c r="R8" s="11">
        <f>VLOOKUP($E8,'susceptibility metadata - 3.25.'!$A$2:$H$155,7,FALSE)</f>
        <v>1</v>
      </c>
      <c r="S8" s="11">
        <f>VLOOKUP($E8,'susceptibility metadata - 3.25.'!$A$2:$H$155,8,FALSE)</f>
        <v>0</v>
      </c>
      <c r="T8" s="11" t="str">
        <f>VLOOKUP($E8,'genotype metadata - 3.25.24'!$A$2:$P$189,10,FALSE)</f>
        <v/>
      </c>
      <c r="U8" s="11" t="str">
        <f>VLOOKUP($E8,'genotype metadata - 3.25.24'!$A$2:$P$189,11,FALSE)</f>
        <v/>
      </c>
      <c r="V8" s="11" t="str">
        <f>VLOOKUP($E8,'genotype metadata - 3.25.24'!$A$2:$P$189,12,FALSE)</f>
        <v/>
      </c>
      <c r="W8" s="11" t="str">
        <f>VLOOKUP($E8,'genotype metadata - 3.25.24'!$A$2:$P$189,13,FALSE)</f>
        <v>NA</v>
      </c>
      <c r="X8" s="11" t="str">
        <f>VLOOKUP($E8,'genotype metadata - 3.25.24'!$A$2:$P$189,14,FALSE)</f>
        <v>NA</v>
      </c>
      <c r="Y8" s="11" t="str">
        <f>VLOOKUP($E8,'genotype metadata - 3.25.24'!$A$2:$P$189,15,FALSE)</f>
        <v>NA</v>
      </c>
      <c r="Z8" s="11" t="str">
        <f>VLOOKUP($E8,'genotype metadata - 3.25.24'!$A$2:$P$189,16,FALSE)</f>
        <v>NA</v>
      </c>
      <c r="AA8" s="11" t="str">
        <f>VLOOKUP(E8, 'susceptibility metadata - 3.25.'!$A$2:$L$155, 9, FALSE)</f>
        <v>Highly Susceptible</v>
      </c>
      <c r="AB8" s="11" t="str">
        <f>VLOOKUP($E8,'susceptibility metadata - 3.25.'!$A$2:$L$155,10,FALSE)</f>
        <v>Highly Susceptible</v>
      </c>
      <c r="AC8" s="11" t="str">
        <f>VLOOKUP($E8,'susceptibility metadata - 3.25.'!$A$2:$L$155,11,FALSE)</f>
        <v>Highly Susceptible</v>
      </c>
      <c r="AD8" s="11" t="str">
        <f>VLOOKUP($E8,'susceptibility metadata - 3.25.'!$A$2:$L$155,12,FALSE)</f>
        <v>Highly Susceptible</v>
      </c>
    </row>
    <row r="9" hidden="1">
      <c r="A9" s="7" t="s">
        <v>49</v>
      </c>
      <c r="B9" s="7" t="s">
        <v>50</v>
      </c>
      <c r="C9" s="7" t="s">
        <v>50</v>
      </c>
      <c r="D9" s="7" t="s">
        <v>32</v>
      </c>
      <c r="E9" s="8">
        <v>8.0</v>
      </c>
      <c r="F9" s="8"/>
      <c r="G9" s="8">
        <v>2.4134469E7</v>
      </c>
      <c r="H9" s="8">
        <v>1.7458921E7</v>
      </c>
      <c r="I9" s="9">
        <v>0.7234019111835441</v>
      </c>
      <c r="J9" s="10">
        <v>939.0</v>
      </c>
      <c r="K9" s="10" t="s">
        <v>51</v>
      </c>
      <c r="L9" s="10">
        <v>0.051720704</v>
      </c>
      <c r="M9" s="10">
        <v>0.009187974</v>
      </c>
      <c r="N9" s="10">
        <v>0.056189996</v>
      </c>
      <c r="O9" s="10">
        <v>0.882901326</v>
      </c>
      <c r="P9" s="11" t="str">
        <f>VLOOKUP($E9,'susceptibility metadata - 3.25.'!$A$2:$H$155,5,FALSE)</f>
        <v>#N/A</v>
      </c>
      <c r="Q9" s="11" t="str">
        <f>VLOOKUP($E9,'susceptibility metadata - 3.25.'!$A$2:$H$155,6,FALSE)</f>
        <v>#N/A</v>
      </c>
      <c r="R9" s="11" t="str">
        <f>VLOOKUP($E9,'susceptibility metadata - 3.25.'!$A$2:$H$155,7,FALSE)</f>
        <v>#N/A</v>
      </c>
      <c r="S9" s="11" t="str">
        <f>VLOOKUP($E9,'susceptibility metadata - 3.25.'!$A$2:$H$155,8,FALSE)</f>
        <v>#N/A</v>
      </c>
      <c r="T9" s="11" t="str">
        <f>VLOOKUP($E9,'genotype metadata - 3.25.24'!$A$2:$P$189,10,FALSE)</f>
        <v/>
      </c>
      <c r="U9" s="11" t="str">
        <f>VLOOKUP($E9,'genotype metadata - 3.25.24'!$A$2:$P$189,11,FALSE)</f>
        <v/>
      </c>
      <c r="V9" s="11" t="str">
        <f>VLOOKUP($E9,'genotype metadata - 3.25.24'!$A$2:$P$189,12,FALSE)</f>
        <v/>
      </c>
      <c r="W9" s="11" t="str">
        <f>VLOOKUP($E9,'genotype metadata - 3.25.24'!$A$2:$P$189,13,FALSE)</f>
        <v>NA</v>
      </c>
      <c r="X9" s="11" t="str">
        <f>VLOOKUP($E9,'genotype metadata - 3.25.24'!$A$2:$P$189,14,FALSE)</f>
        <v>NA</v>
      </c>
      <c r="Y9" s="11" t="str">
        <f>VLOOKUP($E9,'genotype metadata - 3.25.24'!$A$2:$P$189,15,FALSE)</f>
        <v>NA</v>
      </c>
      <c r="Z9" s="11" t="str">
        <f>VLOOKUP($E9,'genotype metadata - 3.25.24'!$A$2:$P$189,16,FALSE)</f>
        <v>NA</v>
      </c>
      <c r="AA9" s="11" t="str">
        <f>VLOOKUP(E9, 'susceptibility metadata - 3.25.'!$A$2:$L$155, 9, FALSE)</f>
        <v>#N/A</v>
      </c>
      <c r="AB9" s="11" t="str">
        <f>VLOOKUP($E9,'susceptibility metadata - 3.25.'!$A$2:$L$155,10,FALSE)</f>
        <v>#N/A</v>
      </c>
      <c r="AC9" s="11" t="str">
        <f>VLOOKUP($E9,'susceptibility metadata - 3.25.'!$A$2:$L$155,11,FALSE)</f>
        <v>#N/A</v>
      </c>
      <c r="AD9" s="11" t="str">
        <f>VLOOKUP($E9,'susceptibility metadata - 3.25.'!$A$2:$L$155,12,FALSE)</f>
        <v>#N/A</v>
      </c>
    </row>
    <row r="10" hidden="1">
      <c r="A10" s="7" t="s">
        <v>52</v>
      </c>
      <c r="B10" s="7" t="s">
        <v>53</v>
      </c>
      <c r="C10" s="7" t="s">
        <v>53</v>
      </c>
      <c r="D10" s="7" t="s">
        <v>32</v>
      </c>
      <c r="E10" s="8">
        <v>9.0</v>
      </c>
      <c r="F10" s="8"/>
      <c r="G10" s="8">
        <v>2.4739035E7</v>
      </c>
      <c r="H10" s="8">
        <v>8489282.0</v>
      </c>
      <c r="I10" s="9">
        <v>0.34315332024874856</v>
      </c>
      <c r="J10" s="10">
        <v>3465.0</v>
      </c>
      <c r="K10" s="10" t="s">
        <v>51</v>
      </c>
      <c r="L10" s="10">
        <v>0.125513244</v>
      </c>
      <c r="M10" s="10">
        <v>0.014024636</v>
      </c>
      <c r="N10" s="10">
        <v>0.111939457</v>
      </c>
      <c r="O10" s="10">
        <v>0.748522663</v>
      </c>
      <c r="P10" s="11" t="str">
        <f>VLOOKUP($E10,'susceptibility metadata - 3.25.'!$A$2:$H$155,5,FALSE)</f>
        <v>#N/A</v>
      </c>
      <c r="Q10" s="11" t="str">
        <f>VLOOKUP($E10,'susceptibility metadata - 3.25.'!$A$2:$H$155,6,FALSE)</f>
        <v>#N/A</v>
      </c>
      <c r="R10" s="11" t="str">
        <f>VLOOKUP($E10,'susceptibility metadata - 3.25.'!$A$2:$H$155,7,FALSE)</f>
        <v>#N/A</v>
      </c>
      <c r="S10" s="11" t="str">
        <f>VLOOKUP($E10,'susceptibility metadata - 3.25.'!$A$2:$H$155,8,FALSE)</f>
        <v>#N/A</v>
      </c>
      <c r="T10" s="11" t="str">
        <f>VLOOKUP($E10,'genotype metadata - 3.25.24'!$A$2:$P$189,10,FALSE)</f>
        <v/>
      </c>
      <c r="U10" s="11" t="str">
        <f>VLOOKUP($E10,'genotype metadata - 3.25.24'!$A$2:$P$189,11,FALSE)</f>
        <v/>
      </c>
      <c r="V10" s="11" t="str">
        <f>VLOOKUP($E10,'genotype metadata - 3.25.24'!$A$2:$P$189,12,FALSE)</f>
        <v/>
      </c>
      <c r="W10" s="11" t="str">
        <f>VLOOKUP($E10,'genotype metadata - 3.25.24'!$A$2:$P$189,13,FALSE)</f>
        <v>NA</v>
      </c>
      <c r="X10" s="11" t="str">
        <f>VLOOKUP($E10,'genotype metadata - 3.25.24'!$A$2:$P$189,14,FALSE)</f>
        <v>NA</v>
      </c>
      <c r="Y10" s="11" t="str">
        <f>VLOOKUP($E10,'genotype metadata - 3.25.24'!$A$2:$P$189,15,FALSE)</f>
        <v>NA</v>
      </c>
      <c r="Z10" s="11" t="str">
        <f>VLOOKUP($E10,'genotype metadata - 3.25.24'!$A$2:$P$189,16,FALSE)</f>
        <v>NA</v>
      </c>
      <c r="AA10" s="11" t="str">
        <f>VLOOKUP(E10, 'susceptibility metadata - 3.25.'!$A$2:$L$155, 9, FALSE)</f>
        <v>#N/A</v>
      </c>
      <c r="AB10" s="11" t="str">
        <f>VLOOKUP($E10,'susceptibility metadata - 3.25.'!$A$2:$L$155,10,FALSE)</f>
        <v>#N/A</v>
      </c>
      <c r="AC10" s="11" t="str">
        <f>VLOOKUP($E10,'susceptibility metadata - 3.25.'!$A$2:$L$155,11,FALSE)</f>
        <v>#N/A</v>
      </c>
      <c r="AD10" s="11" t="str">
        <f>VLOOKUP($E10,'susceptibility metadata - 3.25.'!$A$2:$L$155,12,FALSE)</f>
        <v>#N/A</v>
      </c>
    </row>
    <row r="11">
      <c r="A11" s="7" t="s">
        <v>54</v>
      </c>
      <c r="B11" s="7" t="s">
        <v>55</v>
      </c>
      <c r="C11" s="7" t="s">
        <v>55</v>
      </c>
      <c r="D11" s="7" t="s">
        <v>32</v>
      </c>
      <c r="E11" s="8">
        <v>10.0</v>
      </c>
      <c r="F11" s="8"/>
      <c r="G11" s="8">
        <v>2.4511839E7</v>
      </c>
      <c r="H11" s="8">
        <v>1.9025706E7</v>
      </c>
      <c r="I11" s="9">
        <v>0.7761843572813937</v>
      </c>
      <c r="J11" s="10">
        <v>706.0</v>
      </c>
      <c r="K11" s="12"/>
      <c r="L11" s="10">
        <v>0.059547545</v>
      </c>
      <c r="M11" s="10">
        <v>0.01520419</v>
      </c>
      <c r="N11" s="10">
        <v>0.055406401</v>
      </c>
      <c r="O11" s="10">
        <v>0.869841864</v>
      </c>
      <c r="P11" s="11">
        <f>VLOOKUP($E11,'susceptibility metadata - 3.25.'!$A$2:$H$155,5,FALSE)</f>
        <v>0.09577922</v>
      </c>
      <c r="Q11" s="11">
        <f>VLOOKUP($E11,'susceptibility metadata - 3.25.'!$A$2:$H$155,6,FALSE)</f>
        <v>0.45156926</v>
      </c>
      <c r="R11" s="11">
        <f>VLOOKUP($E11,'susceptibility metadata - 3.25.'!$A$2:$H$155,7,FALSE)</f>
        <v>1</v>
      </c>
      <c r="S11" s="11">
        <f>VLOOKUP($E11,'susceptibility metadata - 3.25.'!$A$2:$H$155,8,FALSE)</f>
        <v>0</v>
      </c>
      <c r="T11" s="11" t="str">
        <f>VLOOKUP($E11,'genotype metadata - 3.25.24'!$A$2:$P$189,10,FALSE)</f>
        <v>COO</v>
      </c>
      <c r="U11" s="11" t="str">
        <f>VLOOKUP($E11,'genotype metadata - 3.25.24'!$A$2:$P$189,11,FALSE)</f>
        <v>KWN</v>
      </c>
      <c r="V11" s="11" t="str">
        <f>VLOOKUP($E11,'genotype metadata - 3.25.24'!$A$2:$P$189,12,FALSE)</f>
        <v>N</v>
      </c>
      <c r="W11" s="11">
        <f>VLOOKUP($E11,'genotype metadata - 3.25.24'!$A$2:$P$189,13,FALSE)</f>
        <v>24.55107</v>
      </c>
      <c r="X11" s="11">
        <f>VLOOKUP($E11,'genotype metadata - 3.25.24'!$A$2:$P$189,14,FALSE)</f>
        <v>-81.80805</v>
      </c>
      <c r="Y11" s="11" t="str">
        <f>VLOOKUP($E11,'genotype metadata - 3.25.24'!$A$2:$P$189,15,FALSE)</f>
        <v>2010-2017</v>
      </c>
      <c r="Z11" s="11" t="str">
        <f>VLOOKUP($E11,'genotype metadata - 3.25.24'!$A$2:$P$189,16,FALSE)</f>
        <v>Mote</v>
      </c>
      <c r="AA11" s="11" t="str">
        <f>VLOOKUP(E11, 'susceptibility metadata - 3.25.'!$A$2:$L$155, 9, FALSE)</f>
        <v>Susceptible</v>
      </c>
      <c r="AB11" s="11" t="str">
        <f>VLOOKUP($E11,'susceptibility metadata - 3.25.'!$A$2:$L$155,10,FALSE)</f>
        <v>Susceptible</v>
      </c>
      <c r="AC11" s="11" t="str">
        <f>VLOOKUP($E11,'susceptibility metadata - 3.25.'!$A$2:$L$155,11,FALSE)</f>
        <v>Highly Susceptible</v>
      </c>
      <c r="AD11" s="11" t="str">
        <f>VLOOKUP($E11,'susceptibility metadata - 3.25.'!$A$2:$L$155,12,FALSE)</f>
        <v>Susceptible</v>
      </c>
    </row>
    <row r="12">
      <c r="A12" s="7" t="s">
        <v>56</v>
      </c>
      <c r="B12" s="7" t="s">
        <v>57</v>
      </c>
      <c r="C12" s="7" t="s">
        <v>57</v>
      </c>
      <c r="D12" s="7" t="s">
        <v>32</v>
      </c>
      <c r="E12" s="8">
        <v>11.0</v>
      </c>
      <c r="F12" s="8"/>
      <c r="G12" s="8">
        <v>2.4772288E7</v>
      </c>
      <c r="H12" s="8">
        <v>1.8890251E7</v>
      </c>
      <c r="I12" s="9">
        <v>0.7625557639245919</v>
      </c>
      <c r="J12" s="10">
        <v>880.0</v>
      </c>
      <c r="K12" s="12"/>
      <c r="L12" s="10">
        <v>0.029650816</v>
      </c>
      <c r="M12" s="10">
        <v>0.005086438</v>
      </c>
      <c r="N12" s="10">
        <v>0.029994158</v>
      </c>
      <c r="O12" s="10">
        <v>0.935268588</v>
      </c>
      <c r="P12" s="11">
        <f>VLOOKUP($E12,'susceptibility metadata - 3.25.'!$A$2:$H$155,5,FALSE)</f>
        <v>0.52777778</v>
      </c>
      <c r="Q12" s="11">
        <f>VLOOKUP($E12,'susceptibility metadata - 3.25.'!$A$2:$H$155,6,FALSE)</f>
        <v>0.72222222</v>
      </c>
      <c r="R12" s="11">
        <f>VLOOKUP($E12,'susceptibility metadata - 3.25.'!$A$2:$H$155,7,FALSE)</f>
        <v>0.5</v>
      </c>
      <c r="S12" s="11">
        <f>VLOOKUP($E12,'susceptibility metadata - 3.25.'!$A$2:$H$155,8,FALSE)</f>
        <v>0.5</v>
      </c>
      <c r="T12" s="11" t="str">
        <f>VLOOKUP($E12,'genotype metadata - 3.25.24'!$A$2:$P$189,10,FALSE)</f>
        <v/>
      </c>
      <c r="U12" s="11" t="str">
        <f>VLOOKUP($E12,'genotype metadata - 3.25.24'!$A$2:$P$189,11,FALSE)</f>
        <v/>
      </c>
      <c r="V12" s="11" t="str">
        <f>VLOOKUP($E12,'genotype metadata - 3.25.24'!$A$2:$P$189,12,FALSE)</f>
        <v/>
      </c>
      <c r="W12" s="11" t="str">
        <f>VLOOKUP($E12,'genotype metadata - 3.25.24'!$A$2:$P$189,13,FALSE)</f>
        <v>NA</v>
      </c>
      <c r="X12" s="11" t="str">
        <f>VLOOKUP($E12,'genotype metadata - 3.25.24'!$A$2:$P$189,14,FALSE)</f>
        <v>NA</v>
      </c>
      <c r="Y12" s="11" t="str">
        <f>VLOOKUP($E12,'genotype metadata - 3.25.24'!$A$2:$P$189,15,FALSE)</f>
        <v>NA</v>
      </c>
      <c r="Z12" s="11" t="str">
        <f>VLOOKUP($E12,'genotype metadata - 3.25.24'!$A$2:$P$189,16,FALSE)</f>
        <v>NA</v>
      </c>
      <c r="AA12" s="11" t="str">
        <f>VLOOKUP(E12, 'susceptibility metadata - 3.25.'!$A$2:$L$155, 9, FALSE)</f>
        <v>Intermediate</v>
      </c>
      <c r="AB12" s="11" t="str">
        <f>VLOOKUP($E12,'susceptibility metadata - 3.25.'!$A$2:$L$155,10,FALSE)</f>
        <v>Resistant</v>
      </c>
      <c r="AC12" s="11" t="str">
        <f>VLOOKUP($E12,'susceptibility metadata - 3.25.'!$A$2:$L$155,11,FALSE)</f>
        <v>NA</v>
      </c>
      <c r="AD12" s="11" t="str">
        <f>VLOOKUP($E12,'susceptibility metadata - 3.25.'!$A$2:$L$155,12,FALSE)</f>
        <v>Resistant</v>
      </c>
    </row>
    <row r="13" hidden="1">
      <c r="A13" s="7" t="s">
        <v>58</v>
      </c>
      <c r="B13" s="7" t="s">
        <v>59</v>
      </c>
      <c r="C13" s="7" t="s">
        <v>59</v>
      </c>
      <c r="D13" s="7" t="s">
        <v>32</v>
      </c>
      <c r="E13" s="8">
        <v>12.0</v>
      </c>
      <c r="F13" s="8"/>
      <c r="G13" s="8">
        <v>2.4199784E7</v>
      </c>
      <c r="H13" s="8">
        <v>1.7566038E7</v>
      </c>
      <c r="I13" s="9">
        <v>0.7258758177345715</v>
      </c>
      <c r="J13" s="10">
        <v>1000.0</v>
      </c>
      <c r="K13" s="10" t="s">
        <v>44</v>
      </c>
      <c r="L13" s="10">
        <v>0.033628039</v>
      </c>
      <c r="M13" s="10">
        <v>0.005844887</v>
      </c>
      <c r="N13" s="10">
        <v>0.027911627</v>
      </c>
      <c r="O13" s="10">
        <v>0.932615447</v>
      </c>
      <c r="P13" s="11">
        <f>VLOOKUP($E13,'susceptibility metadata - 3.25.'!$A$2:$H$155,5,FALSE)</f>
        <v>0.09406566</v>
      </c>
      <c r="Q13" s="11">
        <f>VLOOKUP($E13,'susceptibility metadata - 3.25.'!$A$2:$H$155,6,FALSE)</f>
        <v>0.21275253</v>
      </c>
      <c r="R13" s="11">
        <f>VLOOKUP($E13,'susceptibility metadata - 3.25.'!$A$2:$H$155,7,FALSE)</f>
        <v>1</v>
      </c>
      <c r="S13" s="11">
        <f>VLOOKUP($E13,'susceptibility metadata - 3.25.'!$A$2:$H$155,8,FALSE)</f>
        <v>0</v>
      </c>
      <c r="T13" s="11" t="str">
        <f>VLOOKUP($E13,'genotype metadata - 3.25.24'!$A$2:$P$189,10,FALSE)</f>
        <v/>
      </c>
      <c r="U13" s="11" t="str">
        <f>VLOOKUP($E13,'genotype metadata - 3.25.24'!$A$2:$P$189,11,FALSE)</f>
        <v/>
      </c>
      <c r="V13" s="11" t="str">
        <f>VLOOKUP($E13,'genotype metadata - 3.25.24'!$A$2:$P$189,12,FALSE)</f>
        <v/>
      </c>
      <c r="W13" s="11" t="str">
        <f>VLOOKUP($E13,'genotype metadata - 3.25.24'!$A$2:$P$189,13,FALSE)</f>
        <v>NA</v>
      </c>
      <c r="X13" s="11" t="str">
        <f>VLOOKUP($E13,'genotype metadata - 3.25.24'!$A$2:$P$189,14,FALSE)</f>
        <v>NA</v>
      </c>
      <c r="Y13" s="11" t="str">
        <f>VLOOKUP($E13,'genotype metadata - 3.25.24'!$A$2:$P$189,15,FALSE)</f>
        <v>NA</v>
      </c>
      <c r="Z13" s="11" t="str">
        <f>VLOOKUP($E13,'genotype metadata - 3.25.24'!$A$2:$P$189,16,FALSE)</f>
        <v>NA</v>
      </c>
      <c r="AA13" s="11" t="str">
        <f>VLOOKUP(E13, 'susceptibility metadata - 3.25.'!$A$2:$L$155, 9, FALSE)</f>
        <v>Highly Susceptible</v>
      </c>
      <c r="AB13" s="11" t="str">
        <f>VLOOKUP($E13,'susceptibility metadata - 3.25.'!$A$2:$L$155,10,FALSE)</f>
        <v>Highly Susceptible</v>
      </c>
      <c r="AC13" s="11" t="str">
        <f>VLOOKUP($E13,'susceptibility metadata - 3.25.'!$A$2:$L$155,11,FALSE)</f>
        <v>Highly Susceptible</v>
      </c>
      <c r="AD13" s="11" t="str">
        <f>VLOOKUP($E13,'susceptibility metadata - 3.25.'!$A$2:$L$155,12,FALSE)</f>
        <v>Highly Susceptible</v>
      </c>
    </row>
    <row r="14">
      <c r="A14" s="7" t="s">
        <v>60</v>
      </c>
      <c r="B14" s="7" t="s">
        <v>61</v>
      </c>
      <c r="C14" s="7" t="s">
        <v>61</v>
      </c>
      <c r="D14" s="7" t="s">
        <v>32</v>
      </c>
      <c r="E14" s="8">
        <v>13.0</v>
      </c>
      <c r="F14" s="8"/>
      <c r="G14" s="8">
        <v>2.4226277E7</v>
      </c>
      <c r="H14" s="8">
        <v>1.8014174E7</v>
      </c>
      <c r="I14" s="9">
        <v>0.7435799565901108</v>
      </c>
      <c r="J14" s="10">
        <v>791.0</v>
      </c>
      <c r="K14" s="12"/>
      <c r="L14" s="10">
        <v>0.103478284</v>
      </c>
      <c r="M14" s="10">
        <v>0.013739088</v>
      </c>
      <c r="N14" s="10">
        <v>0.106235343</v>
      </c>
      <c r="O14" s="10">
        <v>0.776547284</v>
      </c>
      <c r="P14" s="11">
        <f>VLOOKUP($E14,'susceptibility metadata - 3.25.'!$A$2:$H$155,5,FALSE)</f>
        <v>0.42824074</v>
      </c>
      <c r="Q14" s="11">
        <f>VLOOKUP($E14,'susceptibility metadata - 3.25.'!$A$2:$H$155,6,FALSE)</f>
        <v>0.07638889</v>
      </c>
      <c r="R14" s="11">
        <f>VLOOKUP($E14,'susceptibility metadata - 3.25.'!$A$2:$H$155,7,FALSE)</f>
        <v>1</v>
      </c>
      <c r="S14" s="11">
        <f>VLOOKUP($E14,'susceptibility metadata - 3.25.'!$A$2:$H$155,8,FALSE)</f>
        <v>0</v>
      </c>
      <c r="T14" s="11" t="str">
        <f>VLOOKUP($E14,'genotype metadata - 3.25.24'!$A$2:$P$189,10,FALSE)</f>
        <v/>
      </c>
      <c r="U14" s="11" t="str">
        <f>VLOOKUP($E14,'genotype metadata - 3.25.24'!$A$2:$P$189,11,FALSE)</f>
        <v/>
      </c>
      <c r="V14" s="11" t="str">
        <f>VLOOKUP($E14,'genotype metadata - 3.25.24'!$A$2:$P$189,12,FALSE)</f>
        <v/>
      </c>
      <c r="W14" s="11" t="str">
        <f>VLOOKUP($E14,'genotype metadata - 3.25.24'!$A$2:$P$189,13,FALSE)</f>
        <v>NA</v>
      </c>
      <c r="X14" s="11" t="str">
        <f>VLOOKUP($E14,'genotype metadata - 3.25.24'!$A$2:$P$189,14,FALSE)</f>
        <v>NA</v>
      </c>
      <c r="Y14" s="11" t="str">
        <f>VLOOKUP($E14,'genotype metadata - 3.25.24'!$A$2:$P$189,15,FALSE)</f>
        <v>NA</v>
      </c>
      <c r="Z14" s="11" t="str">
        <f>VLOOKUP($E14,'genotype metadata - 3.25.24'!$A$2:$P$189,16,FALSE)</f>
        <v>NA</v>
      </c>
      <c r="AA14" s="11" t="str">
        <f>VLOOKUP(E14, 'susceptibility metadata - 3.25.'!$A$2:$L$155, 9, FALSE)</f>
        <v>Highly Susceptible</v>
      </c>
      <c r="AB14" s="11" t="str">
        <f>VLOOKUP($E14,'susceptibility metadata - 3.25.'!$A$2:$L$155,10,FALSE)</f>
        <v>Highly Susceptible</v>
      </c>
      <c r="AC14" s="11" t="str">
        <f>VLOOKUP($E14,'susceptibility metadata - 3.25.'!$A$2:$L$155,11,FALSE)</f>
        <v>Highly Susceptible</v>
      </c>
      <c r="AD14" s="11" t="str">
        <f>VLOOKUP($E14,'susceptibility metadata - 3.25.'!$A$2:$L$155,12,FALSE)</f>
        <v>Highly Susceptible</v>
      </c>
    </row>
    <row r="15">
      <c r="A15" s="7" t="s">
        <v>62</v>
      </c>
      <c r="B15" s="7" t="s">
        <v>63</v>
      </c>
      <c r="C15" s="7" t="s">
        <v>63</v>
      </c>
      <c r="D15" s="7" t="s">
        <v>32</v>
      </c>
      <c r="E15" s="8">
        <v>14.0</v>
      </c>
      <c r="F15" s="8"/>
      <c r="G15" s="8">
        <v>2.4709523E7</v>
      </c>
      <c r="H15" s="8">
        <v>1.4161228E7</v>
      </c>
      <c r="I15" s="9">
        <v>0.5731081089667331</v>
      </c>
      <c r="J15" s="10">
        <v>1302.0</v>
      </c>
      <c r="K15" s="12"/>
      <c r="L15" s="10">
        <v>0.031837722</v>
      </c>
      <c r="M15" s="10">
        <v>0.004794311</v>
      </c>
      <c r="N15" s="10">
        <v>0.026638299</v>
      </c>
      <c r="O15" s="10">
        <v>0.936729668</v>
      </c>
      <c r="P15" s="11">
        <f>VLOOKUP($E15,'susceptibility metadata - 3.25.'!$A$2:$H$155,5,FALSE)</f>
        <v>0.18181818</v>
      </c>
      <c r="Q15" s="11">
        <f>VLOOKUP($E15,'susceptibility metadata - 3.25.'!$A$2:$H$155,6,FALSE)</f>
        <v>0.09090909</v>
      </c>
      <c r="R15" s="11">
        <f>VLOOKUP($E15,'susceptibility metadata - 3.25.'!$A$2:$H$155,7,FALSE)</f>
        <v>1</v>
      </c>
      <c r="S15" s="11">
        <f>VLOOKUP($E15,'susceptibility metadata - 3.25.'!$A$2:$H$155,8,FALSE)</f>
        <v>0</v>
      </c>
      <c r="T15" s="11" t="str">
        <f>VLOOKUP($E15,'genotype metadata - 3.25.24'!$A$2:$P$189,10,FALSE)</f>
        <v/>
      </c>
      <c r="U15" s="11" t="str">
        <f>VLOOKUP($E15,'genotype metadata - 3.25.24'!$A$2:$P$189,11,FALSE)</f>
        <v/>
      </c>
      <c r="V15" s="11" t="str">
        <f>VLOOKUP($E15,'genotype metadata - 3.25.24'!$A$2:$P$189,12,FALSE)</f>
        <v/>
      </c>
      <c r="W15" s="11" t="str">
        <f>VLOOKUP($E15,'genotype metadata - 3.25.24'!$A$2:$P$189,13,FALSE)</f>
        <v>NA</v>
      </c>
      <c r="X15" s="11" t="str">
        <f>VLOOKUP($E15,'genotype metadata - 3.25.24'!$A$2:$P$189,14,FALSE)</f>
        <v>NA</v>
      </c>
      <c r="Y15" s="11" t="str">
        <f>VLOOKUP($E15,'genotype metadata - 3.25.24'!$A$2:$P$189,15,FALSE)</f>
        <v>NA</v>
      </c>
      <c r="Z15" s="11" t="str">
        <f>VLOOKUP($E15,'genotype metadata - 3.25.24'!$A$2:$P$189,16,FALSE)</f>
        <v>NA</v>
      </c>
      <c r="AA15" s="11" t="str">
        <f>VLOOKUP(E15, 'susceptibility metadata - 3.25.'!$A$2:$L$155, 9, FALSE)</f>
        <v>Highly Susceptible</v>
      </c>
      <c r="AB15" s="11" t="str">
        <f>VLOOKUP($E15,'susceptibility metadata - 3.25.'!$A$2:$L$155,10,FALSE)</f>
        <v>NA</v>
      </c>
      <c r="AC15" s="11" t="str">
        <f>VLOOKUP($E15,'susceptibility metadata - 3.25.'!$A$2:$L$155,11,FALSE)</f>
        <v>NA</v>
      </c>
      <c r="AD15" s="11" t="str">
        <f>VLOOKUP($E15,'susceptibility metadata - 3.25.'!$A$2:$L$155,12,FALSE)</f>
        <v>Highly Susceptible</v>
      </c>
    </row>
    <row r="16">
      <c r="A16" s="7" t="s">
        <v>64</v>
      </c>
      <c r="B16" s="14" t="s">
        <v>65</v>
      </c>
      <c r="C16" s="14" t="s">
        <v>65</v>
      </c>
      <c r="D16" s="7" t="s">
        <v>32</v>
      </c>
      <c r="E16" s="8">
        <v>15.0</v>
      </c>
      <c r="F16" s="8"/>
      <c r="G16" s="8">
        <v>2.5581201E7</v>
      </c>
      <c r="H16" s="8">
        <v>1.1433624E7</v>
      </c>
      <c r="I16" s="9">
        <v>0.4469541519962257</v>
      </c>
      <c r="J16" s="10">
        <v>2206.0</v>
      </c>
      <c r="K16" s="10"/>
      <c r="L16" s="10">
        <v>0.062732688</v>
      </c>
      <c r="M16" s="10">
        <v>0.015014562</v>
      </c>
      <c r="N16" s="10">
        <v>0.110648746</v>
      </c>
      <c r="O16" s="10">
        <v>0.811604004</v>
      </c>
      <c r="P16" s="11">
        <f>VLOOKUP($E16,'susceptibility metadata - 3.25.'!$A$2:$H$155,5,FALSE)</f>
        <v>0.12662338</v>
      </c>
      <c r="Q16" s="11">
        <f>VLOOKUP($E16,'susceptibility metadata - 3.25.'!$A$2:$H$155,6,FALSE)</f>
        <v>0.73701299</v>
      </c>
      <c r="R16" s="11">
        <f>VLOOKUP($E16,'susceptibility metadata - 3.25.'!$A$2:$H$155,7,FALSE)</f>
        <v>1</v>
      </c>
      <c r="S16" s="11">
        <f>VLOOKUP($E16,'susceptibility metadata - 3.25.'!$A$2:$H$155,8,FALSE)</f>
        <v>0</v>
      </c>
      <c r="T16" s="11" t="str">
        <f>VLOOKUP($E16,'genotype metadata - 3.25.24'!$A$2:$P$189,10,FALSE)</f>
        <v>SR</v>
      </c>
      <c r="U16" s="11" t="str">
        <f>VLOOKUP($E16,'genotype metadata - 3.25.24'!$A$2:$P$189,11,FALSE)</f>
        <v>H</v>
      </c>
      <c r="V16" s="11" t="str">
        <f>VLOOKUP($E16,'genotype metadata - 3.25.24'!$A$2:$P$189,12,FALSE)</f>
        <v>N</v>
      </c>
      <c r="W16" s="11">
        <f>VLOOKUP($E16,'genotype metadata - 3.25.24'!$A$2:$P$189,13,FALSE)</f>
        <v>25.139367</v>
      </c>
      <c r="X16" s="11">
        <f>VLOOKUP($E16,'genotype metadata - 3.25.24'!$A$2:$P$189,14,FALSE)</f>
        <v>-80.294017</v>
      </c>
      <c r="Y16" s="11" t="str">
        <f>VLOOKUP($E16,'genotype metadata - 3.25.24'!$A$2:$P$189,15,FALSE)</f>
        <v>2015 batch</v>
      </c>
      <c r="Z16" s="11" t="str">
        <f>VLOOKUP($E16,'genotype metadata - 3.25.24'!$A$2:$P$189,16,FALSE)</f>
        <v>Margaret Miller</v>
      </c>
      <c r="AA16" s="11" t="str">
        <f>VLOOKUP(E16, 'susceptibility metadata - 3.25.'!$A$2:$L$155, 9, FALSE)</f>
        <v>Susceptible</v>
      </c>
      <c r="AB16" s="11" t="str">
        <f>VLOOKUP($E16,'susceptibility metadata - 3.25.'!$A$2:$L$155,10,FALSE)</f>
        <v>Susceptible</v>
      </c>
      <c r="AC16" s="11" t="str">
        <f>VLOOKUP($E16,'susceptibility metadata - 3.25.'!$A$2:$L$155,11,FALSE)</f>
        <v>NA</v>
      </c>
      <c r="AD16" s="11" t="str">
        <f>VLOOKUP($E16,'susceptibility metadata - 3.25.'!$A$2:$L$155,12,FALSE)</f>
        <v>Susceptible</v>
      </c>
    </row>
    <row r="17" hidden="1">
      <c r="A17" s="7" t="s">
        <v>66</v>
      </c>
      <c r="B17" s="7" t="s">
        <v>67</v>
      </c>
      <c r="C17" s="7" t="s">
        <v>67</v>
      </c>
      <c r="D17" s="7" t="s">
        <v>32</v>
      </c>
      <c r="E17" s="8">
        <v>154.0</v>
      </c>
      <c r="F17" s="8"/>
      <c r="G17" s="8">
        <v>2.6026614E7</v>
      </c>
      <c r="H17" s="8">
        <v>2.1552521E7</v>
      </c>
      <c r="I17" s="9">
        <v>0.8280954641276042</v>
      </c>
      <c r="J17" s="10">
        <v>540.0</v>
      </c>
      <c r="K17" s="10" t="s">
        <v>44</v>
      </c>
      <c r="L17" s="10">
        <v>0.061224281</v>
      </c>
      <c r="M17" s="10">
        <v>0.008525236</v>
      </c>
      <c r="N17" s="10">
        <v>0.044944555</v>
      </c>
      <c r="O17" s="10">
        <v>0.885305927</v>
      </c>
      <c r="P17" s="11">
        <f>VLOOKUP($E17,'susceptibility metadata - 3.25.'!$A$2:$H$155,5,FALSE)</f>
        <v>0.18052631</v>
      </c>
      <c r="Q17" s="11">
        <f>VLOOKUP($E17,'susceptibility metadata - 3.25.'!$A$2:$H$155,6,FALSE)</f>
        <v>0.3164975</v>
      </c>
      <c r="R17" s="11">
        <f>VLOOKUP($E17,'susceptibility metadata - 3.25.'!$A$2:$H$155,7,FALSE)</f>
        <v>0.97297297</v>
      </c>
      <c r="S17" s="11">
        <f>VLOOKUP($E17,'susceptibility metadata - 3.25.'!$A$2:$H$155,8,FALSE)</f>
        <v>0.02702703</v>
      </c>
      <c r="T17" s="11" t="str">
        <f>VLOOKUP($E17,'genotype metadata - 3.25.24'!$A$2:$P$189,10,FALSE)</f>
        <v/>
      </c>
      <c r="U17" s="11" t="str">
        <f>VLOOKUP($E17,'genotype metadata - 3.25.24'!$A$2:$P$189,11,FALSE)</f>
        <v/>
      </c>
      <c r="V17" s="11" t="str">
        <f>VLOOKUP($E17,'genotype metadata - 3.25.24'!$A$2:$P$189,12,FALSE)</f>
        <v/>
      </c>
      <c r="W17" s="11" t="str">
        <f>VLOOKUP($E17,'genotype metadata - 3.25.24'!$A$2:$P$189,13,FALSE)</f>
        <v>NA</v>
      </c>
      <c r="X17" s="11" t="str">
        <f>VLOOKUP($E17,'genotype metadata - 3.25.24'!$A$2:$P$189,14,FALSE)</f>
        <v>NA</v>
      </c>
      <c r="Y17" s="11" t="str">
        <f>VLOOKUP($E17,'genotype metadata - 3.25.24'!$A$2:$P$189,15,FALSE)</f>
        <v>NA</v>
      </c>
      <c r="Z17" s="11" t="str">
        <f>VLOOKUP($E17,'genotype metadata - 3.25.24'!$A$2:$P$189,16,FALSE)</f>
        <v>NA</v>
      </c>
      <c r="AA17" s="11" t="str">
        <f>VLOOKUP(E17, 'susceptibility metadata - 3.25.'!$A$2:$L$155, 9, FALSE)</f>
        <v>Highly Susceptible</v>
      </c>
      <c r="AB17" s="11" t="str">
        <f>VLOOKUP($E17,'susceptibility metadata - 3.25.'!$A$2:$L$155,10,FALSE)</f>
        <v>Susceptible</v>
      </c>
      <c r="AC17" s="11" t="str">
        <f>VLOOKUP($E17,'susceptibility metadata - 3.25.'!$A$2:$L$155,11,FALSE)</f>
        <v>Highly Susceptible</v>
      </c>
      <c r="AD17" s="11" t="str">
        <f>VLOOKUP($E17,'susceptibility metadata - 3.25.'!$A$2:$L$155,12,FALSE)</f>
        <v>Highly Susceptible</v>
      </c>
    </row>
    <row r="18">
      <c r="A18" s="7" t="s">
        <v>68</v>
      </c>
      <c r="B18" s="7" t="s">
        <v>69</v>
      </c>
      <c r="C18" s="7" t="s">
        <v>69</v>
      </c>
      <c r="D18" s="7" t="s">
        <v>32</v>
      </c>
      <c r="E18" s="8">
        <v>17.0</v>
      </c>
      <c r="F18" s="8"/>
      <c r="G18" s="8">
        <v>2.4782166E7</v>
      </c>
      <c r="H18" s="8">
        <v>1.685472E7</v>
      </c>
      <c r="I18" s="9">
        <v>0.6801148858416977</v>
      </c>
      <c r="J18" s="10">
        <v>883.0</v>
      </c>
      <c r="K18" s="12"/>
      <c r="L18" s="10">
        <v>0.020163566</v>
      </c>
      <c r="M18" s="10">
        <v>0.003724409</v>
      </c>
      <c r="N18" s="10">
        <v>0.021722572</v>
      </c>
      <c r="O18" s="10">
        <v>0.954389452</v>
      </c>
      <c r="P18" s="11">
        <f>VLOOKUP($E18,'susceptibility metadata - 3.25.'!$A$2:$H$155,5,FALSE)</f>
        <v>1</v>
      </c>
      <c r="Q18" s="11">
        <f>VLOOKUP($E18,'susceptibility metadata - 3.25.'!$A$2:$H$155,6,FALSE)</f>
        <v>1</v>
      </c>
      <c r="R18" s="11">
        <f>VLOOKUP($E18,'susceptibility metadata - 3.25.'!$A$2:$H$155,7,FALSE)</f>
        <v>0</v>
      </c>
      <c r="S18" s="11">
        <f>VLOOKUP($E18,'susceptibility metadata - 3.25.'!$A$2:$H$155,8,FALSE)</f>
        <v>1</v>
      </c>
      <c r="T18" s="11" t="str">
        <f>VLOOKUP($E18,'genotype metadata - 3.25.24'!$A$2:$P$189,10,FALSE)</f>
        <v>SR</v>
      </c>
      <c r="U18" s="11" t="str">
        <f>VLOOKUP($E18,'genotype metadata - 3.25.24'!$A$2:$P$189,11,FALSE)</f>
        <v/>
      </c>
      <c r="V18" s="11" t="str">
        <f>VLOOKUP($E18,'genotype metadata - 3.25.24'!$A$2:$P$189,12,FALSE)</f>
        <v>N</v>
      </c>
      <c r="W18" s="11" t="str">
        <f>VLOOKUP($E18,'genotype metadata - 3.25.24'!$A$2:$P$189,13,FALSE)</f>
        <v>NA</v>
      </c>
      <c r="X18" s="11" t="str">
        <f>VLOOKUP($E18,'genotype metadata - 3.25.24'!$A$2:$P$189,14,FALSE)</f>
        <v>NA</v>
      </c>
      <c r="Y18" s="11">
        <f>VLOOKUP($E18,'genotype metadata - 3.25.24'!$A$2:$P$189,15,FALSE)</f>
        <v>2015</v>
      </c>
      <c r="Z18" s="11" t="str">
        <f>VLOOKUP($E18,'genotype metadata - 3.25.24'!$A$2:$P$189,16,FALSE)</f>
        <v/>
      </c>
      <c r="AA18" s="11" t="str">
        <f>VLOOKUP(E18, 'susceptibility metadata - 3.25.'!$A$2:$L$155, 9, FALSE)</f>
        <v>Resistant</v>
      </c>
      <c r="AB18" s="11" t="str">
        <f>VLOOKUP($E18,'susceptibility metadata - 3.25.'!$A$2:$L$155,10,FALSE)</f>
        <v>NA</v>
      </c>
      <c r="AC18" s="11" t="str">
        <f>VLOOKUP($E18,'susceptibility metadata - 3.25.'!$A$2:$L$155,11,FALSE)</f>
        <v>NA</v>
      </c>
      <c r="AD18" s="11" t="str">
        <f>VLOOKUP($E18,'susceptibility metadata - 3.25.'!$A$2:$L$155,12,FALSE)</f>
        <v>1/1 Resistant</v>
      </c>
    </row>
    <row r="19">
      <c r="A19" s="7" t="s">
        <v>70</v>
      </c>
      <c r="B19" s="7" t="s">
        <v>71</v>
      </c>
      <c r="C19" s="7" t="s">
        <v>71</v>
      </c>
      <c r="D19" s="7" t="s">
        <v>32</v>
      </c>
      <c r="E19" s="8">
        <v>18.0</v>
      </c>
      <c r="F19" s="8"/>
      <c r="G19" s="8">
        <v>2.4500744E7</v>
      </c>
      <c r="H19" s="8">
        <v>1.8511451E7</v>
      </c>
      <c r="I19" s="9">
        <v>0.7555464846292015</v>
      </c>
      <c r="J19" s="10">
        <v>685.0</v>
      </c>
      <c r="K19" s="12"/>
      <c r="L19" s="10">
        <v>0.045339628</v>
      </c>
      <c r="M19" s="10">
        <v>0.00689331</v>
      </c>
      <c r="N19" s="10">
        <v>0.053052048</v>
      </c>
      <c r="O19" s="10">
        <v>0.894715014</v>
      </c>
      <c r="P19" s="11">
        <f>VLOOKUP($E19,'susceptibility metadata - 3.25.'!$A$2:$H$155,5,FALSE)</f>
        <v>0.15286797</v>
      </c>
      <c r="Q19" s="11">
        <f>VLOOKUP($E19,'susceptibility metadata - 3.25.'!$A$2:$H$155,6,FALSE)</f>
        <v>0.28436147</v>
      </c>
      <c r="R19" s="11">
        <f>VLOOKUP($E19,'susceptibility metadata - 3.25.'!$A$2:$H$155,7,FALSE)</f>
        <v>1</v>
      </c>
      <c r="S19" s="11">
        <f>VLOOKUP($E19,'susceptibility metadata - 3.25.'!$A$2:$H$155,8,FALSE)</f>
        <v>0</v>
      </c>
      <c r="T19" s="11" t="str">
        <f>VLOOKUP($E19,'genotype metadata - 3.25.24'!$A$2:$P$189,10,FALSE)</f>
        <v>COO</v>
      </c>
      <c r="U19" s="11" t="str">
        <f>VLOOKUP($E19,'genotype metadata - 3.25.24'!$A$2:$P$189,11,FALSE)</f>
        <v>KWN</v>
      </c>
      <c r="V19" s="11" t="str">
        <f>VLOOKUP($E19,'genotype metadata - 3.25.24'!$A$2:$P$189,12,FALSE)</f>
        <v>N</v>
      </c>
      <c r="W19" s="11">
        <f>VLOOKUP($E19,'genotype metadata - 3.25.24'!$A$2:$P$189,13,FALSE)</f>
        <v>24.55107</v>
      </c>
      <c r="X19" s="11">
        <f>VLOOKUP($E19,'genotype metadata - 3.25.24'!$A$2:$P$189,14,FALSE)</f>
        <v>-81.80805</v>
      </c>
      <c r="Y19" s="11" t="str">
        <f>VLOOKUP($E19,'genotype metadata - 3.25.24'!$A$2:$P$189,15,FALSE)</f>
        <v>2010-2017</v>
      </c>
      <c r="Z19" s="11" t="str">
        <f>VLOOKUP($E19,'genotype metadata - 3.25.24'!$A$2:$P$189,16,FALSE)</f>
        <v>Mote</v>
      </c>
      <c r="AA19" s="11" t="str">
        <f>VLOOKUP(E19, 'susceptibility metadata - 3.25.'!$A$2:$L$155, 9, FALSE)</f>
        <v>Highly Susceptible</v>
      </c>
      <c r="AB19" s="11" t="str">
        <f>VLOOKUP($E19,'susceptibility metadata - 3.25.'!$A$2:$L$155,10,FALSE)</f>
        <v>Susceptible</v>
      </c>
      <c r="AC19" s="11" t="str">
        <f>VLOOKUP($E19,'susceptibility metadata - 3.25.'!$A$2:$L$155,11,FALSE)</f>
        <v>Highly Susceptible</v>
      </c>
      <c r="AD19" s="11" t="str">
        <f>VLOOKUP($E19,'susceptibility metadata - 3.25.'!$A$2:$L$155,12,FALSE)</f>
        <v>Highly Susceptible</v>
      </c>
    </row>
    <row r="20">
      <c r="A20" s="7" t="s">
        <v>72</v>
      </c>
      <c r="B20" s="7" t="s">
        <v>73</v>
      </c>
      <c r="C20" s="7" t="s">
        <v>73</v>
      </c>
      <c r="D20" s="7" t="s">
        <v>32</v>
      </c>
      <c r="E20" s="8">
        <v>19.0</v>
      </c>
      <c r="F20" s="8"/>
      <c r="G20" s="8">
        <v>2.4386411E7</v>
      </c>
      <c r="H20" s="8">
        <v>8314031.0</v>
      </c>
      <c r="I20" s="9">
        <v>0.34092884762747583</v>
      </c>
      <c r="J20" s="10">
        <v>3333.0</v>
      </c>
      <c r="K20" s="12"/>
      <c r="L20" s="10">
        <v>0.030682511</v>
      </c>
      <c r="M20" s="10">
        <v>0.006562578</v>
      </c>
      <c r="N20" s="10">
        <v>0.062866275</v>
      </c>
      <c r="O20" s="10">
        <v>0.899888636</v>
      </c>
      <c r="P20" s="11">
        <f>VLOOKUP($E20,'susceptibility metadata - 3.25.'!$A$2:$H$155,5,FALSE)</f>
        <v>1</v>
      </c>
      <c r="Q20" s="11">
        <f>VLOOKUP($E20,'susceptibility metadata - 3.25.'!$A$2:$H$155,6,FALSE)</f>
        <v>1</v>
      </c>
      <c r="R20" s="11">
        <f>VLOOKUP($E20,'susceptibility metadata - 3.25.'!$A$2:$H$155,7,FALSE)</f>
        <v>0</v>
      </c>
      <c r="S20" s="11">
        <f>VLOOKUP($E20,'susceptibility metadata - 3.25.'!$A$2:$H$155,8,FALSE)</f>
        <v>1</v>
      </c>
      <c r="T20" s="11" t="str">
        <f>VLOOKUP($E20,'genotype metadata - 3.25.24'!$A$2:$P$189,10,FALSE)</f>
        <v>SR</v>
      </c>
      <c r="U20" s="11" t="str">
        <f>VLOOKUP($E20,'genotype metadata - 3.25.24'!$A$2:$P$189,11,FALSE)</f>
        <v/>
      </c>
      <c r="V20" s="11" t="str">
        <f>VLOOKUP($E20,'genotype metadata - 3.25.24'!$A$2:$P$189,12,FALSE)</f>
        <v>N</v>
      </c>
      <c r="W20" s="11" t="str">
        <f>VLOOKUP($E20,'genotype metadata - 3.25.24'!$A$2:$P$189,13,FALSE)</f>
        <v>NA</v>
      </c>
      <c r="X20" s="11" t="str">
        <f>VLOOKUP($E20,'genotype metadata - 3.25.24'!$A$2:$P$189,14,FALSE)</f>
        <v>NA</v>
      </c>
      <c r="Y20" s="11">
        <f>VLOOKUP($E20,'genotype metadata - 3.25.24'!$A$2:$P$189,15,FALSE)</f>
        <v>2015</v>
      </c>
      <c r="Z20" s="11" t="str">
        <f>VLOOKUP($E20,'genotype metadata - 3.25.24'!$A$2:$P$189,16,FALSE)</f>
        <v/>
      </c>
      <c r="AA20" s="11" t="str">
        <f>VLOOKUP(E20, 'susceptibility metadata - 3.25.'!$A$2:$L$155, 9, FALSE)</f>
        <v>Resistant</v>
      </c>
      <c r="AB20" s="11" t="str">
        <f>VLOOKUP($E20,'susceptibility metadata - 3.25.'!$A$2:$L$155,10,FALSE)</f>
        <v>NA</v>
      </c>
      <c r="AC20" s="11" t="str">
        <f>VLOOKUP($E20,'susceptibility metadata - 3.25.'!$A$2:$L$155,11,FALSE)</f>
        <v>NA</v>
      </c>
      <c r="AD20" s="11" t="str">
        <f>VLOOKUP($E20,'susceptibility metadata - 3.25.'!$A$2:$L$155,12,FALSE)</f>
        <v>1/1 Resistant</v>
      </c>
    </row>
    <row r="21">
      <c r="A21" s="7" t="s">
        <v>74</v>
      </c>
      <c r="B21" s="7" t="s">
        <v>75</v>
      </c>
      <c r="C21" s="7" t="s">
        <v>75</v>
      </c>
      <c r="D21" s="7" t="s">
        <v>32</v>
      </c>
      <c r="E21" s="8">
        <v>20.0</v>
      </c>
      <c r="F21" s="8"/>
      <c r="G21" s="8">
        <v>2.5065122E7</v>
      </c>
      <c r="H21" s="8">
        <v>7353428.0</v>
      </c>
      <c r="I21" s="9">
        <v>0.29337291875140287</v>
      </c>
      <c r="J21" s="10">
        <v>3877.0</v>
      </c>
      <c r="K21" s="12"/>
      <c r="L21" s="10">
        <v>0.149628685</v>
      </c>
      <c r="M21" s="10">
        <v>0.035203894</v>
      </c>
      <c r="N21" s="10">
        <v>0.399522941</v>
      </c>
      <c r="O21" s="10">
        <v>0.41564448</v>
      </c>
      <c r="P21" s="11">
        <f>VLOOKUP($E21,'susceptibility metadata - 3.25.'!$A$2:$H$155,5,FALSE)</f>
        <v>0.07142857</v>
      </c>
      <c r="Q21" s="11">
        <f>VLOOKUP($E21,'susceptibility metadata - 3.25.'!$A$2:$H$155,6,FALSE)</f>
        <v>0.71428571</v>
      </c>
      <c r="R21" s="11">
        <f>VLOOKUP($E21,'susceptibility metadata - 3.25.'!$A$2:$H$155,7,FALSE)</f>
        <v>1</v>
      </c>
      <c r="S21" s="11">
        <f>VLOOKUP($E21,'susceptibility metadata - 3.25.'!$A$2:$H$155,8,FALSE)</f>
        <v>0</v>
      </c>
      <c r="T21" s="11" t="str">
        <f>VLOOKUP($E21,'genotype metadata - 3.25.24'!$A$2:$P$189,10,FALSE)</f>
        <v>SR</v>
      </c>
      <c r="U21" s="11" t="str">
        <f>VLOOKUP($E21,'genotype metadata - 3.25.24'!$A$2:$P$189,11,FALSE)</f>
        <v>H</v>
      </c>
      <c r="V21" s="11" t="str">
        <f>VLOOKUP($E21,'genotype metadata - 3.25.24'!$A$2:$P$189,12,FALSE)</f>
        <v>N</v>
      </c>
      <c r="W21" s="11">
        <f>VLOOKUP($E21,'genotype metadata - 3.25.24'!$A$2:$P$189,13,FALSE)</f>
        <v>25.139367</v>
      </c>
      <c r="X21" s="11">
        <f>VLOOKUP($E21,'genotype metadata - 3.25.24'!$A$2:$P$189,14,FALSE)</f>
        <v>-80.294017</v>
      </c>
      <c r="Y21" s="11" t="str">
        <f>VLOOKUP($E21,'genotype metadata - 3.25.24'!$A$2:$P$189,15,FALSE)</f>
        <v>2015 batch</v>
      </c>
      <c r="Z21" s="11" t="str">
        <f>VLOOKUP($E21,'genotype metadata - 3.25.24'!$A$2:$P$189,16,FALSE)</f>
        <v>Margaret Miller</v>
      </c>
      <c r="AA21" s="11" t="str">
        <f>VLOOKUP(E21, 'susceptibility metadata - 3.25.'!$A$2:$L$155, 9, FALSE)</f>
        <v>Susceptible</v>
      </c>
      <c r="AB21" s="11" t="str">
        <f>VLOOKUP($E21,'susceptibility metadata - 3.25.'!$A$2:$L$155,10,FALSE)</f>
        <v>NA</v>
      </c>
      <c r="AC21" s="11" t="str">
        <f>VLOOKUP($E21,'susceptibility metadata - 3.25.'!$A$2:$L$155,11,FALSE)</f>
        <v>NA</v>
      </c>
      <c r="AD21" s="11" t="str">
        <f>VLOOKUP($E21,'susceptibility metadata - 3.25.'!$A$2:$L$155,12,FALSE)</f>
        <v>Susceptible</v>
      </c>
    </row>
    <row r="22">
      <c r="A22" s="7" t="s">
        <v>76</v>
      </c>
      <c r="B22" s="7" t="s">
        <v>77</v>
      </c>
      <c r="C22" s="7" t="s">
        <v>77</v>
      </c>
      <c r="D22" s="7" t="s">
        <v>32</v>
      </c>
      <c r="E22" s="8">
        <v>21.0</v>
      </c>
      <c r="F22" s="8"/>
      <c r="G22" s="8">
        <v>2.6907837E7</v>
      </c>
      <c r="H22" s="8">
        <v>1.6798946E7</v>
      </c>
      <c r="I22" s="9">
        <v>0.6243142471838223</v>
      </c>
      <c r="J22" s="10">
        <v>879.0</v>
      </c>
      <c r="K22" s="12"/>
      <c r="L22" s="10">
        <v>0.062974014</v>
      </c>
      <c r="M22" s="10">
        <v>0.011219916</v>
      </c>
      <c r="N22" s="10">
        <v>0.110679688</v>
      </c>
      <c r="O22" s="10">
        <v>0.815126382</v>
      </c>
      <c r="P22" s="11">
        <f>VLOOKUP($E22,'susceptibility metadata - 3.25.'!$A$2:$H$155,5,FALSE)</f>
        <v>1</v>
      </c>
      <c r="Q22" s="11">
        <f>VLOOKUP($E22,'susceptibility metadata - 3.25.'!$A$2:$H$155,6,FALSE)</f>
        <v>1</v>
      </c>
      <c r="R22" s="11">
        <f>VLOOKUP($E22,'susceptibility metadata - 3.25.'!$A$2:$H$155,7,FALSE)</f>
        <v>0</v>
      </c>
      <c r="S22" s="11">
        <f>VLOOKUP($E22,'susceptibility metadata - 3.25.'!$A$2:$H$155,8,FALSE)</f>
        <v>1</v>
      </c>
      <c r="T22" s="11" t="str">
        <f>VLOOKUP($E22,'genotype metadata - 3.25.24'!$A$2:$P$189,10,FALSE)</f>
        <v>SR</v>
      </c>
      <c r="U22" s="11" t="str">
        <f>VLOOKUP($E22,'genotype metadata - 3.25.24'!$A$2:$P$189,11,FALSE)</f>
        <v>H</v>
      </c>
      <c r="V22" s="11" t="str">
        <f>VLOOKUP($E22,'genotype metadata - 3.25.24'!$A$2:$P$189,12,FALSE)</f>
        <v>N</v>
      </c>
      <c r="W22" s="11">
        <f>VLOOKUP($E22,'genotype metadata - 3.25.24'!$A$2:$P$189,13,FALSE)</f>
        <v>25.139367</v>
      </c>
      <c r="X22" s="11">
        <f>VLOOKUP($E22,'genotype metadata - 3.25.24'!$A$2:$P$189,14,FALSE)</f>
        <v>-80.294017</v>
      </c>
      <c r="Y22" s="11" t="str">
        <f>VLOOKUP($E22,'genotype metadata - 3.25.24'!$A$2:$P$189,15,FALSE)</f>
        <v>2015 batch</v>
      </c>
      <c r="Z22" s="11" t="str">
        <f>VLOOKUP($E22,'genotype metadata - 3.25.24'!$A$2:$P$189,16,FALSE)</f>
        <v>Margaret Miller</v>
      </c>
      <c r="AA22" s="11" t="str">
        <f>VLOOKUP(E22, 'susceptibility metadata - 3.25.'!$A$2:$L$155, 9, FALSE)</f>
        <v>Resistant</v>
      </c>
      <c r="AB22" s="11" t="str">
        <f>VLOOKUP($E22,'susceptibility metadata - 3.25.'!$A$2:$L$155,10,FALSE)</f>
        <v>NA</v>
      </c>
      <c r="AC22" s="11" t="str">
        <f>VLOOKUP($E22,'susceptibility metadata - 3.25.'!$A$2:$L$155,11,FALSE)</f>
        <v>NA</v>
      </c>
      <c r="AD22" s="11" t="str">
        <f>VLOOKUP($E22,'susceptibility metadata - 3.25.'!$A$2:$L$155,12,FALSE)</f>
        <v>1/1 Resistant</v>
      </c>
    </row>
    <row r="23">
      <c r="A23" s="7" t="s">
        <v>78</v>
      </c>
      <c r="B23" s="7" t="s">
        <v>79</v>
      </c>
      <c r="C23" s="7" t="s">
        <v>79</v>
      </c>
      <c r="D23" s="7" t="s">
        <v>32</v>
      </c>
      <c r="E23" s="8">
        <v>22.0</v>
      </c>
      <c r="F23" s="8"/>
      <c r="G23" s="8">
        <v>2.5174675E7</v>
      </c>
      <c r="H23" s="8">
        <v>1.5974479E7</v>
      </c>
      <c r="I23" s="9">
        <v>0.634545589962929</v>
      </c>
      <c r="J23" s="10">
        <v>1028.0</v>
      </c>
      <c r="K23" s="12"/>
      <c r="L23" s="10">
        <v>0.078021985</v>
      </c>
      <c r="M23" s="10">
        <v>0.012957972</v>
      </c>
      <c r="N23" s="10">
        <v>0.069291952</v>
      </c>
      <c r="O23" s="10">
        <v>0.839728091</v>
      </c>
      <c r="P23" s="11">
        <f>VLOOKUP($E23,'susceptibility metadata - 3.25.'!$A$2:$H$155,5,FALSE)</f>
        <v>0.07142857</v>
      </c>
      <c r="Q23" s="11">
        <f>VLOOKUP($E23,'susceptibility metadata - 3.25.'!$A$2:$H$155,6,FALSE)</f>
        <v>0.57142857</v>
      </c>
      <c r="R23" s="11">
        <f>VLOOKUP($E23,'susceptibility metadata - 3.25.'!$A$2:$H$155,7,FALSE)</f>
        <v>1</v>
      </c>
      <c r="S23" s="11">
        <f>VLOOKUP($E23,'susceptibility metadata - 3.25.'!$A$2:$H$155,8,FALSE)</f>
        <v>0</v>
      </c>
      <c r="T23" s="11" t="str">
        <f>VLOOKUP($E23,'genotype metadata - 3.25.24'!$A$2:$P$189,10,FALSE)</f>
        <v>SR</v>
      </c>
      <c r="U23" s="11" t="str">
        <f>VLOOKUP($E23,'genotype metadata - 3.25.24'!$A$2:$P$189,11,FALSE)</f>
        <v>H</v>
      </c>
      <c r="V23" s="11" t="str">
        <f>VLOOKUP($E23,'genotype metadata - 3.25.24'!$A$2:$P$189,12,FALSE)</f>
        <v>N</v>
      </c>
      <c r="W23" s="11">
        <f>VLOOKUP($E23,'genotype metadata - 3.25.24'!$A$2:$P$189,13,FALSE)</f>
        <v>25.139367</v>
      </c>
      <c r="X23" s="11">
        <f>VLOOKUP($E23,'genotype metadata - 3.25.24'!$A$2:$P$189,14,FALSE)</f>
        <v>-80.294017</v>
      </c>
      <c r="Y23" s="11" t="str">
        <f>VLOOKUP($E23,'genotype metadata - 3.25.24'!$A$2:$P$189,15,FALSE)</f>
        <v>2015 batch</v>
      </c>
      <c r="Z23" s="11" t="str">
        <f>VLOOKUP($E23,'genotype metadata - 3.25.24'!$A$2:$P$189,16,FALSE)</f>
        <v>Margaret Miller</v>
      </c>
      <c r="AA23" s="11" t="str">
        <f>VLOOKUP(E23, 'susceptibility metadata - 3.25.'!$A$2:$L$155, 9, FALSE)</f>
        <v>Susceptible</v>
      </c>
      <c r="AB23" s="11" t="str">
        <f>VLOOKUP($E23,'susceptibility metadata - 3.25.'!$A$2:$L$155,10,FALSE)</f>
        <v>NA</v>
      </c>
      <c r="AC23" s="11" t="str">
        <f>VLOOKUP($E23,'susceptibility metadata - 3.25.'!$A$2:$L$155,11,FALSE)</f>
        <v>NA</v>
      </c>
      <c r="AD23" s="11" t="str">
        <f>VLOOKUP($E23,'susceptibility metadata - 3.25.'!$A$2:$L$155,12,FALSE)</f>
        <v>Susceptible</v>
      </c>
    </row>
    <row r="24">
      <c r="A24" s="7" t="s">
        <v>80</v>
      </c>
      <c r="B24" s="7" t="s">
        <v>81</v>
      </c>
      <c r="C24" s="7" t="s">
        <v>81</v>
      </c>
      <c r="D24" s="7" t="s">
        <v>32</v>
      </c>
      <c r="E24" s="8">
        <v>23.0</v>
      </c>
      <c r="F24" s="8"/>
      <c r="G24" s="8">
        <v>2.5116195E7</v>
      </c>
      <c r="H24" s="8">
        <v>7892961.0</v>
      </c>
      <c r="I24" s="9">
        <v>0.3142578324463558</v>
      </c>
      <c r="J24" s="10">
        <v>3467.0</v>
      </c>
      <c r="K24" s="12"/>
      <c r="L24" s="10">
        <v>0.073612626</v>
      </c>
      <c r="M24" s="10">
        <v>0.012391119</v>
      </c>
      <c r="N24" s="10">
        <v>0.197870468</v>
      </c>
      <c r="O24" s="10">
        <v>0.716125787</v>
      </c>
      <c r="P24" s="11">
        <f>VLOOKUP($E24,'susceptibility metadata - 3.25.'!$A$2:$H$155,5,FALSE)</f>
        <v>1</v>
      </c>
      <c r="Q24" s="11">
        <f>VLOOKUP($E24,'susceptibility metadata - 3.25.'!$A$2:$H$155,6,FALSE)</f>
        <v>1</v>
      </c>
      <c r="R24" s="11">
        <f>VLOOKUP($E24,'susceptibility metadata - 3.25.'!$A$2:$H$155,7,FALSE)</f>
        <v>0</v>
      </c>
      <c r="S24" s="11">
        <f>VLOOKUP($E24,'susceptibility metadata - 3.25.'!$A$2:$H$155,8,FALSE)</f>
        <v>1</v>
      </c>
      <c r="T24" s="11" t="str">
        <f>VLOOKUP($E24,'genotype metadata - 3.25.24'!$A$2:$P$189,10,FALSE)</f>
        <v>COO</v>
      </c>
      <c r="U24" s="11" t="str">
        <f>VLOOKUP($E24,'genotype metadata - 3.25.24'!$A$2:$P$189,11,FALSE)</f>
        <v>KWN</v>
      </c>
      <c r="V24" s="11" t="str">
        <f>VLOOKUP($E24,'genotype metadata - 3.25.24'!$A$2:$P$189,12,FALSE)</f>
        <v>N</v>
      </c>
      <c r="W24" s="11">
        <f>VLOOKUP($E24,'genotype metadata - 3.25.24'!$A$2:$P$189,13,FALSE)</f>
        <v>24.55107</v>
      </c>
      <c r="X24" s="11">
        <f>VLOOKUP($E24,'genotype metadata - 3.25.24'!$A$2:$P$189,14,FALSE)</f>
        <v>-81.80805</v>
      </c>
      <c r="Y24" s="11" t="str">
        <f>VLOOKUP($E24,'genotype metadata - 3.25.24'!$A$2:$P$189,15,FALSE)</f>
        <v>2010-2017</v>
      </c>
      <c r="Z24" s="11" t="str">
        <f>VLOOKUP($E24,'genotype metadata - 3.25.24'!$A$2:$P$189,16,FALSE)</f>
        <v>Mote</v>
      </c>
      <c r="AA24" s="11" t="str">
        <f>VLOOKUP(E24, 'susceptibility metadata - 3.25.'!$A$2:$L$155, 9, FALSE)</f>
        <v>Resistant</v>
      </c>
      <c r="AB24" s="11" t="str">
        <f>VLOOKUP($E24,'susceptibility metadata - 3.25.'!$A$2:$L$155,10,FALSE)</f>
        <v>NA</v>
      </c>
      <c r="AC24" s="11" t="str">
        <f>VLOOKUP($E24,'susceptibility metadata - 3.25.'!$A$2:$L$155,11,FALSE)</f>
        <v>NA</v>
      </c>
      <c r="AD24" s="11" t="str">
        <f>VLOOKUP($E24,'susceptibility metadata - 3.25.'!$A$2:$L$155,12,FALSE)</f>
        <v>1/1 Resistant</v>
      </c>
    </row>
    <row r="25">
      <c r="A25" s="7" t="s">
        <v>82</v>
      </c>
      <c r="B25" s="7" t="s">
        <v>83</v>
      </c>
      <c r="C25" s="7" t="s">
        <v>83</v>
      </c>
      <c r="D25" s="7" t="s">
        <v>32</v>
      </c>
      <c r="E25" s="8">
        <v>24.0</v>
      </c>
      <c r="F25" s="8"/>
      <c r="G25" s="8">
        <v>2.6028876E7</v>
      </c>
      <c r="H25" s="8">
        <v>1.9006396E7</v>
      </c>
      <c r="I25" s="9">
        <v>0.7302042546900603</v>
      </c>
      <c r="J25" s="10">
        <v>724.0</v>
      </c>
      <c r="K25" s="12"/>
      <c r="L25" s="10">
        <v>0.061268651</v>
      </c>
      <c r="M25" s="10">
        <v>0.010072908</v>
      </c>
      <c r="N25" s="10">
        <v>0.06366151</v>
      </c>
      <c r="O25" s="10">
        <v>0.864996932</v>
      </c>
      <c r="P25" s="11">
        <f>VLOOKUP($E25,'susceptibility metadata - 3.25.'!$A$2:$H$155,5,FALSE)</f>
        <v>0.21753247</v>
      </c>
      <c r="Q25" s="11">
        <f>VLOOKUP($E25,'susceptibility metadata - 3.25.'!$A$2:$H$155,6,FALSE)</f>
        <v>0.49350649</v>
      </c>
      <c r="R25" s="11">
        <f>VLOOKUP($E25,'susceptibility metadata - 3.25.'!$A$2:$H$155,7,FALSE)</f>
        <v>1</v>
      </c>
      <c r="S25" s="11">
        <f>VLOOKUP($E25,'susceptibility metadata - 3.25.'!$A$2:$H$155,8,FALSE)</f>
        <v>0</v>
      </c>
      <c r="T25" s="11" t="str">
        <f>VLOOKUP($E25,'genotype metadata - 3.25.24'!$A$2:$P$189,10,FALSE)</f>
        <v>SR</v>
      </c>
      <c r="U25" s="11" t="str">
        <f>VLOOKUP($E25,'genotype metadata - 3.25.24'!$A$2:$P$189,11,FALSE)</f>
        <v>H</v>
      </c>
      <c r="V25" s="11" t="str">
        <f>VLOOKUP($E25,'genotype metadata - 3.25.24'!$A$2:$P$189,12,FALSE)</f>
        <v>N</v>
      </c>
      <c r="W25" s="11">
        <f>VLOOKUP($E25,'genotype metadata - 3.25.24'!$A$2:$P$189,13,FALSE)</f>
        <v>25.139367</v>
      </c>
      <c r="X25" s="11">
        <f>VLOOKUP($E25,'genotype metadata - 3.25.24'!$A$2:$P$189,14,FALSE)</f>
        <v>-80.294017</v>
      </c>
      <c r="Y25" s="11" t="str">
        <f>VLOOKUP($E25,'genotype metadata - 3.25.24'!$A$2:$P$189,15,FALSE)</f>
        <v>2015 batch</v>
      </c>
      <c r="Z25" s="11" t="str">
        <f>VLOOKUP($E25,'genotype metadata - 3.25.24'!$A$2:$P$189,16,FALSE)</f>
        <v>Margaret Miller</v>
      </c>
      <c r="AA25" s="11" t="str">
        <f>VLOOKUP(E25, 'susceptibility metadata - 3.25.'!$A$2:$L$155, 9, FALSE)</f>
        <v>Susceptible</v>
      </c>
      <c r="AB25" s="11" t="str">
        <f>VLOOKUP($E25,'susceptibility metadata - 3.25.'!$A$2:$L$155,10,FALSE)</f>
        <v>Susceptible</v>
      </c>
      <c r="AC25" s="11" t="str">
        <f>VLOOKUP($E25,'susceptibility metadata - 3.25.'!$A$2:$L$155,11,FALSE)</f>
        <v>NA</v>
      </c>
      <c r="AD25" s="11" t="str">
        <f>VLOOKUP($E25,'susceptibility metadata - 3.25.'!$A$2:$L$155,12,FALSE)</f>
        <v>Susceptible</v>
      </c>
    </row>
    <row r="26">
      <c r="A26" s="7" t="s">
        <v>84</v>
      </c>
      <c r="B26" s="7" t="s">
        <v>85</v>
      </c>
      <c r="C26" s="7" t="s">
        <v>85</v>
      </c>
      <c r="D26" s="7" t="s">
        <v>32</v>
      </c>
      <c r="E26" s="8">
        <v>25.0</v>
      </c>
      <c r="F26" s="8"/>
      <c r="G26" s="8">
        <v>2.6749521E7</v>
      </c>
      <c r="H26" s="8">
        <v>1.6594225E7</v>
      </c>
      <c r="I26" s="9">
        <v>0.6203559682433192</v>
      </c>
      <c r="J26" s="10">
        <v>962.0</v>
      </c>
      <c r="K26" s="12"/>
      <c r="L26" s="10">
        <v>0.12054271</v>
      </c>
      <c r="M26" s="10">
        <v>0.069656287</v>
      </c>
      <c r="N26" s="10">
        <v>0.224270648</v>
      </c>
      <c r="O26" s="10">
        <v>0.585530356</v>
      </c>
      <c r="P26" s="11">
        <f>VLOOKUP($E26,'susceptibility metadata - 3.25.'!$A$2:$H$155,5,FALSE)</f>
        <v>0.07142857</v>
      </c>
      <c r="Q26" s="11">
        <f>VLOOKUP($E26,'susceptibility metadata - 3.25.'!$A$2:$H$155,6,FALSE)</f>
        <v>0.5</v>
      </c>
      <c r="R26" s="11">
        <f>VLOOKUP($E26,'susceptibility metadata - 3.25.'!$A$2:$H$155,7,FALSE)</f>
        <v>1</v>
      </c>
      <c r="S26" s="11">
        <f>VLOOKUP($E26,'susceptibility metadata - 3.25.'!$A$2:$H$155,8,FALSE)</f>
        <v>0</v>
      </c>
      <c r="T26" s="11" t="str">
        <f>VLOOKUP($E26,'genotype metadata - 3.25.24'!$A$2:$P$189,10,FALSE)</f>
        <v>SR</v>
      </c>
      <c r="U26" s="11" t="str">
        <f>VLOOKUP($E26,'genotype metadata - 3.25.24'!$A$2:$P$189,11,FALSE)</f>
        <v>H</v>
      </c>
      <c r="V26" s="11" t="str">
        <f>VLOOKUP($E26,'genotype metadata - 3.25.24'!$A$2:$P$189,12,FALSE)</f>
        <v>Y</v>
      </c>
      <c r="W26" s="11">
        <f>VLOOKUP($E26,'genotype metadata - 3.25.24'!$A$2:$P$189,13,FALSE)</f>
        <v>25.139367</v>
      </c>
      <c r="X26" s="11">
        <f>VLOOKUP($E26,'genotype metadata - 3.25.24'!$A$2:$P$189,14,FALSE)</f>
        <v>-80.294017</v>
      </c>
      <c r="Y26" s="11">
        <f>VLOOKUP($E26,'genotype metadata - 3.25.24'!$A$2:$P$189,15,FALSE)</f>
        <v>2015</v>
      </c>
      <c r="Z26" s="11" t="str">
        <f>VLOOKUP($E26,'genotype metadata - 3.25.24'!$A$2:$P$189,16,FALSE)</f>
        <v>Margaret Miller</v>
      </c>
      <c r="AA26" s="11" t="str">
        <f>VLOOKUP(E26, 'susceptibility metadata - 3.25.'!$A$2:$L$155, 9, FALSE)</f>
        <v>Susceptible</v>
      </c>
      <c r="AB26" s="11" t="str">
        <f>VLOOKUP($E26,'susceptibility metadata - 3.25.'!$A$2:$L$155,10,FALSE)</f>
        <v>NA</v>
      </c>
      <c r="AC26" s="11" t="str">
        <f>VLOOKUP($E26,'susceptibility metadata - 3.25.'!$A$2:$L$155,11,FALSE)</f>
        <v>NA</v>
      </c>
      <c r="AD26" s="11" t="str">
        <f>VLOOKUP($E26,'susceptibility metadata - 3.25.'!$A$2:$L$155,12,FALSE)</f>
        <v>Susceptible</v>
      </c>
    </row>
    <row r="27">
      <c r="A27" s="7" t="s">
        <v>86</v>
      </c>
      <c r="B27" s="7" t="s">
        <v>87</v>
      </c>
      <c r="C27" s="7" t="s">
        <v>87</v>
      </c>
      <c r="D27" s="7" t="s">
        <v>32</v>
      </c>
      <c r="E27" s="8">
        <v>26.0</v>
      </c>
      <c r="F27" s="8"/>
      <c r="G27" s="8">
        <v>2.4362732E7</v>
      </c>
      <c r="H27" s="8">
        <v>9492579.0</v>
      </c>
      <c r="I27" s="9">
        <v>0.38963524287834383</v>
      </c>
      <c r="J27" s="10">
        <v>3875.0</v>
      </c>
      <c r="K27" s="12"/>
      <c r="L27" s="10">
        <v>0.16059293</v>
      </c>
      <c r="M27" s="10">
        <v>0.067186719</v>
      </c>
      <c r="N27" s="10">
        <v>0.348991067</v>
      </c>
      <c r="O27" s="10">
        <v>0.423229284</v>
      </c>
      <c r="P27" s="11">
        <f>VLOOKUP($E27,'susceptibility metadata - 3.25.'!$A$2:$H$155,5,FALSE)</f>
        <v>1</v>
      </c>
      <c r="Q27" s="11">
        <f>VLOOKUP($E27,'susceptibility metadata - 3.25.'!$A$2:$H$155,6,FALSE)</f>
        <v>1</v>
      </c>
      <c r="R27" s="11">
        <f>VLOOKUP($E27,'susceptibility metadata - 3.25.'!$A$2:$H$155,7,FALSE)</f>
        <v>0</v>
      </c>
      <c r="S27" s="11">
        <f>VLOOKUP($E27,'susceptibility metadata - 3.25.'!$A$2:$H$155,8,FALSE)</f>
        <v>1</v>
      </c>
      <c r="T27" s="11" t="str">
        <f>VLOOKUP($E27,'genotype metadata - 3.25.24'!$A$2:$P$189,10,FALSE)</f>
        <v>SR</v>
      </c>
      <c r="U27" s="11" t="str">
        <f>VLOOKUP($E27,'genotype metadata - 3.25.24'!$A$2:$P$189,11,FALSE)</f>
        <v>H</v>
      </c>
      <c r="V27" s="11" t="str">
        <f>VLOOKUP($E27,'genotype metadata - 3.25.24'!$A$2:$P$189,12,FALSE)</f>
        <v>Y</v>
      </c>
      <c r="W27" s="11">
        <f>VLOOKUP($E27,'genotype metadata - 3.25.24'!$A$2:$P$189,13,FALSE)</f>
        <v>25.139367</v>
      </c>
      <c r="X27" s="11">
        <f>VLOOKUP($E27,'genotype metadata - 3.25.24'!$A$2:$P$189,14,FALSE)</f>
        <v>-80.294017</v>
      </c>
      <c r="Y27" s="11">
        <f>VLOOKUP($E27,'genotype metadata - 3.25.24'!$A$2:$P$189,15,FALSE)</f>
        <v>2015</v>
      </c>
      <c r="Z27" s="11" t="str">
        <f>VLOOKUP($E27,'genotype metadata - 3.25.24'!$A$2:$P$189,16,FALSE)</f>
        <v>Margaret Miller</v>
      </c>
      <c r="AA27" s="11" t="str">
        <f>VLOOKUP(E27, 'susceptibility metadata - 3.25.'!$A$2:$L$155, 9, FALSE)</f>
        <v>Resistant</v>
      </c>
      <c r="AB27" s="11" t="str">
        <f>VLOOKUP($E27,'susceptibility metadata - 3.25.'!$A$2:$L$155,10,FALSE)</f>
        <v>NA</v>
      </c>
      <c r="AC27" s="11" t="str">
        <f>VLOOKUP($E27,'susceptibility metadata - 3.25.'!$A$2:$L$155,11,FALSE)</f>
        <v>NA</v>
      </c>
      <c r="AD27" s="11" t="str">
        <f>VLOOKUP($E27,'susceptibility metadata - 3.25.'!$A$2:$L$155,12,FALSE)</f>
        <v>1/1 Resistant</v>
      </c>
    </row>
    <row r="28">
      <c r="A28" s="7" t="s">
        <v>88</v>
      </c>
      <c r="B28" s="7" t="s">
        <v>89</v>
      </c>
      <c r="C28" s="7" t="s">
        <v>89</v>
      </c>
      <c r="D28" s="7" t="s">
        <v>32</v>
      </c>
      <c r="E28" s="8">
        <v>27.0</v>
      </c>
      <c r="F28" s="8"/>
      <c r="G28" s="8">
        <v>2.5120802E7</v>
      </c>
      <c r="H28" s="8">
        <v>1.8918386E7</v>
      </c>
      <c r="I28" s="9">
        <v>0.7530964178611813</v>
      </c>
      <c r="J28" s="10">
        <v>971.0</v>
      </c>
      <c r="K28" s="12"/>
      <c r="L28" s="10">
        <v>0.016169976</v>
      </c>
      <c r="M28" s="10">
        <v>0.002562259</v>
      </c>
      <c r="N28" s="10">
        <v>0.01236356</v>
      </c>
      <c r="O28" s="10">
        <v>0.968904205</v>
      </c>
      <c r="P28" s="11">
        <f>VLOOKUP($E28,'susceptibility metadata - 3.25.'!$A$2:$H$155,5,FALSE)</f>
        <v>0.3844697</v>
      </c>
      <c r="Q28" s="11">
        <f>VLOOKUP($E28,'susceptibility metadata - 3.25.'!$A$2:$H$155,6,FALSE)</f>
        <v>0.66287879</v>
      </c>
      <c r="R28" s="11">
        <f>VLOOKUP($E28,'susceptibility metadata - 3.25.'!$A$2:$H$155,7,FALSE)</f>
        <v>0.66666667</v>
      </c>
      <c r="S28" s="11">
        <f>VLOOKUP($E28,'susceptibility metadata - 3.25.'!$A$2:$H$155,8,FALSE)</f>
        <v>0.33333333</v>
      </c>
      <c r="T28" s="11" t="str">
        <f>VLOOKUP($E28,'genotype metadata - 3.25.24'!$A$2:$P$189,10,FALSE)</f>
        <v>COO</v>
      </c>
      <c r="U28" s="11" t="str">
        <f>VLOOKUP($E28,'genotype metadata - 3.25.24'!$A$2:$P$189,11,FALSE)</f>
        <v>KWN</v>
      </c>
      <c r="V28" s="11" t="str">
        <f>VLOOKUP($E28,'genotype metadata - 3.25.24'!$A$2:$P$189,12,FALSE)</f>
        <v>N</v>
      </c>
      <c r="W28" s="11">
        <f>VLOOKUP($E28,'genotype metadata - 3.25.24'!$A$2:$P$189,13,FALSE)</f>
        <v>24.55107</v>
      </c>
      <c r="X28" s="11">
        <f>VLOOKUP($E28,'genotype metadata - 3.25.24'!$A$2:$P$189,14,FALSE)</f>
        <v>-81.80805</v>
      </c>
      <c r="Y28" s="11" t="str">
        <f>VLOOKUP($E28,'genotype metadata - 3.25.24'!$A$2:$P$189,15,FALSE)</f>
        <v>2010-2017</v>
      </c>
      <c r="Z28" s="11" t="str">
        <f>VLOOKUP($E28,'genotype metadata - 3.25.24'!$A$2:$P$189,16,FALSE)</f>
        <v>Mote</v>
      </c>
      <c r="AA28" s="11" t="str">
        <f>VLOOKUP(E28, 'susceptibility metadata - 3.25.'!$A$2:$L$155, 9, FALSE)</f>
        <v>Intermediate</v>
      </c>
      <c r="AB28" s="11" t="str">
        <f>VLOOKUP($E28,'susceptibility metadata - 3.25.'!$A$2:$L$155,10,FALSE)</f>
        <v>Intermediate</v>
      </c>
      <c r="AC28" s="11" t="str">
        <f>VLOOKUP($E28,'susceptibility metadata - 3.25.'!$A$2:$L$155,11,FALSE)</f>
        <v>Intermediate</v>
      </c>
      <c r="AD28" s="11" t="str">
        <f>VLOOKUP($E28,'susceptibility metadata - 3.25.'!$A$2:$L$155,12,FALSE)</f>
        <v>Intermediate</v>
      </c>
    </row>
    <row r="29">
      <c r="A29" s="7" t="s">
        <v>90</v>
      </c>
      <c r="B29" s="7" t="s">
        <v>91</v>
      </c>
      <c r="C29" s="7" t="s">
        <v>91</v>
      </c>
      <c r="D29" s="7" t="s">
        <v>32</v>
      </c>
      <c r="E29" s="8">
        <v>28.0</v>
      </c>
      <c r="F29" s="8"/>
      <c r="G29" s="8">
        <v>1.9399521E7</v>
      </c>
      <c r="H29" s="8">
        <v>1.0719912E7</v>
      </c>
      <c r="I29" s="9">
        <v>0.5525864272628175</v>
      </c>
      <c r="J29" s="10">
        <v>3154.0</v>
      </c>
      <c r="K29" s="12"/>
      <c r="L29" s="10">
        <v>0.12450524</v>
      </c>
      <c r="M29" s="10">
        <v>0.026583745</v>
      </c>
      <c r="N29" s="10">
        <v>0.167475031</v>
      </c>
      <c r="O29" s="10">
        <v>0.681435984</v>
      </c>
      <c r="P29" s="11">
        <f>VLOOKUP($E29,'susceptibility metadata - 3.25.'!$A$2:$H$155,5,FALSE)</f>
        <v>0.14285714</v>
      </c>
      <c r="Q29" s="11">
        <f>VLOOKUP($E29,'susceptibility metadata - 3.25.'!$A$2:$H$155,6,FALSE)</f>
        <v>0.57142857</v>
      </c>
      <c r="R29" s="11">
        <f>VLOOKUP($E29,'susceptibility metadata - 3.25.'!$A$2:$H$155,7,FALSE)</f>
        <v>1</v>
      </c>
      <c r="S29" s="11">
        <f>VLOOKUP($E29,'susceptibility metadata - 3.25.'!$A$2:$H$155,8,FALSE)</f>
        <v>0</v>
      </c>
      <c r="T29" s="11" t="str">
        <f>VLOOKUP($E29,'genotype metadata - 3.25.24'!$A$2:$P$189,10,FALSE)</f>
        <v/>
      </c>
      <c r="U29" s="11" t="str">
        <f>VLOOKUP($E29,'genotype metadata - 3.25.24'!$A$2:$P$189,11,FALSE)</f>
        <v/>
      </c>
      <c r="V29" s="11" t="str">
        <f>VLOOKUP($E29,'genotype metadata - 3.25.24'!$A$2:$P$189,12,FALSE)</f>
        <v/>
      </c>
      <c r="W29" s="11" t="str">
        <f>VLOOKUP($E29,'genotype metadata - 3.25.24'!$A$2:$P$189,13,FALSE)</f>
        <v>NA</v>
      </c>
      <c r="X29" s="11" t="str">
        <f>VLOOKUP($E29,'genotype metadata - 3.25.24'!$A$2:$P$189,14,FALSE)</f>
        <v>NA</v>
      </c>
      <c r="Y29" s="11" t="str">
        <f>VLOOKUP($E29,'genotype metadata - 3.25.24'!$A$2:$P$189,15,FALSE)</f>
        <v>NA</v>
      </c>
      <c r="Z29" s="11" t="str">
        <f>VLOOKUP($E29,'genotype metadata - 3.25.24'!$A$2:$P$189,16,FALSE)</f>
        <v>NA</v>
      </c>
      <c r="AA29" s="11" t="str">
        <f>VLOOKUP(E29, 'susceptibility metadata - 3.25.'!$A$2:$L$155, 9, FALSE)</f>
        <v>Susceptible</v>
      </c>
      <c r="AB29" s="11" t="str">
        <f>VLOOKUP($E29,'susceptibility metadata - 3.25.'!$A$2:$L$155,10,FALSE)</f>
        <v>NA</v>
      </c>
      <c r="AC29" s="11" t="str">
        <f>VLOOKUP($E29,'susceptibility metadata - 3.25.'!$A$2:$L$155,11,FALSE)</f>
        <v>NA</v>
      </c>
      <c r="AD29" s="11" t="str">
        <f>VLOOKUP($E29,'susceptibility metadata - 3.25.'!$A$2:$L$155,12,FALSE)</f>
        <v>Susceptible</v>
      </c>
    </row>
    <row r="30">
      <c r="A30" s="7" t="s">
        <v>92</v>
      </c>
      <c r="B30" s="7" t="s">
        <v>93</v>
      </c>
      <c r="C30" s="7" t="s">
        <v>93</v>
      </c>
      <c r="D30" s="7" t="s">
        <v>32</v>
      </c>
      <c r="E30" s="8">
        <v>29.0</v>
      </c>
      <c r="F30" s="8"/>
      <c r="G30" s="8">
        <v>2.2797232E7</v>
      </c>
      <c r="H30" s="8">
        <v>6359796.0</v>
      </c>
      <c r="I30" s="9">
        <v>0.27897228926739875</v>
      </c>
      <c r="J30" s="10">
        <v>4791.0</v>
      </c>
      <c r="K30" s="12"/>
      <c r="L30" s="10">
        <v>0.196378223</v>
      </c>
      <c r="M30" s="10">
        <v>0.048482596</v>
      </c>
      <c r="N30" s="10">
        <v>0.224137489</v>
      </c>
      <c r="O30" s="10">
        <v>0.531001692</v>
      </c>
      <c r="P30" s="11">
        <f>VLOOKUP($E30,'susceptibility metadata - 3.25.'!$A$2:$H$155,5,FALSE)</f>
        <v>0.07494589</v>
      </c>
      <c r="Q30" s="11">
        <f>VLOOKUP($E30,'susceptibility metadata - 3.25.'!$A$2:$H$155,6,FALSE)</f>
        <v>0.38906926</v>
      </c>
      <c r="R30" s="11">
        <f>VLOOKUP($E30,'susceptibility metadata - 3.25.'!$A$2:$H$155,7,FALSE)</f>
        <v>1</v>
      </c>
      <c r="S30" s="11">
        <f>VLOOKUP($E30,'susceptibility metadata - 3.25.'!$A$2:$H$155,8,FALSE)</f>
        <v>0</v>
      </c>
      <c r="T30" s="11" t="str">
        <f>VLOOKUP($E30,'genotype metadata - 3.25.24'!$A$2:$P$189,10,FALSE)</f>
        <v>SR</v>
      </c>
      <c r="U30" s="11" t="str">
        <f>VLOOKUP($E30,'genotype metadata - 3.25.24'!$A$2:$P$189,11,FALSE)</f>
        <v>H</v>
      </c>
      <c r="V30" s="11" t="str">
        <f>VLOOKUP($E30,'genotype metadata - 3.25.24'!$A$2:$P$189,12,FALSE)</f>
        <v>N</v>
      </c>
      <c r="W30" s="11">
        <f>VLOOKUP($E30,'genotype metadata - 3.25.24'!$A$2:$P$189,13,FALSE)</f>
        <v>25.139367</v>
      </c>
      <c r="X30" s="11">
        <f>VLOOKUP($E30,'genotype metadata - 3.25.24'!$A$2:$P$189,14,FALSE)</f>
        <v>-80.294017</v>
      </c>
      <c r="Y30" s="11" t="str">
        <f>VLOOKUP($E30,'genotype metadata - 3.25.24'!$A$2:$P$189,15,FALSE)</f>
        <v>2015 batch</v>
      </c>
      <c r="Z30" s="11" t="str">
        <f>VLOOKUP($E30,'genotype metadata - 3.25.24'!$A$2:$P$189,16,FALSE)</f>
        <v>Margaret Miller</v>
      </c>
      <c r="AA30" s="11" t="str">
        <f>VLOOKUP(E30, 'susceptibility metadata - 3.25.'!$A$2:$L$155, 9, FALSE)</f>
        <v>Susceptible</v>
      </c>
      <c r="AB30" s="11" t="str">
        <f>VLOOKUP($E30,'susceptibility metadata - 3.25.'!$A$2:$L$155,10,FALSE)</f>
        <v>Susceptible</v>
      </c>
      <c r="AC30" s="11" t="str">
        <f>VLOOKUP($E30,'susceptibility metadata - 3.25.'!$A$2:$L$155,11,FALSE)</f>
        <v>Highly Susceptible</v>
      </c>
      <c r="AD30" s="11" t="str">
        <f>VLOOKUP($E30,'susceptibility metadata - 3.25.'!$A$2:$L$155,12,FALSE)</f>
        <v>Susceptible</v>
      </c>
    </row>
    <row r="31">
      <c r="A31" s="7" t="s">
        <v>94</v>
      </c>
      <c r="B31" s="7" t="s">
        <v>95</v>
      </c>
      <c r="C31" s="7" t="s">
        <v>96</v>
      </c>
      <c r="D31" s="7" t="s">
        <v>32</v>
      </c>
      <c r="E31" s="8">
        <v>30.0</v>
      </c>
      <c r="F31" s="8"/>
      <c r="G31" s="8">
        <v>2.1133994E7</v>
      </c>
      <c r="H31" s="8">
        <v>1.176812E7</v>
      </c>
      <c r="I31" s="9">
        <v>0.5568336964607825</v>
      </c>
      <c r="J31" s="10">
        <v>2288.0</v>
      </c>
      <c r="K31" s="12"/>
      <c r="L31" s="10">
        <v>0.091203995</v>
      </c>
      <c r="M31" s="10">
        <v>0.024503021</v>
      </c>
      <c r="N31" s="10">
        <v>0.155953266</v>
      </c>
      <c r="O31" s="10">
        <v>0.728339718</v>
      </c>
      <c r="P31" s="11">
        <f>VLOOKUP($E31,'susceptibility metadata - 3.25.'!$A$2:$H$155,5,FALSE)</f>
        <v>0.63636364</v>
      </c>
      <c r="Q31" s="11">
        <f>VLOOKUP($E31,'susceptibility metadata - 3.25.'!$A$2:$H$155,6,FALSE)</f>
        <v>0.72727273</v>
      </c>
      <c r="R31" s="11">
        <f>VLOOKUP($E31,'susceptibility metadata - 3.25.'!$A$2:$H$155,7,FALSE)</f>
        <v>0.5</v>
      </c>
      <c r="S31" s="11">
        <f>VLOOKUP($E31,'susceptibility metadata - 3.25.'!$A$2:$H$155,8,FALSE)</f>
        <v>0.5</v>
      </c>
      <c r="T31" s="11" t="str">
        <f>VLOOKUP($E31,'genotype metadata - 3.25.24'!$A$2:$P$189,10,FALSE)</f>
        <v>SR</v>
      </c>
      <c r="U31" s="11" t="str">
        <f>VLOOKUP($E31,'genotype metadata - 3.25.24'!$A$2:$P$189,11,FALSE)</f>
        <v>H</v>
      </c>
      <c r="V31" s="11" t="str">
        <f>VLOOKUP($E31,'genotype metadata - 3.25.24'!$A$2:$P$189,12,FALSE)</f>
        <v>N</v>
      </c>
      <c r="W31" s="11">
        <f>VLOOKUP($E31,'genotype metadata - 3.25.24'!$A$2:$P$189,13,FALSE)</f>
        <v>25.139367</v>
      </c>
      <c r="X31" s="11">
        <f>VLOOKUP($E31,'genotype metadata - 3.25.24'!$A$2:$P$189,14,FALSE)</f>
        <v>-80.294017</v>
      </c>
      <c r="Y31" s="11" t="str">
        <f>VLOOKUP($E31,'genotype metadata - 3.25.24'!$A$2:$P$189,15,FALSE)</f>
        <v>2015 batch</v>
      </c>
      <c r="Z31" s="11" t="str">
        <f>VLOOKUP($E31,'genotype metadata - 3.25.24'!$A$2:$P$189,16,FALSE)</f>
        <v>Margaret Miller</v>
      </c>
      <c r="AA31" s="11" t="str">
        <f>VLOOKUP(E31, 'susceptibility metadata - 3.25.'!$A$2:$L$155, 9, FALSE)</f>
        <v>Intermediate</v>
      </c>
      <c r="AB31" s="11" t="str">
        <f>VLOOKUP($E31,'susceptibility metadata - 3.25.'!$A$2:$L$155,10,FALSE)</f>
        <v>Resistant</v>
      </c>
      <c r="AC31" s="11" t="str">
        <f>VLOOKUP($E31,'susceptibility metadata - 3.25.'!$A$2:$L$155,11,FALSE)</f>
        <v>NA</v>
      </c>
      <c r="AD31" s="11" t="str">
        <f>VLOOKUP($E31,'susceptibility metadata - 3.25.'!$A$2:$L$155,12,FALSE)</f>
        <v>Resistant</v>
      </c>
    </row>
    <row r="32">
      <c r="A32" s="7" t="s">
        <v>97</v>
      </c>
      <c r="B32" s="7" t="s">
        <v>98</v>
      </c>
      <c r="C32" s="7" t="s">
        <v>98</v>
      </c>
      <c r="D32" s="7" t="s">
        <v>32</v>
      </c>
      <c r="E32" s="8">
        <v>31.0</v>
      </c>
      <c r="F32" s="8"/>
      <c r="G32" s="8">
        <v>1.9761108E7</v>
      </c>
      <c r="H32" s="8">
        <v>1.1309894E7</v>
      </c>
      <c r="I32" s="9">
        <v>0.572330964437824</v>
      </c>
      <c r="J32" s="10">
        <v>2649.0</v>
      </c>
      <c r="K32" s="12"/>
      <c r="L32" s="10">
        <v>0.118484624</v>
      </c>
      <c r="M32" s="10">
        <v>0.037697386</v>
      </c>
      <c r="N32" s="10">
        <v>0.172876834</v>
      </c>
      <c r="O32" s="10">
        <v>0.670941157</v>
      </c>
      <c r="P32" s="11">
        <f>VLOOKUP($E32,'susceptibility metadata - 3.25.'!$A$2:$H$155,5,FALSE)</f>
        <v>0.16257816</v>
      </c>
      <c r="Q32" s="11">
        <f>VLOOKUP($E32,'susceptibility metadata - 3.25.'!$A$2:$H$155,6,FALSE)</f>
        <v>0.31962482</v>
      </c>
      <c r="R32" s="11">
        <f>VLOOKUP($E32,'susceptibility metadata - 3.25.'!$A$2:$H$155,7,FALSE)</f>
        <v>1</v>
      </c>
      <c r="S32" s="11">
        <f>VLOOKUP($E32,'susceptibility metadata - 3.25.'!$A$2:$H$155,8,FALSE)</f>
        <v>0</v>
      </c>
      <c r="T32" s="11" t="str">
        <f>VLOOKUP($E32,'genotype metadata - 3.25.24'!$A$2:$P$189,10,FALSE)</f>
        <v>SR</v>
      </c>
      <c r="U32" s="11" t="str">
        <f>VLOOKUP($E32,'genotype metadata - 3.25.24'!$A$2:$P$189,11,FALSE)</f>
        <v>H</v>
      </c>
      <c r="V32" s="11" t="str">
        <f>VLOOKUP($E32,'genotype metadata - 3.25.24'!$A$2:$P$189,12,FALSE)</f>
        <v>N</v>
      </c>
      <c r="W32" s="11">
        <f>VLOOKUP($E32,'genotype metadata - 3.25.24'!$A$2:$P$189,13,FALSE)</f>
        <v>25.139367</v>
      </c>
      <c r="X32" s="11">
        <f>VLOOKUP($E32,'genotype metadata - 3.25.24'!$A$2:$P$189,14,FALSE)</f>
        <v>-80.294017</v>
      </c>
      <c r="Y32" s="11" t="str">
        <f>VLOOKUP($E32,'genotype metadata - 3.25.24'!$A$2:$P$189,15,FALSE)</f>
        <v>2015 batch</v>
      </c>
      <c r="Z32" s="11" t="str">
        <f>VLOOKUP($E32,'genotype metadata - 3.25.24'!$A$2:$P$189,16,FALSE)</f>
        <v>Margaret Miller</v>
      </c>
      <c r="AA32" s="11" t="str">
        <f>VLOOKUP(E32, 'susceptibility metadata - 3.25.'!$A$2:$L$155, 9, FALSE)</f>
        <v>Highly Susceptible</v>
      </c>
      <c r="AB32" s="11" t="str">
        <f>VLOOKUP($E32,'susceptibility metadata - 3.25.'!$A$2:$L$155,10,FALSE)</f>
        <v>Susceptible</v>
      </c>
      <c r="AC32" s="11" t="str">
        <f>VLOOKUP($E32,'susceptibility metadata - 3.25.'!$A$2:$L$155,11,FALSE)</f>
        <v>Highly Susceptible</v>
      </c>
      <c r="AD32" s="11" t="str">
        <f>VLOOKUP($E32,'susceptibility metadata - 3.25.'!$A$2:$L$155,12,FALSE)</f>
        <v>Highly Susceptible</v>
      </c>
    </row>
    <row r="33">
      <c r="A33" s="7" t="s">
        <v>99</v>
      </c>
      <c r="B33" s="7" t="s">
        <v>100</v>
      </c>
      <c r="C33" s="7" t="s">
        <v>101</v>
      </c>
      <c r="D33" s="7" t="s">
        <v>32</v>
      </c>
      <c r="E33" s="8">
        <v>32.0</v>
      </c>
      <c r="F33" s="8"/>
      <c r="G33" s="8">
        <v>2.7111915E7</v>
      </c>
      <c r="H33" s="8">
        <v>2.0273728E7</v>
      </c>
      <c r="I33" s="9">
        <v>0.7477792697417354</v>
      </c>
      <c r="J33" s="10">
        <v>808.0</v>
      </c>
      <c r="K33" s="12"/>
      <c r="L33" s="10">
        <v>0.10894416</v>
      </c>
      <c r="M33" s="10">
        <v>0.021354911</v>
      </c>
      <c r="N33" s="10">
        <v>0.143391747</v>
      </c>
      <c r="O33" s="10">
        <v>0.726309182</v>
      </c>
      <c r="P33" s="11">
        <f>VLOOKUP($E33,'susceptibility metadata - 3.25.'!$A$2:$H$155,5,FALSE)</f>
        <v>0.54545455</v>
      </c>
      <c r="Q33" s="11">
        <f>VLOOKUP($E33,'susceptibility metadata - 3.25.'!$A$2:$H$155,6,FALSE)</f>
        <v>0.81818182</v>
      </c>
      <c r="R33" s="11">
        <f>VLOOKUP($E33,'susceptibility metadata - 3.25.'!$A$2:$H$155,7,FALSE)</f>
        <v>0.5</v>
      </c>
      <c r="S33" s="11">
        <f>VLOOKUP($E33,'susceptibility metadata - 3.25.'!$A$2:$H$155,8,FALSE)</f>
        <v>0.5</v>
      </c>
      <c r="T33" s="11" t="str">
        <f>VLOOKUP($E33,'genotype metadata - 3.25.24'!$A$2:$P$189,10,FALSE)</f>
        <v>SR</v>
      </c>
      <c r="U33" s="11" t="str">
        <f>VLOOKUP($E33,'genotype metadata - 3.25.24'!$A$2:$P$189,11,FALSE)</f>
        <v>H</v>
      </c>
      <c r="V33" s="11" t="str">
        <f>VLOOKUP($E33,'genotype metadata - 3.25.24'!$A$2:$P$189,12,FALSE)</f>
        <v>N</v>
      </c>
      <c r="W33" s="11">
        <f>VLOOKUP($E33,'genotype metadata - 3.25.24'!$A$2:$P$189,13,FALSE)</f>
        <v>25.139367</v>
      </c>
      <c r="X33" s="11">
        <f>VLOOKUP($E33,'genotype metadata - 3.25.24'!$A$2:$P$189,14,FALSE)</f>
        <v>-80.294017</v>
      </c>
      <c r="Y33" s="11" t="str">
        <f>VLOOKUP($E33,'genotype metadata - 3.25.24'!$A$2:$P$189,15,FALSE)</f>
        <v>2015 batch</v>
      </c>
      <c r="Z33" s="11" t="str">
        <f>VLOOKUP($E33,'genotype metadata - 3.25.24'!$A$2:$P$189,16,FALSE)</f>
        <v>Margaret Miller</v>
      </c>
      <c r="AA33" s="11" t="str">
        <f>VLOOKUP(E33, 'susceptibility metadata - 3.25.'!$A$2:$L$155, 9, FALSE)</f>
        <v>Intermediate</v>
      </c>
      <c r="AB33" s="11" t="str">
        <f>VLOOKUP($E33,'susceptibility metadata - 3.25.'!$A$2:$L$155,10,FALSE)</f>
        <v>Resistant</v>
      </c>
      <c r="AC33" s="11" t="str">
        <f>VLOOKUP($E33,'susceptibility metadata - 3.25.'!$A$2:$L$155,11,FALSE)</f>
        <v>NA</v>
      </c>
      <c r="AD33" s="11" t="str">
        <f>VLOOKUP($E33,'susceptibility metadata - 3.25.'!$A$2:$L$155,12,FALSE)</f>
        <v>Resistant</v>
      </c>
    </row>
    <row r="34">
      <c r="A34" s="7" t="s">
        <v>102</v>
      </c>
      <c r="B34" s="7" t="s">
        <v>103</v>
      </c>
      <c r="C34" s="7" t="s">
        <v>104</v>
      </c>
      <c r="D34" s="7" t="s">
        <v>32</v>
      </c>
      <c r="E34" s="8">
        <v>33.0</v>
      </c>
      <c r="F34" s="8"/>
      <c r="G34" s="8">
        <v>2.5479325E7</v>
      </c>
      <c r="H34" s="8">
        <v>1.7666515E7</v>
      </c>
      <c r="I34" s="9">
        <v>0.693366680632238</v>
      </c>
      <c r="J34" s="10">
        <v>992.0</v>
      </c>
      <c r="K34" s="12"/>
      <c r="L34" s="10">
        <v>0.101461521</v>
      </c>
      <c r="M34" s="10">
        <v>0.022197706</v>
      </c>
      <c r="N34" s="10">
        <v>0.123980238</v>
      </c>
      <c r="O34" s="10">
        <v>0.752360536</v>
      </c>
      <c r="P34" s="11">
        <f>VLOOKUP($E34,'susceptibility metadata - 3.25.'!$A$2:$H$155,5,FALSE)</f>
        <v>1</v>
      </c>
      <c r="Q34" s="11">
        <f>VLOOKUP($E34,'susceptibility metadata - 3.25.'!$A$2:$H$155,6,FALSE)</f>
        <v>1</v>
      </c>
      <c r="R34" s="11">
        <f>VLOOKUP($E34,'susceptibility metadata - 3.25.'!$A$2:$H$155,7,FALSE)</f>
        <v>0</v>
      </c>
      <c r="S34" s="11">
        <f>VLOOKUP($E34,'susceptibility metadata - 3.25.'!$A$2:$H$155,8,FALSE)</f>
        <v>1</v>
      </c>
      <c r="T34" s="11" t="str">
        <f>VLOOKUP($E34,'genotype metadata - 3.25.24'!$A$2:$P$189,10,FALSE)</f>
        <v>SR</v>
      </c>
      <c r="U34" s="11" t="str">
        <f>VLOOKUP($E34,'genotype metadata - 3.25.24'!$A$2:$P$189,11,FALSE)</f>
        <v>H</v>
      </c>
      <c r="V34" s="11" t="str">
        <f>VLOOKUP($E34,'genotype metadata - 3.25.24'!$A$2:$P$189,12,FALSE)</f>
        <v>N</v>
      </c>
      <c r="W34" s="11">
        <f>VLOOKUP($E34,'genotype metadata - 3.25.24'!$A$2:$P$189,13,FALSE)</f>
        <v>25.139367</v>
      </c>
      <c r="X34" s="11">
        <f>VLOOKUP($E34,'genotype metadata - 3.25.24'!$A$2:$P$189,14,FALSE)</f>
        <v>-80.294017</v>
      </c>
      <c r="Y34" s="11" t="str">
        <f>VLOOKUP($E34,'genotype metadata - 3.25.24'!$A$2:$P$189,15,FALSE)</f>
        <v>2015 batch</v>
      </c>
      <c r="Z34" s="11" t="str">
        <f>VLOOKUP($E34,'genotype metadata - 3.25.24'!$A$2:$P$189,16,FALSE)</f>
        <v>Margaret Miller</v>
      </c>
      <c r="AA34" s="11" t="str">
        <f>VLOOKUP(E34, 'susceptibility metadata - 3.25.'!$A$2:$L$155, 9, FALSE)</f>
        <v>Resistant</v>
      </c>
      <c r="AB34" s="11" t="str">
        <f>VLOOKUP($E34,'susceptibility metadata - 3.25.'!$A$2:$L$155,10,FALSE)</f>
        <v>NA</v>
      </c>
      <c r="AC34" s="11" t="str">
        <f>VLOOKUP($E34,'susceptibility metadata - 3.25.'!$A$2:$L$155,11,FALSE)</f>
        <v>NA</v>
      </c>
      <c r="AD34" s="11" t="str">
        <f>VLOOKUP($E34,'susceptibility metadata - 3.25.'!$A$2:$L$155,12,FALSE)</f>
        <v>1/1 Resistant</v>
      </c>
    </row>
    <row r="35">
      <c r="A35" s="7" t="s">
        <v>105</v>
      </c>
      <c r="B35" s="13" t="s">
        <v>106</v>
      </c>
      <c r="C35" s="13" t="s">
        <v>106</v>
      </c>
      <c r="D35" s="7" t="s">
        <v>32</v>
      </c>
      <c r="E35" s="8">
        <v>34.0</v>
      </c>
      <c r="F35" s="8"/>
      <c r="G35" s="8">
        <v>2.2655636E7</v>
      </c>
      <c r="H35" s="8">
        <v>1.134913E7</v>
      </c>
      <c r="I35" s="9">
        <v>0.5009406930796381</v>
      </c>
      <c r="J35" s="10">
        <v>2521.0</v>
      </c>
      <c r="K35" s="10"/>
      <c r="L35" s="10">
        <v>0.061787856</v>
      </c>
      <c r="M35" s="10">
        <v>0.009034183</v>
      </c>
      <c r="N35" s="10">
        <v>0.109740667</v>
      </c>
      <c r="O35" s="10">
        <v>0.819437294</v>
      </c>
      <c r="P35" s="11">
        <f>VLOOKUP($E35,'susceptibility metadata - 3.25.'!$A$2:$H$155,5,FALSE)</f>
        <v>0.1525974</v>
      </c>
      <c r="Q35" s="11">
        <f>VLOOKUP($E35,'susceptibility metadata - 3.25.'!$A$2:$H$155,6,FALSE)</f>
        <v>0.25324675</v>
      </c>
      <c r="R35" s="11">
        <f>VLOOKUP($E35,'susceptibility metadata - 3.25.'!$A$2:$H$155,7,FALSE)</f>
        <v>1</v>
      </c>
      <c r="S35" s="11">
        <f>VLOOKUP($E35,'susceptibility metadata - 3.25.'!$A$2:$H$155,8,FALSE)</f>
        <v>0</v>
      </c>
      <c r="T35" s="11" t="str">
        <f>VLOOKUP($E35,'genotype metadata - 3.25.24'!$A$2:$P$189,10,FALSE)</f>
        <v>COO</v>
      </c>
      <c r="U35" s="11" t="str">
        <f>VLOOKUP($E35,'genotype metadata - 3.25.24'!$A$2:$P$189,11,FALSE)</f>
        <v>KWN</v>
      </c>
      <c r="V35" s="11" t="str">
        <f>VLOOKUP($E35,'genotype metadata - 3.25.24'!$A$2:$P$189,12,FALSE)</f>
        <v>N</v>
      </c>
      <c r="W35" s="11">
        <f>VLOOKUP($E35,'genotype metadata - 3.25.24'!$A$2:$P$189,13,FALSE)</f>
        <v>24.55107</v>
      </c>
      <c r="X35" s="11">
        <f>VLOOKUP($E35,'genotype metadata - 3.25.24'!$A$2:$P$189,14,FALSE)</f>
        <v>-81.80805</v>
      </c>
      <c r="Y35" s="11" t="str">
        <f>VLOOKUP($E35,'genotype metadata - 3.25.24'!$A$2:$P$189,15,FALSE)</f>
        <v>2010-2017</v>
      </c>
      <c r="Z35" s="11" t="str">
        <f>VLOOKUP($E35,'genotype metadata - 3.25.24'!$A$2:$P$189,16,FALSE)</f>
        <v>Mote</v>
      </c>
      <c r="AA35" s="11" t="str">
        <f>VLOOKUP(E35, 'susceptibility metadata - 3.25.'!$A$2:$L$155, 9, FALSE)</f>
        <v>Highly Susceptible</v>
      </c>
      <c r="AB35" s="11" t="str">
        <f>VLOOKUP($E35,'susceptibility metadata - 3.25.'!$A$2:$L$155,10,FALSE)</f>
        <v>Susceptible</v>
      </c>
      <c r="AC35" s="11" t="str">
        <f>VLOOKUP($E35,'susceptibility metadata - 3.25.'!$A$2:$L$155,11,FALSE)</f>
        <v>NA</v>
      </c>
      <c r="AD35" s="11" t="str">
        <f>VLOOKUP($E35,'susceptibility metadata - 3.25.'!$A$2:$L$155,12,FALSE)</f>
        <v>Highly Susceptible</v>
      </c>
    </row>
    <row r="36">
      <c r="A36" s="7" t="s">
        <v>107</v>
      </c>
      <c r="B36" s="7" t="s">
        <v>108</v>
      </c>
      <c r="C36" s="7" t="s">
        <v>108</v>
      </c>
      <c r="D36" s="7" t="s">
        <v>32</v>
      </c>
      <c r="E36" s="8">
        <v>35.0</v>
      </c>
      <c r="F36" s="8"/>
      <c r="G36" s="8">
        <v>1.9603998E7</v>
      </c>
      <c r="H36" s="8">
        <v>1.2427078E7</v>
      </c>
      <c r="I36" s="9">
        <v>0.633905288094806</v>
      </c>
      <c r="J36" s="10">
        <v>1918.0</v>
      </c>
      <c r="K36" s="12"/>
      <c r="L36" s="10">
        <v>0.08927161</v>
      </c>
      <c r="M36" s="10">
        <v>0.016578909</v>
      </c>
      <c r="N36" s="10">
        <v>0.123434986</v>
      </c>
      <c r="O36" s="10">
        <v>0.770714495</v>
      </c>
      <c r="P36" s="11">
        <f>VLOOKUP($E36,'susceptibility metadata - 3.25.'!$A$2:$H$155,5,FALSE)</f>
        <v>0.09090909</v>
      </c>
      <c r="Q36" s="11">
        <f>VLOOKUP($E36,'susceptibility metadata - 3.25.'!$A$2:$H$155,6,FALSE)</f>
        <v>0.36363636</v>
      </c>
      <c r="R36" s="11">
        <f>VLOOKUP($E36,'susceptibility metadata - 3.25.'!$A$2:$H$155,7,FALSE)</f>
        <v>1</v>
      </c>
      <c r="S36" s="11">
        <f>VLOOKUP($E36,'susceptibility metadata - 3.25.'!$A$2:$H$155,8,FALSE)</f>
        <v>0</v>
      </c>
      <c r="T36" s="11" t="str">
        <f>VLOOKUP($E36,'genotype metadata - 3.25.24'!$A$2:$P$189,10,FALSE)</f>
        <v>SR</v>
      </c>
      <c r="U36" s="11" t="str">
        <f>VLOOKUP($E36,'genotype metadata - 3.25.24'!$A$2:$P$189,11,FALSE)</f>
        <v/>
      </c>
      <c r="V36" s="11" t="str">
        <f>VLOOKUP($E36,'genotype metadata - 3.25.24'!$A$2:$P$189,12,FALSE)</f>
        <v>N</v>
      </c>
      <c r="W36" s="11" t="str">
        <f>VLOOKUP($E36,'genotype metadata - 3.25.24'!$A$2:$P$189,13,FALSE)</f>
        <v>NA</v>
      </c>
      <c r="X36" s="11" t="str">
        <f>VLOOKUP($E36,'genotype metadata - 3.25.24'!$A$2:$P$189,14,FALSE)</f>
        <v>NA</v>
      </c>
      <c r="Y36" s="11">
        <f>VLOOKUP($E36,'genotype metadata - 3.25.24'!$A$2:$P$189,15,FALSE)</f>
        <v>2015</v>
      </c>
      <c r="Z36" s="11" t="str">
        <f>VLOOKUP($E36,'genotype metadata - 3.25.24'!$A$2:$P$189,16,FALSE)</f>
        <v/>
      </c>
      <c r="AA36" s="11" t="str">
        <f>VLOOKUP(E36, 'susceptibility metadata - 3.25.'!$A$2:$L$155, 9, FALSE)</f>
        <v>Susceptible</v>
      </c>
      <c r="AB36" s="11" t="str">
        <f>VLOOKUP($E36,'susceptibility metadata - 3.25.'!$A$2:$L$155,10,FALSE)</f>
        <v>NA</v>
      </c>
      <c r="AC36" s="11" t="str">
        <f>VLOOKUP($E36,'susceptibility metadata - 3.25.'!$A$2:$L$155,11,FALSE)</f>
        <v>NA</v>
      </c>
      <c r="AD36" s="11" t="str">
        <f>VLOOKUP($E36,'susceptibility metadata - 3.25.'!$A$2:$L$155,12,FALSE)</f>
        <v>Susceptible</v>
      </c>
    </row>
    <row r="37">
      <c r="A37" s="7" t="s">
        <v>109</v>
      </c>
      <c r="B37" s="7" t="s">
        <v>110</v>
      </c>
      <c r="C37" s="7" t="s">
        <v>110</v>
      </c>
      <c r="D37" s="7" t="s">
        <v>32</v>
      </c>
      <c r="E37" s="8">
        <v>36.0</v>
      </c>
      <c r="F37" s="8"/>
      <c r="G37" s="8">
        <v>2.5675607E7</v>
      </c>
      <c r="H37" s="8">
        <v>1.9162797E7</v>
      </c>
      <c r="I37" s="9">
        <v>0.7463425110066532</v>
      </c>
      <c r="J37" s="10">
        <v>735.0</v>
      </c>
      <c r="K37" s="12"/>
      <c r="L37" s="10">
        <v>0.061604725</v>
      </c>
      <c r="M37" s="10">
        <v>0.009149487</v>
      </c>
      <c r="N37" s="10">
        <v>0.067631497</v>
      </c>
      <c r="O37" s="10">
        <v>0.861614291</v>
      </c>
      <c r="P37" s="11">
        <f>VLOOKUP($E37,'susceptibility metadata - 3.25.'!$A$2:$H$155,5,FALSE)</f>
        <v>0.09090909</v>
      </c>
      <c r="Q37" s="11">
        <f>VLOOKUP($E37,'susceptibility metadata - 3.25.'!$A$2:$H$155,6,FALSE)</f>
        <v>0.36363636</v>
      </c>
      <c r="R37" s="11">
        <f>VLOOKUP($E37,'susceptibility metadata - 3.25.'!$A$2:$H$155,7,FALSE)</f>
        <v>1</v>
      </c>
      <c r="S37" s="11">
        <f>VLOOKUP($E37,'susceptibility metadata - 3.25.'!$A$2:$H$155,8,FALSE)</f>
        <v>0</v>
      </c>
      <c r="T37" s="11" t="str">
        <f>VLOOKUP($E37,'genotype metadata - 3.25.24'!$A$2:$P$189,10,FALSE)</f>
        <v/>
      </c>
      <c r="U37" s="11" t="str">
        <f>VLOOKUP($E37,'genotype metadata - 3.25.24'!$A$2:$P$189,11,FALSE)</f>
        <v/>
      </c>
      <c r="V37" s="11" t="str">
        <f>VLOOKUP($E37,'genotype metadata - 3.25.24'!$A$2:$P$189,12,FALSE)</f>
        <v/>
      </c>
      <c r="W37" s="11" t="str">
        <f>VLOOKUP($E37,'genotype metadata - 3.25.24'!$A$2:$P$189,13,FALSE)</f>
        <v>NA</v>
      </c>
      <c r="X37" s="11" t="str">
        <f>VLOOKUP($E37,'genotype metadata - 3.25.24'!$A$2:$P$189,14,FALSE)</f>
        <v>NA</v>
      </c>
      <c r="Y37" s="11" t="str">
        <f>VLOOKUP($E37,'genotype metadata - 3.25.24'!$A$2:$P$189,15,FALSE)</f>
        <v>NA</v>
      </c>
      <c r="Z37" s="11" t="str">
        <f>VLOOKUP($E37,'genotype metadata - 3.25.24'!$A$2:$P$189,16,FALSE)</f>
        <v>NA</v>
      </c>
      <c r="AA37" s="11" t="str">
        <f>VLOOKUP(E37, 'susceptibility metadata - 3.25.'!$A$2:$L$155, 9, FALSE)</f>
        <v>Susceptible</v>
      </c>
      <c r="AB37" s="11" t="str">
        <f>VLOOKUP($E37,'susceptibility metadata - 3.25.'!$A$2:$L$155,10,FALSE)</f>
        <v>NA</v>
      </c>
      <c r="AC37" s="11" t="str">
        <f>VLOOKUP($E37,'susceptibility metadata - 3.25.'!$A$2:$L$155,11,FALSE)</f>
        <v>NA</v>
      </c>
      <c r="AD37" s="11" t="str">
        <f>VLOOKUP($E37,'susceptibility metadata - 3.25.'!$A$2:$L$155,12,FALSE)</f>
        <v>Susceptible</v>
      </c>
    </row>
    <row r="38">
      <c r="A38" s="7" t="s">
        <v>111</v>
      </c>
      <c r="B38" s="7" t="s">
        <v>112</v>
      </c>
      <c r="C38" s="7" t="s">
        <v>112</v>
      </c>
      <c r="D38" s="7" t="s">
        <v>32</v>
      </c>
      <c r="E38" s="8">
        <v>37.0</v>
      </c>
      <c r="F38" s="8"/>
      <c r="G38" s="8">
        <v>2.4785352E7</v>
      </c>
      <c r="H38" s="8">
        <v>1.5597711E7</v>
      </c>
      <c r="I38" s="9">
        <v>0.6293116595640844</v>
      </c>
      <c r="J38" s="10">
        <v>971.0</v>
      </c>
      <c r="K38" s="12"/>
      <c r="L38" s="10">
        <v>0.066793746</v>
      </c>
      <c r="M38" s="10">
        <v>0.009115556</v>
      </c>
      <c r="N38" s="10">
        <v>0.056834574</v>
      </c>
      <c r="O38" s="10">
        <v>0.867256124</v>
      </c>
      <c r="P38" s="11">
        <f>VLOOKUP($E38,'susceptibility metadata - 3.25.'!$A$2:$H$155,5,FALSE)</f>
        <v>0.28625541</v>
      </c>
      <c r="Q38" s="11">
        <f>VLOOKUP($E38,'susceptibility metadata - 3.25.'!$A$2:$H$155,6,FALSE)</f>
        <v>0.38365801</v>
      </c>
      <c r="R38" s="11">
        <f>VLOOKUP($E38,'susceptibility metadata - 3.25.'!$A$2:$H$155,7,FALSE)</f>
        <v>1</v>
      </c>
      <c r="S38" s="11">
        <f>VLOOKUP($E38,'susceptibility metadata - 3.25.'!$A$2:$H$155,8,FALSE)</f>
        <v>0</v>
      </c>
      <c r="T38" s="11" t="str">
        <f>VLOOKUP($E38,'genotype metadata - 3.25.24'!$A$2:$P$189,10,FALSE)</f>
        <v>SR</v>
      </c>
      <c r="U38" s="11" t="str">
        <f>VLOOKUP($E38,'genotype metadata - 3.25.24'!$A$2:$P$189,11,FALSE)</f>
        <v>H</v>
      </c>
      <c r="V38" s="11" t="str">
        <f>VLOOKUP($E38,'genotype metadata - 3.25.24'!$A$2:$P$189,12,FALSE)</f>
        <v>Y</v>
      </c>
      <c r="W38" s="11">
        <f>VLOOKUP($E38,'genotype metadata - 3.25.24'!$A$2:$P$189,13,FALSE)</f>
        <v>25.139367</v>
      </c>
      <c r="X38" s="11">
        <f>VLOOKUP($E38,'genotype metadata - 3.25.24'!$A$2:$P$189,14,FALSE)</f>
        <v>-80.294017</v>
      </c>
      <c r="Y38" s="11">
        <f>VLOOKUP($E38,'genotype metadata - 3.25.24'!$A$2:$P$189,15,FALSE)</f>
        <v>2015</v>
      </c>
      <c r="Z38" s="11" t="str">
        <f>VLOOKUP($E38,'genotype metadata - 3.25.24'!$A$2:$P$189,16,FALSE)</f>
        <v>Margaret Miller</v>
      </c>
      <c r="AA38" s="11" t="str">
        <f>VLOOKUP(E38, 'susceptibility metadata - 3.25.'!$A$2:$L$155, 9, FALSE)</f>
        <v>Susceptible</v>
      </c>
      <c r="AB38" s="11" t="str">
        <f>VLOOKUP($E38,'susceptibility metadata - 3.25.'!$A$2:$L$155,10,FALSE)</f>
        <v>Susceptible</v>
      </c>
      <c r="AC38" s="11" t="str">
        <f>VLOOKUP($E38,'susceptibility metadata - 3.25.'!$A$2:$L$155,11,FALSE)</f>
        <v>Susceptible</v>
      </c>
      <c r="AD38" s="11" t="str">
        <f>VLOOKUP($E38,'susceptibility metadata - 3.25.'!$A$2:$L$155,12,FALSE)</f>
        <v>Susceptible</v>
      </c>
    </row>
    <row r="39">
      <c r="A39" s="7" t="s">
        <v>113</v>
      </c>
      <c r="B39" s="7" t="s">
        <v>114</v>
      </c>
      <c r="C39" s="7" t="s">
        <v>114</v>
      </c>
      <c r="D39" s="7" t="s">
        <v>32</v>
      </c>
      <c r="E39" s="8">
        <v>38.0</v>
      </c>
      <c r="F39" s="8"/>
      <c r="G39" s="8">
        <v>2.4842654E7</v>
      </c>
      <c r="H39" s="8">
        <v>1.7849205E7</v>
      </c>
      <c r="I39" s="9">
        <v>0.7184902627553401</v>
      </c>
      <c r="J39" s="10">
        <v>739.0</v>
      </c>
      <c r="K39" s="12"/>
      <c r="L39" s="10">
        <v>0.090178122</v>
      </c>
      <c r="M39" s="10">
        <v>0.015045319</v>
      </c>
      <c r="N39" s="10">
        <v>0.119275403</v>
      </c>
      <c r="O39" s="10">
        <v>0.775501155</v>
      </c>
      <c r="P39" s="11">
        <f>VLOOKUP($E39,'susceptibility metadata - 3.25.'!$A$2:$H$155,5,FALSE)</f>
        <v>0.09090909</v>
      </c>
      <c r="Q39" s="11">
        <f>VLOOKUP($E39,'susceptibility metadata - 3.25.'!$A$2:$H$155,6,FALSE)</f>
        <v>0.27272727</v>
      </c>
      <c r="R39" s="11">
        <f>VLOOKUP($E39,'susceptibility metadata - 3.25.'!$A$2:$H$155,7,FALSE)</f>
        <v>1</v>
      </c>
      <c r="S39" s="11">
        <f>VLOOKUP($E39,'susceptibility metadata - 3.25.'!$A$2:$H$155,8,FALSE)</f>
        <v>0</v>
      </c>
      <c r="T39" s="11" t="str">
        <f>VLOOKUP($E39,'genotype metadata - 3.25.24'!$A$2:$P$189,10,FALSE)</f>
        <v>SR</v>
      </c>
      <c r="U39" s="11" t="str">
        <f>VLOOKUP($E39,'genotype metadata - 3.25.24'!$A$2:$P$189,11,FALSE)</f>
        <v>H</v>
      </c>
      <c r="V39" s="11" t="str">
        <f>VLOOKUP($E39,'genotype metadata - 3.25.24'!$A$2:$P$189,12,FALSE)</f>
        <v>Y</v>
      </c>
      <c r="W39" s="11">
        <f>VLOOKUP($E39,'genotype metadata - 3.25.24'!$A$2:$P$189,13,FALSE)</f>
        <v>25.139367</v>
      </c>
      <c r="X39" s="11">
        <f>VLOOKUP($E39,'genotype metadata - 3.25.24'!$A$2:$P$189,14,FALSE)</f>
        <v>-80.294017</v>
      </c>
      <c r="Y39" s="11">
        <f>VLOOKUP($E39,'genotype metadata - 3.25.24'!$A$2:$P$189,15,FALSE)</f>
        <v>2015</v>
      </c>
      <c r="Z39" s="11" t="str">
        <f>VLOOKUP($E39,'genotype metadata - 3.25.24'!$A$2:$P$189,16,FALSE)</f>
        <v>Margaret Miller</v>
      </c>
      <c r="AA39" s="11" t="str">
        <f>VLOOKUP(E39, 'susceptibility metadata - 3.25.'!$A$2:$L$155, 9, FALSE)</f>
        <v>Highly Susceptible</v>
      </c>
      <c r="AB39" s="11" t="str">
        <f>VLOOKUP($E39,'susceptibility metadata - 3.25.'!$A$2:$L$155,10,FALSE)</f>
        <v>NA</v>
      </c>
      <c r="AC39" s="11" t="str">
        <f>VLOOKUP($E39,'susceptibility metadata - 3.25.'!$A$2:$L$155,11,FALSE)</f>
        <v>NA</v>
      </c>
      <c r="AD39" s="11" t="str">
        <f>VLOOKUP($E39,'susceptibility metadata - 3.25.'!$A$2:$L$155,12,FALSE)</f>
        <v>Highly Susceptible</v>
      </c>
    </row>
    <row r="40">
      <c r="A40" s="7" t="s">
        <v>115</v>
      </c>
      <c r="B40" s="7" t="s">
        <v>116</v>
      </c>
      <c r="C40" s="7" t="s">
        <v>116</v>
      </c>
      <c r="D40" s="7" t="s">
        <v>32</v>
      </c>
      <c r="E40" s="8">
        <v>39.0</v>
      </c>
      <c r="F40" s="8"/>
      <c r="G40" s="8">
        <v>2.4702523E7</v>
      </c>
      <c r="H40" s="8">
        <v>1.7582095E7</v>
      </c>
      <c r="I40" s="9">
        <v>0.7117530059581363</v>
      </c>
      <c r="J40" s="10">
        <v>1039.0</v>
      </c>
      <c r="K40" s="12"/>
      <c r="L40" s="10">
        <v>0.060215701</v>
      </c>
      <c r="M40" s="10">
        <v>0.011062334</v>
      </c>
      <c r="N40" s="10">
        <v>0.054170453</v>
      </c>
      <c r="O40" s="10">
        <v>0.874551513</v>
      </c>
      <c r="P40" s="11">
        <f>VLOOKUP($E40,'susceptibility metadata - 3.25.'!$A$2:$H$155,5,FALSE)</f>
        <v>0.78125</v>
      </c>
      <c r="Q40" s="11">
        <f>VLOOKUP($E40,'susceptibility metadata - 3.25.'!$A$2:$H$155,6,FALSE)</f>
        <v>0.53125</v>
      </c>
      <c r="R40" s="11">
        <f>VLOOKUP($E40,'susceptibility metadata - 3.25.'!$A$2:$H$155,7,FALSE)</f>
        <v>0.5</v>
      </c>
      <c r="S40" s="11">
        <f>VLOOKUP($E40,'susceptibility metadata - 3.25.'!$A$2:$H$155,8,FALSE)</f>
        <v>0.5</v>
      </c>
      <c r="T40" s="11" t="str">
        <f>VLOOKUP($E40,'genotype metadata - 3.25.24'!$A$2:$P$189,10,FALSE)</f>
        <v/>
      </c>
      <c r="U40" s="11" t="str">
        <f>VLOOKUP($E40,'genotype metadata - 3.25.24'!$A$2:$P$189,11,FALSE)</f>
        <v/>
      </c>
      <c r="V40" s="11" t="str">
        <f>VLOOKUP($E40,'genotype metadata - 3.25.24'!$A$2:$P$189,12,FALSE)</f>
        <v/>
      </c>
      <c r="W40" s="11" t="str">
        <f>VLOOKUP($E40,'genotype metadata - 3.25.24'!$A$2:$P$189,13,FALSE)</f>
        <v>NA</v>
      </c>
      <c r="X40" s="11" t="str">
        <f>VLOOKUP($E40,'genotype metadata - 3.25.24'!$A$2:$P$189,14,FALSE)</f>
        <v>NA</v>
      </c>
      <c r="Y40" s="11" t="str">
        <f>VLOOKUP($E40,'genotype metadata - 3.25.24'!$A$2:$P$189,15,FALSE)</f>
        <v>NA</v>
      </c>
      <c r="Z40" s="11" t="str">
        <f>VLOOKUP($E40,'genotype metadata - 3.25.24'!$A$2:$P$189,16,FALSE)</f>
        <v>NA</v>
      </c>
      <c r="AA40" s="11" t="str">
        <f>VLOOKUP(E40, 'susceptibility metadata - 3.25.'!$A$2:$L$155, 9, FALSE)</f>
        <v>Intermediate</v>
      </c>
      <c r="AB40" s="11" t="str">
        <f>VLOOKUP($E40,'susceptibility metadata - 3.25.'!$A$2:$L$155,10,FALSE)</f>
        <v>Resistant</v>
      </c>
      <c r="AC40" s="11" t="str">
        <f>VLOOKUP($E40,'susceptibility metadata - 3.25.'!$A$2:$L$155,11,FALSE)</f>
        <v>NA</v>
      </c>
      <c r="AD40" s="11" t="str">
        <f>VLOOKUP($E40,'susceptibility metadata - 3.25.'!$A$2:$L$155,12,FALSE)</f>
        <v>Resistant</v>
      </c>
    </row>
    <row r="41" hidden="1">
      <c r="A41" s="7" t="s">
        <v>117</v>
      </c>
      <c r="B41" s="7" t="s">
        <v>118</v>
      </c>
      <c r="C41" s="7" t="s">
        <v>118</v>
      </c>
      <c r="D41" s="7" t="s">
        <v>32</v>
      </c>
      <c r="E41" s="8">
        <v>154.0</v>
      </c>
      <c r="F41" s="8"/>
      <c r="G41" s="8">
        <v>2.6281851E7</v>
      </c>
      <c r="H41" s="8">
        <v>1.7142937E7</v>
      </c>
      <c r="I41" s="9">
        <v>0.6522728174663193</v>
      </c>
      <c r="J41" s="10">
        <v>641.0</v>
      </c>
      <c r="K41" s="10" t="s">
        <v>44</v>
      </c>
      <c r="L41" s="10">
        <v>0.051718684</v>
      </c>
      <c r="M41" s="10">
        <v>0.008500829</v>
      </c>
      <c r="N41" s="10">
        <v>0.066924501</v>
      </c>
      <c r="O41" s="10">
        <v>0.872855985</v>
      </c>
      <c r="P41" s="11">
        <f>VLOOKUP($E41,'susceptibility metadata - 3.25.'!$A$2:$H$155,5,FALSE)</f>
        <v>0.18052631</v>
      </c>
      <c r="Q41" s="11">
        <f>VLOOKUP($E41,'susceptibility metadata - 3.25.'!$A$2:$H$155,6,FALSE)</f>
        <v>0.3164975</v>
      </c>
      <c r="R41" s="11">
        <f>VLOOKUP($E41,'susceptibility metadata - 3.25.'!$A$2:$H$155,7,FALSE)</f>
        <v>0.97297297</v>
      </c>
      <c r="S41" s="11">
        <f>VLOOKUP($E41,'susceptibility metadata - 3.25.'!$A$2:$H$155,8,FALSE)</f>
        <v>0.02702703</v>
      </c>
      <c r="T41" s="11" t="str">
        <f>VLOOKUP($E41,'genotype metadata - 3.25.24'!$A$2:$P$189,10,FALSE)</f>
        <v/>
      </c>
      <c r="U41" s="11" t="str">
        <f>VLOOKUP($E41,'genotype metadata - 3.25.24'!$A$2:$P$189,11,FALSE)</f>
        <v/>
      </c>
      <c r="V41" s="11" t="str">
        <f>VLOOKUP($E41,'genotype metadata - 3.25.24'!$A$2:$P$189,12,FALSE)</f>
        <v/>
      </c>
      <c r="W41" s="11" t="str">
        <f>VLOOKUP($E41,'genotype metadata - 3.25.24'!$A$2:$P$189,13,FALSE)</f>
        <v>NA</v>
      </c>
      <c r="X41" s="11" t="str">
        <f>VLOOKUP($E41,'genotype metadata - 3.25.24'!$A$2:$P$189,14,FALSE)</f>
        <v>NA</v>
      </c>
      <c r="Y41" s="11" t="str">
        <f>VLOOKUP($E41,'genotype metadata - 3.25.24'!$A$2:$P$189,15,FALSE)</f>
        <v>NA</v>
      </c>
      <c r="Z41" s="11" t="str">
        <f>VLOOKUP($E41,'genotype metadata - 3.25.24'!$A$2:$P$189,16,FALSE)</f>
        <v>NA</v>
      </c>
      <c r="AA41" s="11" t="str">
        <f>VLOOKUP(E41, 'susceptibility metadata - 3.25.'!$A$2:$L$155, 9, FALSE)</f>
        <v>Highly Susceptible</v>
      </c>
      <c r="AB41" s="11" t="str">
        <f>VLOOKUP($E41,'susceptibility metadata - 3.25.'!$A$2:$L$155,10,FALSE)</f>
        <v>Susceptible</v>
      </c>
      <c r="AC41" s="11" t="str">
        <f>VLOOKUP($E41,'susceptibility metadata - 3.25.'!$A$2:$L$155,11,FALSE)</f>
        <v>Highly Susceptible</v>
      </c>
      <c r="AD41" s="11" t="str">
        <f>VLOOKUP($E41,'susceptibility metadata - 3.25.'!$A$2:$L$155,12,FALSE)</f>
        <v>Highly Susceptible</v>
      </c>
    </row>
    <row r="42">
      <c r="A42" s="7" t="s">
        <v>119</v>
      </c>
      <c r="B42" s="7" t="s">
        <v>120</v>
      </c>
      <c r="C42" s="7" t="s">
        <v>120</v>
      </c>
      <c r="D42" s="7" t="s">
        <v>32</v>
      </c>
      <c r="E42" s="8">
        <v>130.0</v>
      </c>
      <c r="F42" s="8"/>
      <c r="G42" s="8">
        <v>2.871338E7</v>
      </c>
      <c r="H42" s="8">
        <v>2.19578E7</v>
      </c>
      <c r="I42" s="9">
        <v>0.764723623620765</v>
      </c>
      <c r="J42" s="10">
        <v>600.0</v>
      </c>
      <c r="K42" s="12"/>
      <c r="L42" s="10">
        <v>0.053808809</v>
      </c>
      <c r="M42" s="10">
        <v>0.008051243</v>
      </c>
      <c r="N42" s="10">
        <v>0.056326285</v>
      </c>
      <c r="O42" s="10">
        <v>0.881813664</v>
      </c>
      <c r="P42" s="11">
        <f>VLOOKUP($E42,'susceptibility metadata - 3.25.'!$A$2:$H$155,5,FALSE)</f>
        <v>0.33667027</v>
      </c>
      <c r="Q42" s="11">
        <f>VLOOKUP($E42,'susceptibility metadata - 3.25.'!$A$2:$H$155,6,FALSE)</f>
        <v>0.40512266</v>
      </c>
      <c r="R42" s="11">
        <f>VLOOKUP($E42,'susceptibility metadata - 3.25.'!$A$2:$H$155,7,FALSE)</f>
        <v>0.85714286</v>
      </c>
      <c r="S42" s="11">
        <f>VLOOKUP($E42,'susceptibility metadata - 3.25.'!$A$2:$H$155,8,FALSE)</f>
        <v>0.14285714</v>
      </c>
      <c r="T42" s="11" t="str">
        <f>VLOOKUP($E42,'genotype metadata - 3.25.24'!$A$2:$P$189,10,FALSE)</f>
        <v/>
      </c>
      <c r="U42" s="11" t="str">
        <f>VLOOKUP($E42,'genotype metadata - 3.25.24'!$A$2:$P$189,11,FALSE)</f>
        <v/>
      </c>
      <c r="V42" s="11" t="str">
        <f>VLOOKUP($E42,'genotype metadata - 3.25.24'!$A$2:$P$189,12,FALSE)</f>
        <v/>
      </c>
      <c r="W42" s="11" t="str">
        <f>VLOOKUP($E42,'genotype metadata - 3.25.24'!$A$2:$P$189,13,FALSE)</f>
        <v>NA</v>
      </c>
      <c r="X42" s="11" t="str">
        <f>VLOOKUP($E42,'genotype metadata - 3.25.24'!$A$2:$P$189,14,FALSE)</f>
        <v>NA</v>
      </c>
      <c r="Y42" s="11" t="str">
        <f>VLOOKUP($E42,'genotype metadata - 3.25.24'!$A$2:$P$189,15,FALSE)</f>
        <v>NA</v>
      </c>
      <c r="Z42" s="11" t="str">
        <f>VLOOKUP($E42,'genotype metadata - 3.25.24'!$A$2:$P$189,16,FALSE)</f>
        <v>NA</v>
      </c>
      <c r="AA42" s="11" t="str">
        <f>VLOOKUP(E42, 'susceptibility metadata - 3.25.'!$A$2:$L$155, 9, FALSE)</f>
        <v>Susceptible</v>
      </c>
      <c r="AB42" s="11" t="str">
        <f>VLOOKUP($E42,'susceptibility metadata - 3.25.'!$A$2:$L$155,10,FALSE)</f>
        <v>Susceptible</v>
      </c>
      <c r="AC42" s="11" t="str">
        <f>VLOOKUP($E42,'susceptibility metadata - 3.25.'!$A$2:$L$155,11,FALSE)</f>
        <v>Susceptible</v>
      </c>
      <c r="AD42" s="11" t="str">
        <f>VLOOKUP($E42,'susceptibility metadata - 3.25.'!$A$2:$L$155,12,FALSE)</f>
        <v>Susceptible</v>
      </c>
    </row>
    <row r="43">
      <c r="A43" s="7" t="s">
        <v>121</v>
      </c>
      <c r="B43" s="7" t="s">
        <v>122</v>
      </c>
      <c r="C43" s="7" t="s">
        <v>122</v>
      </c>
      <c r="D43" s="7" t="s">
        <v>32</v>
      </c>
      <c r="E43" s="8">
        <v>42.0</v>
      </c>
      <c r="F43" s="8"/>
      <c r="G43" s="8">
        <v>2.7212395E7</v>
      </c>
      <c r="H43" s="8">
        <v>1.37585E7</v>
      </c>
      <c r="I43" s="9">
        <v>0.50559680616131</v>
      </c>
      <c r="J43" s="10">
        <v>1289.0</v>
      </c>
      <c r="K43" s="12"/>
      <c r="L43" s="10">
        <v>0.115544468</v>
      </c>
      <c r="M43" s="10">
        <v>0.014471293</v>
      </c>
      <c r="N43" s="10">
        <v>0.100355382</v>
      </c>
      <c r="O43" s="10">
        <v>0.769628856</v>
      </c>
      <c r="P43" s="11">
        <f>VLOOKUP($E43,'susceptibility metadata - 3.25.'!$A$2:$H$155,5,FALSE)</f>
        <v>0.6875</v>
      </c>
      <c r="Q43" s="11">
        <f>VLOOKUP($E43,'susceptibility metadata - 3.25.'!$A$2:$H$155,6,FALSE)</f>
        <v>0.8125</v>
      </c>
      <c r="R43" s="11">
        <f>VLOOKUP($E43,'susceptibility metadata - 3.25.'!$A$2:$H$155,7,FALSE)</f>
        <v>0.33333333</v>
      </c>
      <c r="S43" s="11">
        <f>VLOOKUP($E43,'susceptibility metadata - 3.25.'!$A$2:$H$155,8,FALSE)</f>
        <v>0.66666667</v>
      </c>
      <c r="T43" s="11" t="str">
        <f>VLOOKUP($E43,'genotype metadata - 3.25.24'!$A$2:$P$189,10,FALSE)</f>
        <v/>
      </c>
      <c r="U43" s="11" t="str">
        <f>VLOOKUP($E43,'genotype metadata - 3.25.24'!$A$2:$P$189,11,FALSE)</f>
        <v/>
      </c>
      <c r="V43" s="11" t="str">
        <f>VLOOKUP($E43,'genotype metadata - 3.25.24'!$A$2:$P$189,12,FALSE)</f>
        <v/>
      </c>
      <c r="W43" s="11" t="str">
        <f>VLOOKUP($E43,'genotype metadata - 3.25.24'!$A$2:$P$189,13,FALSE)</f>
        <v>NA</v>
      </c>
      <c r="X43" s="11" t="str">
        <f>VLOOKUP($E43,'genotype metadata - 3.25.24'!$A$2:$P$189,14,FALSE)</f>
        <v>NA</v>
      </c>
      <c r="Y43" s="11" t="str">
        <f>VLOOKUP($E43,'genotype metadata - 3.25.24'!$A$2:$P$189,15,FALSE)</f>
        <v>NA</v>
      </c>
      <c r="Z43" s="11" t="str">
        <f>VLOOKUP($E43,'genotype metadata - 3.25.24'!$A$2:$P$189,16,FALSE)</f>
        <v>NA</v>
      </c>
      <c r="AA43" s="11" t="str">
        <f>VLOOKUP(E43, 'susceptibility metadata - 3.25.'!$A$2:$L$155, 9, FALSE)</f>
        <v>Intermediate</v>
      </c>
      <c r="AB43" s="11" t="str">
        <f>VLOOKUP($E43,'susceptibility metadata - 3.25.'!$A$2:$L$155,10,FALSE)</f>
        <v>Resistant</v>
      </c>
      <c r="AC43" s="11" t="str">
        <f>VLOOKUP($E43,'susceptibility metadata - 3.25.'!$A$2:$L$155,11,FALSE)</f>
        <v>Resistant</v>
      </c>
      <c r="AD43" s="11" t="str">
        <f>VLOOKUP($E43,'susceptibility metadata - 3.25.'!$A$2:$L$155,12,FALSE)</f>
        <v>Resistant</v>
      </c>
    </row>
    <row r="44">
      <c r="A44" s="7" t="s">
        <v>123</v>
      </c>
      <c r="B44" s="7" t="s">
        <v>124</v>
      </c>
      <c r="C44" s="7" t="s">
        <v>124</v>
      </c>
      <c r="D44" s="7" t="s">
        <v>32</v>
      </c>
      <c r="E44" s="8">
        <v>43.0</v>
      </c>
      <c r="F44" s="8"/>
      <c r="G44" s="8">
        <v>2.5857916E7</v>
      </c>
      <c r="H44" s="8">
        <v>6722310.0</v>
      </c>
      <c r="I44" s="9">
        <v>0.25997106650048674</v>
      </c>
      <c r="J44" s="10">
        <v>3865.0</v>
      </c>
      <c r="K44" s="12"/>
      <c r="L44" s="10">
        <v>0.090373856</v>
      </c>
      <c r="M44" s="10">
        <v>0.011688424</v>
      </c>
      <c r="N44" s="10">
        <v>0.048862601</v>
      </c>
      <c r="O44" s="10">
        <v>0.849075118</v>
      </c>
      <c r="P44" s="11">
        <f>VLOOKUP($E44,'susceptibility metadata - 3.25.'!$A$2:$H$155,5,FALSE)</f>
        <v>0.4375</v>
      </c>
      <c r="Q44" s="11">
        <f>VLOOKUP($E44,'susceptibility metadata - 3.25.'!$A$2:$H$155,6,FALSE)</f>
        <v>0.39583333</v>
      </c>
      <c r="R44" s="11">
        <f>VLOOKUP($E44,'susceptibility metadata - 3.25.'!$A$2:$H$155,7,FALSE)</f>
        <v>0.66666667</v>
      </c>
      <c r="S44" s="11">
        <f>VLOOKUP($E44,'susceptibility metadata - 3.25.'!$A$2:$H$155,8,FALSE)</f>
        <v>0.33333333</v>
      </c>
      <c r="T44" s="11" t="str">
        <f>VLOOKUP($E44,'genotype metadata - 3.25.24'!$A$2:$P$189,10,FALSE)</f>
        <v/>
      </c>
      <c r="U44" s="11" t="str">
        <f>VLOOKUP($E44,'genotype metadata - 3.25.24'!$A$2:$P$189,11,FALSE)</f>
        <v/>
      </c>
      <c r="V44" s="11" t="str">
        <f>VLOOKUP($E44,'genotype metadata - 3.25.24'!$A$2:$P$189,12,FALSE)</f>
        <v/>
      </c>
      <c r="W44" s="11" t="str">
        <f>VLOOKUP($E44,'genotype metadata - 3.25.24'!$A$2:$P$189,13,FALSE)</f>
        <v>NA</v>
      </c>
      <c r="X44" s="11" t="str">
        <f>VLOOKUP($E44,'genotype metadata - 3.25.24'!$A$2:$P$189,14,FALSE)</f>
        <v>NA</v>
      </c>
      <c r="Y44" s="11" t="str">
        <f>VLOOKUP($E44,'genotype metadata - 3.25.24'!$A$2:$P$189,15,FALSE)</f>
        <v>NA</v>
      </c>
      <c r="Z44" s="11" t="str">
        <f>VLOOKUP($E44,'genotype metadata - 3.25.24'!$A$2:$P$189,16,FALSE)</f>
        <v>NA</v>
      </c>
      <c r="AA44" s="11" t="str">
        <f>VLOOKUP(E44, 'susceptibility metadata - 3.25.'!$A$2:$L$155, 9, FALSE)</f>
        <v>Intermediate</v>
      </c>
      <c r="AB44" s="11" t="str">
        <f>VLOOKUP($E44,'susceptibility metadata - 3.25.'!$A$2:$L$155,10,FALSE)</f>
        <v>Intermediate</v>
      </c>
      <c r="AC44" s="11" t="str">
        <f>VLOOKUP($E44,'susceptibility metadata - 3.25.'!$A$2:$L$155,11,FALSE)</f>
        <v>Intermediate</v>
      </c>
      <c r="AD44" s="11" t="str">
        <f>VLOOKUP($E44,'susceptibility metadata - 3.25.'!$A$2:$L$155,12,FALSE)</f>
        <v>Intermediate</v>
      </c>
    </row>
    <row r="45" hidden="1">
      <c r="A45" s="7" t="s">
        <v>125</v>
      </c>
      <c r="B45" s="7" t="s">
        <v>126</v>
      </c>
      <c r="C45" s="7" t="s">
        <v>126</v>
      </c>
      <c r="D45" s="7" t="s">
        <v>32</v>
      </c>
      <c r="E45" s="8">
        <v>154.0</v>
      </c>
      <c r="F45" s="8"/>
      <c r="G45" s="8">
        <v>2.8457391E7</v>
      </c>
      <c r="H45" s="8">
        <v>2.1677067E7</v>
      </c>
      <c r="I45" s="9">
        <v>0.7617376800283624</v>
      </c>
      <c r="J45" s="10">
        <v>497.0</v>
      </c>
      <c r="K45" s="10" t="s">
        <v>44</v>
      </c>
      <c r="L45" s="10">
        <v>0.090286764</v>
      </c>
      <c r="M45" s="10">
        <v>0.011931182</v>
      </c>
      <c r="N45" s="10">
        <v>0.072904584</v>
      </c>
      <c r="O45" s="10">
        <v>0.82487747</v>
      </c>
      <c r="P45" s="11">
        <f>VLOOKUP($E45,'susceptibility metadata - 3.25.'!$A$2:$H$155,5,FALSE)</f>
        <v>0.18052631</v>
      </c>
      <c r="Q45" s="11">
        <f>VLOOKUP($E45,'susceptibility metadata - 3.25.'!$A$2:$H$155,6,FALSE)</f>
        <v>0.3164975</v>
      </c>
      <c r="R45" s="11">
        <f>VLOOKUP($E45,'susceptibility metadata - 3.25.'!$A$2:$H$155,7,FALSE)</f>
        <v>0.97297297</v>
      </c>
      <c r="S45" s="11">
        <f>VLOOKUP($E45,'susceptibility metadata - 3.25.'!$A$2:$H$155,8,FALSE)</f>
        <v>0.02702703</v>
      </c>
      <c r="T45" s="11" t="str">
        <f>VLOOKUP($E45,'genotype metadata - 3.25.24'!$A$2:$P$189,10,FALSE)</f>
        <v/>
      </c>
      <c r="U45" s="11" t="str">
        <f>VLOOKUP($E45,'genotype metadata - 3.25.24'!$A$2:$P$189,11,FALSE)</f>
        <v/>
      </c>
      <c r="V45" s="11" t="str">
        <f>VLOOKUP($E45,'genotype metadata - 3.25.24'!$A$2:$P$189,12,FALSE)</f>
        <v/>
      </c>
      <c r="W45" s="11" t="str">
        <f>VLOOKUP($E45,'genotype metadata - 3.25.24'!$A$2:$P$189,13,FALSE)</f>
        <v>NA</v>
      </c>
      <c r="X45" s="11" t="str">
        <f>VLOOKUP($E45,'genotype metadata - 3.25.24'!$A$2:$P$189,14,FALSE)</f>
        <v>NA</v>
      </c>
      <c r="Y45" s="11" t="str">
        <f>VLOOKUP($E45,'genotype metadata - 3.25.24'!$A$2:$P$189,15,FALSE)</f>
        <v>NA</v>
      </c>
      <c r="Z45" s="11" t="str">
        <f>VLOOKUP($E45,'genotype metadata - 3.25.24'!$A$2:$P$189,16,FALSE)</f>
        <v>NA</v>
      </c>
      <c r="AA45" s="11" t="str">
        <f>VLOOKUP(E45, 'susceptibility metadata - 3.25.'!$A$2:$L$155, 9, FALSE)</f>
        <v>Highly Susceptible</v>
      </c>
      <c r="AB45" s="11" t="str">
        <f>VLOOKUP($E45,'susceptibility metadata - 3.25.'!$A$2:$L$155,10,FALSE)</f>
        <v>Susceptible</v>
      </c>
      <c r="AC45" s="11" t="str">
        <f>VLOOKUP($E45,'susceptibility metadata - 3.25.'!$A$2:$L$155,11,FALSE)</f>
        <v>Highly Susceptible</v>
      </c>
      <c r="AD45" s="11" t="str">
        <f>VLOOKUP($E45,'susceptibility metadata - 3.25.'!$A$2:$L$155,12,FALSE)</f>
        <v>Highly Susceptible</v>
      </c>
    </row>
    <row r="46">
      <c r="A46" s="7" t="s">
        <v>127</v>
      </c>
      <c r="B46" s="7" t="s">
        <v>128</v>
      </c>
      <c r="C46" s="7" t="s">
        <v>128</v>
      </c>
      <c r="D46" s="7" t="s">
        <v>32</v>
      </c>
      <c r="E46" s="8">
        <v>45.0</v>
      </c>
      <c r="F46" s="8"/>
      <c r="G46" s="8">
        <v>2.7815296E7</v>
      </c>
      <c r="H46" s="8">
        <v>2630529.0</v>
      </c>
      <c r="I46" s="9">
        <v>0.09457131069178627</v>
      </c>
      <c r="J46" s="10">
        <v>5052.0</v>
      </c>
      <c r="K46" s="10" t="s">
        <v>33</v>
      </c>
      <c r="L46" s="10">
        <v>0.104575114</v>
      </c>
      <c r="M46" s="10">
        <v>0.015595939</v>
      </c>
      <c r="N46" s="10">
        <v>0.318321798</v>
      </c>
      <c r="O46" s="10">
        <v>0.56150715</v>
      </c>
      <c r="P46" s="11">
        <f>VLOOKUP($E46,'susceptibility metadata - 3.25.'!$A$2:$H$155,5,FALSE)</f>
        <v>0.18181818</v>
      </c>
      <c r="Q46" s="11">
        <f>VLOOKUP($E46,'susceptibility metadata - 3.25.'!$A$2:$H$155,6,FALSE)</f>
        <v>0.18181818</v>
      </c>
      <c r="R46" s="11">
        <f>VLOOKUP($E46,'susceptibility metadata - 3.25.'!$A$2:$H$155,7,FALSE)</f>
        <v>1</v>
      </c>
      <c r="S46" s="11">
        <f>VLOOKUP($E46,'susceptibility metadata - 3.25.'!$A$2:$H$155,8,FALSE)</f>
        <v>0</v>
      </c>
      <c r="T46" s="11" t="str">
        <f>VLOOKUP($E46,'genotype metadata - 3.25.24'!$A$2:$P$189,10,FALSE)</f>
        <v>SR</v>
      </c>
      <c r="U46" s="11" t="str">
        <f>VLOOKUP($E46,'genotype metadata - 3.25.24'!$A$2:$P$189,11,FALSE)</f>
        <v>H</v>
      </c>
      <c r="V46" s="11" t="str">
        <f>VLOOKUP($E46,'genotype metadata - 3.25.24'!$A$2:$P$189,12,FALSE)</f>
        <v>N</v>
      </c>
      <c r="W46" s="11">
        <f>VLOOKUP($E46,'genotype metadata - 3.25.24'!$A$2:$P$189,13,FALSE)</f>
        <v>25.139367</v>
      </c>
      <c r="X46" s="11">
        <f>VLOOKUP($E46,'genotype metadata - 3.25.24'!$A$2:$P$189,14,FALSE)</f>
        <v>-80.294017</v>
      </c>
      <c r="Y46" s="11" t="str">
        <f>VLOOKUP($E46,'genotype metadata - 3.25.24'!$A$2:$P$189,15,FALSE)</f>
        <v>2015 batch</v>
      </c>
      <c r="Z46" s="11" t="str">
        <f>VLOOKUP($E46,'genotype metadata - 3.25.24'!$A$2:$P$189,16,FALSE)</f>
        <v>Margaret Miller</v>
      </c>
      <c r="AA46" s="11" t="str">
        <f>VLOOKUP(E46, 'susceptibility metadata - 3.25.'!$A$2:$L$155, 9, FALSE)</f>
        <v>Highly Susceptible</v>
      </c>
      <c r="AB46" s="11" t="str">
        <f>VLOOKUP($E46,'susceptibility metadata - 3.25.'!$A$2:$L$155,10,FALSE)</f>
        <v>NA</v>
      </c>
      <c r="AC46" s="11" t="str">
        <f>VLOOKUP($E46,'susceptibility metadata - 3.25.'!$A$2:$L$155,11,FALSE)</f>
        <v>NA</v>
      </c>
      <c r="AD46" s="11" t="str">
        <f>VLOOKUP($E46,'susceptibility metadata - 3.25.'!$A$2:$L$155,12,FALSE)</f>
        <v>Highly Susceptible</v>
      </c>
    </row>
    <row r="47">
      <c r="A47" s="7" t="s">
        <v>129</v>
      </c>
      <c r="B47" s="7" t="s">
        <v>130</v>
      </c>
      <c r="C47" s="7" t="s">
        <v>130</v>
      </c>
      <c r="D47" s="7" t="s">
        <v>32</v>
      </c>
      <c r="E47" s="8">
        <v>46.0</v>
      </c>
      <c r="F47" s="8"/>
      <c r="G47" s="8">
        <v>2.0448667E7</v>
      </c>
      <c r="H47" s="8">
        <v>1.6314006E7</v>
      </c>
      <c r="I47" s="9">
        <v>0.7978029081308821</v>
      </c>
      <c r="J47" s="10">
        <v>1198.0</v>
      </c>
      <c r="K47" s="12"/>
      <c r="L47" s="10">
        <v>0.08234219</v>
      </c>
      <c r="M47" s="10">
        <v>0.012897483</v>
      </c>
      <c r="N47" s="10">
        <v>0.088033371</v>
      </c>
      <c r="O47" s="10">
        <v>0.816726956</v>
      </c>
      <c r="P47" s="11">
        <f>VLOOKUP($E47,'susceptibility metadata - 3.25.'!$A$2:$H$155,5,FALSE)</f>
        <v>0.17207792</v>
      </c>
      <c r="Q47" s="11">
        <f>VLOOKUP($E47,'susceptibility metadata - 3.25.'!$A$2:$H$155,6,FALSE)</f>
        <v>0.29545455</v>
      </c>
      <c r="R47" s="11">
        <f>VLOOKUP($E47,'susceptibility metadata - 3.25.'!$A$2:$H$155,7,FALSE)</f>
        <v>1</v>
      </c>
      <c r="S47" s="11">
        <f>VLOOKUP($E47,'susceptibility metadata - 3.25.'!$A$2:$H$155,8,FALSE)</f>
        <v>0</v>
      </c>
      <c r="T47" s="11" t="str">
        <f>VLOOKUP($E47,'genotype metadata - 3.25.24'!$A$2:$P$189,10,FALSE)</f>
        <v>SR</v>
      </c>
      <c r="U47" s="11" t="str">
        <f>VLOOKUP($E47,'genotype metadata - 3.25.24'!$A$2:$P$189,11,FALSE)</f>
        <v>H</v>
      </c>
      <c r="V47" s="11" t="str">
        <f>VLOOKUP($E47,'genotype metadata - 3.25.24'!$A$2:$P$189,12,FALSE)</f>
        <v>Y</v>
      </c>
      <c r="W47" s="11">
        <f>VLOOKUP($E47,'genotype metadata - 3.25.24'!$A$2:$P$189,13,FALSE)</f>
        <v>25.139367</v>
      </c>
      <c r="X47" s="11">
        <f>VLOOKUP($E47,'genotype metadata - 3.25.24'!$A$2:$P$189,14,FALSE)</f>
        <v>-80.294017</v>
      </c>
      <c r="Y47" s="11">
        <f>VLOOKUP($E47,'genotype metadata - 3.25.24'!$A$2:$P$189,15,FALSE)</f>
        <v>2015</v>
      </c>
      <c r="Z47" s="11" t="str">
        <f>VLOOKUP($E47,'genotype metadata - 3.25.24'!$A$2:$P$189,16,FALSE)</f>
        <v>Margaret Miller</v>
      </c>
      <c r="AA47" s="11" t="str">
        <f>VLOOKUP(E47, 'susceptibility metadata - 3.25.'!$A$2:$L$155, 9, FALSE)</f>
        <v>Highly Susceptible</v>
      </c>
      <c r="AB47" s="11" t="str">
        <f>VLOOKUP($E47,'susceptibility metadata - 3.25.'!$A$2:$L$155,10,FALSE)</f>
        <v>Susceptible</v>
      </c>
      <c r="AC47" s="11" t="str">
        <f>VLOOKUP($E47,'susceptibility metadata - 3.25.'!$A$2:$L$155,11,FALSE)</f>
        <v>NA</v>
      </c>
      <c r="AD47" s="11" t="str">
        <f>VLOOKUP($E47,'susceptibility metadata - 3.25.'!$A$2:$L$155,12,FALSE)</f>
        <v>Highly Susceptible</v>
      </c>
    </row>
    <row r="48">
      <c r="A48" s="7" t="s">
        <v>131</v>
      </c>
      <c r="B48" s="7" t="s">
        <v>132</v>
      </c>
      <c r="C48" s="7" t="s">
        <v>132</v>
      </c>
      <c r="D48" s="7" t="s">
        <v>32</v>
      </c>
      <c r="E48" s="8">
        <v>47.0</v>
      </c>
      <c r="F48" s="8"/>
      <c r="G48" s="8">
        <v>2.232935E7</v>
      </c>
      <c r="H48" s="8">
        <v>1.4715424E7</v>
      </c>
      <c r="I48" s="9">
        <v>0.6590171232033176</v>
      </c>
      <c r="J48" s="10">
        <v>1333.0</v>
      </c>
      <c r="K48" s="12"/>
      <c r="L48" s="10">
        <v>0.146850691</v>
      </c>
      <c r="M48" s="10">
        <v>0.577795152</v>
      </c>
      <c r="N48" s="10">
        <v>0.198824558</v>
      </c>
      <c r="O48" s="10">
        <v>0.076529598</v>
      </c>
      <c r="P48" s="11">
        <f>VLOOKUP($E48,'susceptibility metadata - 3.25.'!$A$2:$H$155,5,FALSE)</f>
        <v>0.1010101</v>
      </c>
      <c r="Q48" s="11">
        <f>VLOOKUP($E48,'susceptibility metadata - 3.25.'!$A$2:$H$155,6,FALSE)</f>
        <v>0.37878788</v>
      </c>
      <c r="R48" s="11">
        <f>VLOOKUP($E48,'susceptibility metadata - 3.25.'!$A$2:$H$155,7,FALSE)</f>
        <v>1</v>
      </c>
      <c r="S48" s="11">
        <f>VLOOKUP($E48,'susceptibility metadata - 3.25.'!$A$2:$H$155,8,FALSE)</f>
        <v>0</v>
      </c>
      <c r="T48" s="11" t="str">
        <f>VLOOKUP($E48,'genotype metadata - 3.25.24'!$A$2:$P$189,10,FALSE)</f>
        <v/>
      </c>
      <c r="U48" s="11" t="str">
        <f>VLOOKUP($E48,'genotype metadata - 3.25.24'!$A$2:$P$189,11,FALSE)</f>
        <v/>
      </c>
      <c r="V48" s="11" t="str">
        <f>VLOOKUP($E48,'genotype metadata - 3.25.24'!$A$2:$P$189,12,FALSE)</f>
        <v/>
      </c>
      <c r="W48" s="11" t="str">
        <f>VLOOKUP($E48,'genotype metadata - 3.25.24'!$A$2:$P$189,13,FALSE)</f>
        <v>NA</v>
      </c>
      <c r="X48" s="11" t="str">
        <f>VLOOKUP($E48,'genotype metadata - 3.25.24'!$A$2:$P$189,14,FALSE)</f>
        <v>NA</v>
      </c>
      <c r="Y48" s="11" t="str">
        <f>VLOOKUP($E48,'genotype metadata - 3.25.24'!$A$2:$P$189,15,FALSE)</f>
        <v>NA</v>
      </c>
      <c r="Z48" s="11" t="str">
        <f>VLOOKUP($E48,'genotype metadata - 3.25.24'!$A$2:$P$189,16,FALSE)</f>
        <v>NA</v>
      </c>
      <c r="AA48" s="11" t="str">
        <f>VLOOKUP(E48, 'susceptibility metadata - 3.25.'!$A$2:$L$155, 9, FALSE)</f>
        <v>Susceptible</v>
      </c>
      <c r="AB48" s="11" t="str">
        <f>VLOOKUP($E48,'susceptibility metadata - 3.25.'!$A$2:$L$155,10,FALSE)</f>
        <v>Susceptible</v>
      </c>
      <c r="AC48" s="11" t="str">
        <f>VLOOKUP($E48,'susceptibility metadata - 3.25.'!$A$2:$L$155,11,FALSE)</f>
        <v>NA</v>
      </c>
      <c r="AD48" s="11" t="str">
        <f>VLOOKUP($E48,'susceptibility metadata - 3.25.'!$A$2:$L$155,12,FALSE)</f>
        <v>Susceptible</v>
      </c>
    </row>
    <row r="49">
      <c r="A49" s="7" t="s">
        <v>133</v>
      </c>
      <c r="B49" s="7" t="s">
        <v>134</v>
      </c>
      <c r="C49" s="7" t="s">
        <v>134</v>
      </c>
      <c r="D49" s="7" t="s">
        <v>32</v>
      </c>
      <c r="E49" s="8">
        <v>48.0</v>
      </c>
      <c r="F49" s="8"/>
      <c r="G49" s="8">
        <v>1.9510706E7</v>
      </c>
      <c r="H49" s="8">
        <v>1.5084478E7</v>
      </c>
      <c r="I49" s="9">
        <v>0.773138501497588</v>
      </c>
      <c r="J49" s="10">
        <v>1337.0</v>
      </c>
      <c r="K49" s="12"/>
      <c r="L49" s="10">
        <v>0.055882938</v>
      </c>
      <c r="M49" s="10">
        <v>0.009541885</v>
      </c>
      <c r="N49" s="10">
        <v>0.06010745</v>
      </c>
      <c r="O49" s="10">
        <v>0.874467727</v>
      </c>
      <c r="P49" s="11">
        <f>VLOOKUP($E49,'susceptibility metadata - 3.25.'!$A$2:$H$155,5,FALSE)</f>
        <v>0.14285714</v>
      </c>
      <c r="Q49" s="11">
        <f>VLOOKUP($E49,'susceptibility metadata - 3.25.'!$A$2:$H$155,6,FALSE)</f>
        <v>0.64285714</v>
      </c>
      <c r="R49" s="11">
        <f>VLOOKUP($E49,'susceptibility metadata - 3.25.'!$A$2:$H$155,7,FALSE)</f>
        <v>1</v>
      </c>
      <c r="S49" s="11">
        <f>VLOOKUP($E49,'susceptibility metadata - 3.25.'!$A$2:$H$155,8,FALSE)</f>
        <v>0</v>
      </c>
      <c r="T49" s="11" t="str">
        <f>VLOOKUP($E49,'genotype metadata - 3.25.24'!$A$2:$P$189,10,FALSE)</f>
        <v>SR</v>
      </c>
      <c r="U49" s="11" t="str">
        <f>VLOOKUP($E49,'genotype metadata - 3.25.24'!$A$2:$P$189,11,FALSE)</f>
        <v>H</v>
      </c>
      <c r="V49" s="11" t="str">
        <f>VLOOKUP($E49,'genotype metadata - 3.25.24'!$A$2:$P$189,12,FALSE)</f>
        <v>N</v>
      </c>
      <c r="W49" s="11">
        <f>VLOOKUP($E49,'genotype metadata - 3.25.24'!$A$2:$P$189,13,FALSE)</f>
        <v>25.139367</v>
      </c>
      <c r="X49" s="11">
        <f>VLOOKUP($E49,'genotype metadata - 3.25.24'!$A$2:$P$189,14,FALSE)</f>
        <v>-80.294017</v>
      </c>
      <c r="Y49" s="11" t="str">
        <f>VLOOKUP($E49,'genotype metadata - 3.25.24'!$A$2:$P$189,15,FALSE)</f>
        <v>2015 batch</v>
      </c>
      <c r="Z49" s="11" t="str">
        <f>VLOOKUP($E49,'genotype metadata - 3.25.24'!$A$2:$P$189,16,FALSE)</f>
        <v>Margaret Miller</v>
      </c>
      <c r="AA49" s="11" t="str">
        <f>VLOOKUP(E49, 'susceptibility metadata - 3.25.'!$A$2:$L$155, 9, FALSE)</f>
        <v>Susceptible</v>
      </c>
      <c r="AB49" s="11" t="str">
        <f>VLOOKUP($E49,'susceptibility metadata - 3.25.'!$A$2:$L$155,10,FALSE)</f>
        <v>NA</v>
      </c>
      <c r="AC49" s="11" t="str">
        <f>VLOOKUP($E49,'susceptibility metadata - 3.25.'!$A$2:$L$155,11,FALSE)</f>
        <v>NA</v>
      </c>
      <c r="AD49" s="11" t="str">
        <f>VLOOKUP($E49,'susceptibility metadata - 3.25.'!$A$2:$L$155,12,FALSE)</f>
        <v>Susceptible</v>
      </c>
    </row>
    <row r="50">
      <c r="A50" s="7" t="s">
        <v>135</v>
      </c>
      <c r="B50" s="7" t="s">
        <v>136</v>
      </c>
      <c r="C50" s="7" t="s">
        <v>136</v>
      </c>
      <c r="D50" s="7" t="s">
        <v>32</v>
      </c>
      <c r="E50" s="8">
        <v>49.0</v>
      </c>
      <c r="F50" s="8"/>
      <c r="G50" s="8">
        <v>2.6113998E7</v>
      </c>
      <c r="H50" s="8">
        <v>1.7324087E7</v>
      </c>
      <c r="I50" s="9">
        <v>0.6634023254501283</v>
      </c>
      <c r="J50" s="10">
        <v>1093.0</v>
      </c>
      <c r="K50" s="12"/>
      <c r="L50" s="10">
        <v>0.111532899</v>
      </c>
      <c r="M50" s="10">
        <v>0.026838501</v>
      </c>
      <c r="N50" s="10">
        <v>0.158994726</v>
      </c>
      <c r="O50" s="10">
        <v>0.702633874</v>
      </c>
      <c r="P50" s="11">
        <f>VLOOKUP($E50,'susceptibility metadata - 3.25.'!$A$2:$H$155,5,FALSE)</f>
        <v>0.59090909</v>
      </c>
      <c r="Q50" s="11">
        <f>VLOOKUP($E50,'susceptibility metadata - 3.25.'!$A$2:$H$155,6,FALSE)</f>
        <v>0.77272727</v>
      </c>
      <c r="R50" s="11">
        <f>VLOOKUP($E50,'susceptibility metadata - 3.25.'!$A$2:$H$155,7,FALSE)</f>
        <v>0.5</v>
      </c>
      <c r="S50" s="11">
        <f>VLOOKUP($E50,'susceptibility metadata - 3.25.'!$A$2:$H$155,8,FALSE)</f>
        <v>0.5</v>
      </c>
      <c r="T50" s="11" t="str">
        <f>VLOOKUP($E50,'genotype metadata - 3.25.24'!$A$2:$P$189,10,FALSE)</f>
        <v>SR</v>
      </c>
      <c r="U50" s="11" t="str">
        <f>VLOOKUP($E50,'genotype metadata - 3.25.24'!$A$2:$P$189,11,FALSE)</f>
        <v>H</v>
      </c>
      <c r="V50" s="11" t="str">
        <f>VLOOKUP($E50,'genotype metadata - 3.25.24'!$A$2:$P$189,12,FALSE)</f>
        <v>N</v>
      </c>
      <c r="W50" s="11">
        <f>VLOOKUP($E50,'genotype metadata - 3.25.24'!$A$2:$P$189,13,FALSE)</f>
        <v>25.139367</v>
      </c>
      <c r="X50" s="11">
        <f>VLOOKUP($E50,'genotype metadata - 3.25.24'!$A$2:$P$189,14,FALSE)</f>
        <v>-80.294017</v>
      </c>
      <c r="Y50" s="11" t="str">
        <f>VLOOKUP($E50,'genotype metadata - 3.25.24'!$A$2:$P$189,15,FALSE)</f>
        <v>2015 batch</v>
      </c>
      <c r="Z50" s="11" t="str">
        <f>VLOOKUP($E50,'genotype metadata - 3.25.24'!$A$2:$P$189,16,FALSE)</f>
        <v>Margaret Miller</v>
      </c>
      <c r="AA50" s="11" t="str">
        <f>VLOOKUP(E50, 'susceptibility metadata - 3.25.'!$A$2:$L$155, 9, FALSE)</f>
        <v>Intermediate</v>
      </c>
      <c r="AB50" s="11" t="str">
        <f>VLOOKUP($E50,'susceptibility metadata - 3.25.'!$A$2:$L$155,10,FALSE)</f>
        <v>Resistant</v>
      </c>
      <c r="AC50" s="11" t="str">
        <f>VLOOKUP($E50,'susceptibility metadata - 3.25.'!$A$2:$L$155,11,FALSE)</f>
        <v>NA</v>
      </c>
      <c r="AD50" s="11" t="str">
        <f>VLOOKUP($E50,'susceptibility metadata - 3.25.'!$A$2:$L$155,12,FALSE)</f>
        <v>Resistant</v>
      </c>
    </row>
    <row r="51">
      <c r="A51" s="7" t="s">
        <v>137</v>
      </c>
      <c r="B51" s="7" t="s">
        <v>138</v>
      </c>
      <c r="C51" s="7" t="s">
        <v>138</v>
      </c>
      <c r="D51" s="7" t="s">
        <v>32</v>
      </c>
      <c r="E51" s="8">
        <v>50.0</v>
      </c>
      <c r="F51" s="8"/>
      <c r="G51" s="8">
        <v>2.4525263E7</v>
      </c>
      <c r="H51" s="8">
        <v>5101247.0</v>
      </c>
      <c r="I51" s="9">
        <v>0.20799968587492823</v>
      </c>
      <c r="J51" s="10">
        <v>5579.0</v>
      </c>
      <c r="K51" s="12"/>
      <c r="L51" s="10">
        <v>0.14752555</v>
      </c>
      <c r="M51" s="10">
        <v>0.057789968</v>
      </c>
      <c r="N51" s="10">
        <v>0.241090261</v>
      </c>
      <c r="O51" s="10">
        <v>0.553594221</v>
      </c>
      <c r="P51" s="11">
        <f>VLOOKUP($E51,'susceptibility metadata - 3.25.'!$A$2:$H$155,5,FALSE)</f>
        <v>1</v>
      </c>
      <c r="Q51" s="11">
        <f>VLOOKUP($E51,'susceptibility metadata - 3.25.'!$A$2:$H$155,6,FALSE)</f>
        <v>1</v>
      </c>
      <c r="R51" s="11">
        <f>VLOOKUP($E51,'susceptibility metadata - 3.25.'!$A$2:$H$155,7,FALSE)</f>
        <v>0</v>
      </c>
      <c r="S51" s="11">
        <f>VLOOKUP($E51,'susceptibility metadata - 3.25.'!$A$2:$H$155,8,FALSE)</f>
        <v>1</v>
      </c>
      <c r="T51" s="11" t="str">
        <f>VLOOKUP($E51,'genotype metadata - 3.25.24'!$A$2:$P$189,10,FALSE)</f>
        <v>COO</v>
      </c>
      <c r="U51" s="11" t="str">
        <f>VLOOKUP($E51,'genotype metadata - 3.25.24'!$A$2:$P$189,11,FALSE)</f>
        <v>KWN</v>
      </c>
      <c r="V51" s="11" t="str">
        <f>VLOOKUP($E51,'genotype metadata - 3.25.24'!$A$2:$P$189,12,FALSE)</f>
        <v>N</v>
      </c>
      <c r="W51" s="11">
        <f>VLOOKUP($E51,'genotype metadata - 3.25.24'!$A$2:$P$189,13,FALSE)</f>
        <v>24.55107</v>
      </c>
      <c r="X51" s="11">
        <f>VLOOKUP($E51,'genotype metadata - 3.25.24'!$A$2:$P$189,14,FALSE)</f>
        <v>-81.80805</v>
      </c>
      <c r="Y51" s="11" t="str">
        <f>VLOOKUP($E51,'genotype metadata - 3.25.24'!$A$2:$P$189,15,FALSE)</f>
        <v>2010-2017</v>
      </c>
      <c r="Z51" s="11" t="str">
        <f>VLOOKUP($E51,'genotype metadata - 3.25.24'!$A$2:$P$189,16,FALSE)</f>
        <v>Mote</v>
      </c>
      <c r="AA51" s="11" t="str">
        <f>VLOOKUP(E51, 'susceptibility metadata - 3.25.'!$A$2:$L$155, 9, FALSE)</f>
        <v>Resistant</v>
      </c>
      <c r="AB51" s="11" t="str">
        <f>VLOOKUP($E51,'susceptibility metadata - 3.25.'!$A$2:$L$155,10,FALSE)</f>
        <v>NA</v>
      </c>
      <c r="AC51" s="11" t="str">
        <f>VLOOKUP($E51,'susceptibility metadata - 3.25.'!$A$2:$L$155,11,FALSE)</f>
        <v>NA</v>
      </c>
      <c r="AD51" s="11" t="str">
        <f>VLOOKUP($E51,'susceptibility metadata - 3.25.'!$A$2:$L$155,12,FALSE)</f>
        <v>1/1 Resistant</v>
      </c>
    </row>
    <row r="52">
      <c r="A52" s="7" t="s">
        <v>139</v>
      </c>
      <c r="B52" s="7" t="s">
        <v>140</v>
      </c>
      <c r="C52" s="7" t="s">
        <v>140</v>
      </c>
      <c r="D52" s="7" t="s">
        <v>32</v>
      </c>
      <c r="E52" s="8">
        <v>51.0</v>
      </c>
      <c r="F52" s="8"/>
      <c r="G52" s="8">
        <v>2.6254692E7</v>
      </c>
      <c r="H52" s="8">
        <v>1.0245328E7</v>
      </c>
      <c r="I52" s="9">
        <v>0.390228458974114</v>
      </c>
      <c r="J52" s="10">
        <v>2648.0</v>
      </c>
      <c r="K52" s="12"/>
      <c r="L52" s="10">
        <v>0.16657595</v>
      </c>
      <c r="M52" s="10">
        <v>0.025368376</v>
      </c>
      <c r="N52" s="10">
        <v>0.135404922</v>
      </c>
      <c r="O52" s="10">
        <v>0.672650752</v>
      </c>
      <c r="P52" s="11">
        <f>VLOOKUP($E52,'susceptibility metadata - 3.25.'!$A$2:$H$155,5,FALSE)</f>
        <v>0.19805195</v>
      </c>
      <c r="Q52" s="11">
        <f>VLOOKUP($E52,'susceptibility metadata - 3.25.'!$A$2:$H$155,6,FALSE)</f>
        <v>0.33116883</v>
      </c>
      <c r="R52" s="11">
        <f>VLOOKUP($E52,'susceptibility metadata - 3.25.'!$A$2:$H$155,7,FALSE)</f>
        <v>1</v>
      </c>
      <c r="S52" s="11">
        <f>VLOOKUP($E52,'susceptibility metadata - 3.25.'!$A$2:$H$155,8,FALSE)</f>
        <v>0</v>
      </c>
      <c r="T52" s="11" t="str">
        <f>VLOOKUP($E52,'genotype metadata - 3.25.24'!$A$2:$P$189,10,FALSE)</f>
        <v>SR</v>
      </c>
      <c r="U52" s="11" t="str">
        <f>VLOOKUP($E52,'genotype metadata - 3.25.24'!$A$2:$P$189,11,FALSE)</f>
        <v/>
      </c>
      <c r="V52" s="11" t="str">
        <f>VLOOKUP($E52,'genotype metadata - 3.25.24'!$A$2:$P$189,12,FALSE)</f>
        <v>N</v>
      </c>
      <c r="W52" s="11" t="str">
        <f>VLOOKUP($E52,'genotype metadata - 3.25.24'!$A$2:$P$189,13,FALSE)</f>
        <v>NA</v>
      </c>
      <c r="X52" s="11" t="str">
        <f>VLOOKUP($E52,'genotype metadata - 3.25.24'!$A$2:$P$189,14,FALSE)</f>
        <v>NA</v>
      </c>
      <c r="Y52" s="11" t="str">
        <f>VLOOKUP($E52,'genotype metadata - 3.25.24'!$A$2:$P$189,15,FALSE)</f>
        <v/>
      </c>
      <c r="Z52" s="11" t="str">
        <f>VLOOKUP($E52,'genotype metadata - 3.25.24'!$A$2:$P$189,16,FALSE)</f>
        <v/>
      </c>
      <c r="AA52" s="11" t="str">
        <f>VLOOKUP(E52, 'susceptibility metadata - 3.25.'!$A$2:$L$155, 9, FALSE)</f>
        <v>Susceptible</v>
      </c>
      <c r="AB52" s="11" t="str">
        <f>VLOOKUP($E52,'susceptibility metadata - 3.25.'!$A$2:$L$155,10,FALSE)</f>
        <v>Susceptible</v>
      </c>
      <c r="AC52" s="11" t="str">
        <f>VLOOKUP($E52,'susceptibility metadata - 3.25.'!$A$2:$L$155,11,FALSE)</f>
        <v>NA</v>
      </c>
      <c r="AD52" s="11" t="str">
        <f>VLOOKUP($E52,'susceptibility metadata - 3.25.'!$A$2:$L$155,12,FALSE)</f>
        <v>Susceptible</v>
      </c>
    </row>
    <row r="53">
      <c r="A53" s="7" t="s">
        <v>141</v>
      </c>
      <c r="B53" s="7" t="s">
        <v>96</v>
      </c>
      <c r="C53" s="7" t="s">
        <v>96</v>
      </c>
      <c r="D53" s="7" t="s">
        <v>32</v>
      </c>
      <c r="E53" s="8">
        <v>52.0</v>
      </c>
      <c r="F53" s="8"/>
      <c r="G53" s="8">
        <v>2.4342148E7</v>
      </c>
      <c r="H53" s="8">
        <v>9346901.0</v>
      </c>
      <c r="I53" s="9">
        <v>0.3839801236932747</v>
      </c>
      <c r="J53" s="10">
        <v>3073.0</v>
      </c>
      <c r="K53" s="12"/>
      <c r="L53" s="10">
        <v>0.108304026</v>
      </c>
      <c r="M53" s="10">
        <v>0.02359877</v>
      </c>
      <c r="N53" s="10">
        <v>0.341358161</v>
      </c>
      <c r="O53" s="10">
        <v>0.526739043</v>
      </c>
      <c r="P53" s="11">
        <f>VLOOKUP($E53,'susceptibility metadata - 3.25.'!$A$2:$H$155,5,FALSE)</f>
        <v>0.07142857</v>
      </c>
      <c r="Q53" s="11">
        <f>VLOOKUP($E53,'susceptibility metadata - 3.25.'!$A$2:$H$155,6,FALSE)</f>
        <v>0.57142857</v>
      </c>
      <c r="R53" s="11">
        <f>VLOOKUP($E53,'susceptibility metadata - 3.25.'!$A$2:$H$155,7,FALSE)</f>
        <v>1</v>
      </c>
      <c r="S53" s="11">
        <f>VLOOKUP($E53,'susceptibility metadata - 3.25.'!$A$2:$H$155,8,FALSE)</f>
        <v>0</v>
      </c>
      <c r="T53" s="11" t="str">
        <f>VLOOKUP($E53,'genotype metadata - 3.25.24'!$A$2:$P$189,10,FALSE)</f>
        <v>SR</v>
      </c>
      <c r="U53" s="11" t="str">
        <f>VLOOKUP($E53,'genotype metadata - 3.25.24'!$A$2:$P$189,11,FALSE)</f>
        <v>H</v>
      </c>
      <c r="V53" s="11" t="str">
        <f>VLOOKUP($E53,'genotype metadata - 3.25.24'!$A$2:$P$189,12,FALSE)</f>
        <v>Y</v>
      </c>
      <c r="W53" s="11">
        <f>VLOOKUP($E53,'genotype metadata - 3.25.24'!$A$2:$P$189,13,FALSE)</f>
        <v>25.139367</v>
      </c>
      <c r="X53" s="11">
        <f>VLOOKUP($E53,'genotype metadata - 3.25.24'!$A$2:$P$189,14,FALSE)</f>
        <v>-80.294017</v>
      </c>
      <c r="Y53" s="11">
        <f>VLOOKUP($E53,'genotype metadata - 3.25.24'!$A$2:$P$189,15,FALSE)</f>
        <v>2015</v>
      </c>
      <c r="Z53" s="11" t="str">
        <f>VLOOKUP($E53,'genotype metadata - 3.25.24'!$A$2:$P$189,16,FALSE)</f>
        <v>Margaret Miller</v>
      </c>
      <c r="AA53" s="11" t="str">
        <f>VLOOKUP(E53, 'susceptibility metadata - 3.25.'!$A$2:$L$155, 9, FALSE)</f>
        <v>Susceptible</v>
      </c>
      <c r="AB53" s="11" t="str">
        <f>VLOOKUP($E53,'susceptibility metadata - 3.25.'!$A$2:$L$155,10,FALSE)</f>
        <v>NA</v>
      </c>
      <c r="AC53" s="11" t="str">
        <f>VLOOKUP($E53,'susceptibility metadata - 3.25.'!$A$2:$L$155,11,FALSE)</f>
        <v>NA</v>
      </c>
      <c r="AD53" s="11" t="str">
        <f>VLOOKUP($E53,'susceptibility metadata - 3.25.'!$A$2:$L$155,12,FALSE)</f>
        <v>Susceptible</v>
      </c>
    </row>
    <row r="54">
      <c r="A54" s="7" t="s">
        <v>142</v>
      </c>
      <c r="B54" s="15" t="s">
        <v>143</v>
      </c>
      <c r="C54" s="15" t="s">
        <v>143</v>
      </c>
      <c r="D54" s="7" t="s">
        <v>32</v>
      </c>
      <c r="E54" s="8">
        <v>53.0</v>
      </c>
      <c r="F54" s="8"/>
      <c r="G54" s="8">
        <v>2.4793932E7</v>
      </c>
      <c r="H54" s="8">
        <v>1.4023303E7</v>
      </c>
      <c r="I54" s="9">
        <v>0.5655941542470956</v>
      </c>
      <c r="J54" s="10">
        <v>7901.0</v>
      </c>
      <c r="K54" s="10"/>
      <c r="L54" s="10">
        <v>0.050468529</v>
      </c>
      <c r="M54" s="10">
        <v>0.016646463</v>
      </c>
      <c r="N54" s="10">
        <v>0.045530448</v>
      </c>
      <c r="O54" s="10">
        <v>0.88735456</v>
      </c>
      <c r="P54" s="11">
        <f>VLOOKUP($E54,'susceptibility metadata - 3.25.'!$A$2:$H$155,5,FALSE)</f>
        <v>1</v>
      </c>
      <c r="Q54" s="11">
        <f>VLOOKUP($E54,'susceptibility metadata - 3.25.'!$A$2:$H$155,6,FALSE)</f>
        <v>1</v>
      </c>
      <c r="R54" s="11">
        <f>VLOOKUP($E54,'susceptibility metadata - 3.25.'!$A$2:$H$155,7,FALSE)</f>
        <v>0</v>
      </c>
      <c r="S54" s="11">
        <f>VLOOKUP($E54,'susceptibility metadata - 3.25.'!$A$2:$H$155,8,FALSE)</f>
        <v>1</v>
      </c>
      <c r="T54" s="11" t="str">
        <f>VLOOKUP($E54,'genotype metadata - 3.25.24'!$A$2:$P$189,10,FALSE)</f>
        <v>COO</v>
      </c>
      <c r="U54" s="11" t="str">
        <f>VLOOKUP($E54,'genotype metadata - 3.25.24'!$A$2:$P$189,11,FALSE)</f>
        <v>KWN</v>
      </c>
      <c r="V54" s="11" t="str">
        <f>VLOOKUP($E54,'genotype metadata - 3.25.24'!$A$2:$P$189,12,FALSE)</f>
        <v>N</v>
      </c>
      <c r="W54" s="11">
        <f>VLOOKUP($E54,'genotype metadata - 3.25.24'!$A$2:$P$189,13,FALSE)</f>
        <v>24.55107</v>
      </c>
      <c r="X54" s="11">
        <f>VLOOKUP($E54,'genotype metadata - 3.25.24'!$A$2:$P$189,14,FALSE)</f>
        <v>-81.80805</v>
      </c>
      <c r="Y54" s="11" t="str">
        <f>VLOOKUP($E54,'genotype metadata - 3.25.24'!$A$2:$P$189,15,FALSE)</f>
        <v>2010-2017</v>
      </c>
      <c r="Z54" s="11" t="str">
        <f>VLOOKUP($E54,'genotype metadata - 3.25.24'!$A$2:$P$189,16,FALSE)</f>
        <v>Mote</v>
      </c>
      <c r="AA54" s="11" t="str">
        <f>VLOOKUP(E54, 'susceptibility metadata - 3.25.'!$A$2:$L$155, 9, FALSE)</f>
        <v>Resistant</v>
      </c>
      <c r="AB54" s="11" t="str">
        <f>VLOOKUP($E54,'susceptibility metadata - 3.25.'!$A$2:$L$155,10,FALSE)</f>
        <v>NA</v>
      </c>
      <c r="AC54" s="11" t="str">
        <f>VLOOKUP($E54,'susceptibility metadata - 3.25.'!$A$2:$L$155,11,FALSE)</f>
        <v>NA</v>
      </c>
      <c r="AD54" s="11" t="str">
        <f>VLOOKUP($E54,'susceptibility metadata - 3.25.'!$A$2:$L$155,12,FALSE)</f>
        <v>1/1 Resistant</v>
      </c>
    </row>
    <row r="55">
      <c r="A55" s="7" t="s">
        <v>144</v>
      </c>
      <c r="B55" s="7" t="s">
        <v>145</v>
      </c>
      <c r="C55" s="7" t="s">
        <v>145</v>
      </c>
      <c r="D55" s="7" t="s">
        <v>32</v>
      </c>
      <c r="E55" s="8">
        <v>54.0</v>
      </c>
      <c r="F55" s="8"/>
      <c r="G55" s="8">
        <v>1.9635726E7</v>
      </c>
      <c r="H55" s="8">
        <v>1.5215833E7</v>
      </c>
      <c r="I55" s="9">
        <v>0.774905547164388</v>
      </c>
      <c r="J55" s="10">
        <v>1365.0</v>
      </c>
      <c r="K55" s="12"/>
      <c r="L55" s="10">
        <v>0.143181905</v>
      </c>
      <c r="M55" s="10">
        <v>0.029127542</v>
      </c>
      <c r="N55" s="10">
        <v>0.184071469</v>
      </c>
      <c r="O55" s="10">
        <v>0.643619084</v>
      </c>
      <c r="P55" s="11">
        <f>VLOOKUP($E55,'susceptibility metadata - 3.25.'!$A$2:$H$155,5,FALSE)</f>
        <v>1</v>
      </c>
      <c r="Q55" s="11">
        <f>VLOOKUP($E55,'susceptibility metadata - 3.25.'!$A$2:$H$155,6,FALSE)</f>
        <v>1</v>
      </c>
      <c r="R55" s="11">
        <f>VLOOKUP($E55,'susceptibility metadata - 3.25.'!$A$2:$H$155,7,FALSE)</f>
        <v>0</v>
      </c>
      <c r="S55" s="11">
        <f>VLOOKUP($E55,'susceptibility metadata - 3.25.'!$A$2:$H$155,8,FALSE)</f>
        <v>1</v>
      </c>
      <c r="T55" s="11" t="str">
        <f>VLOOKUP($E55,'genotype metadata - 3.25.24'!$A$2:$P$189,10,FALSE)</f>
        <v>COO</v>
      </c>
      <c r="U55" s="11" t="str">
        <f>VLOOKUP($E55,'genotype metadata - 3.25.24'!$A$2:$P$189,11,FALSE)</f>
        <v>KWN</v>
      </c>
      <c r="V55" s="11" t="str">
        <f>VLOOKUP($E55,'genotype metadata - 3.25.24'!$A$2:$P$189,12,FALSE)</f>
        <v>N</v>
      </c>
      <c r="W55" s="11">
        <f>VLOOKUP($E55,'genotype metadata - 3.25.24'!$A$2:$P$189,13,FALSE)</f>
        <v>24.55107</v>
      </c>
      <c r="X55" s="11">
        <f>VLOOKUP($E55,'genotype metadata - 3.25.24'!$A$2:$P$189,14,FALSE)</f>
        <v>-81.80805</v>
      </c>
      <c r="Y55" s="11" t="str">
        <f>VLOOKUP($E55,'genotype metadata - 3.25.24'!$A$2:$P$189,15,FALSE)</f>
        <v>2010-2017</v>
      </c>
      <c r="Z55" s="11" t="str">
        <f>VLOOKUP($E55,'genotype metadata - 3.25.24'!$A$2:$P$189,16,FALSE)</f>
        <v>Mote</v>
      </c>
      <c r="AA55" s="11" t="str">
        <f>VLOOKUP(E55, 'susceptibility metadata - 3.25.'!$A$2:$L$155, 9, FALSE)</f>
        <v>Resistant</v>
      </c>
      <c r="AB55" s="11" t="str">
        <f>VLOOKUP($E55,'susceptibility metadata - 3.25.'!$A$2:$L$155,10,FALSE)</f>
        <v>NA</v>
      </c>
      <c r="AC55" s="11" t="str">
        <f>VLOOKUP($E55,'susceptibility metadata - 3.25.'!$A$2:$L$155,11,FALSE)</f>
        <v>NA</v>
      </c>
      <c r="AD55" s="11" t="str">
        <f>VLOOKUP($E55,'susceptibility metadata - 3.25.'!$A$2:$L$155,12,FALSE)</f>
        <v>1/1 Resistant</v>
      </c>
    </row>
    <row r="56" hidden="1">
      <c r="A56" s="7" t="s">
        <v>146</v>
      </c>
      <c r="B56" s="7" t="s">
        <v>147</v>
      </c>
      <c r="C56" s="7" t="s">
        <v>148</v>
      </c>
      <c r="D56" s="7" t="s">
        <v>32</v>
      </c>
      <c r="E56" s="8">
        <v>72.0</v>
      </c>
      <c r="F56" s="8"/>
      <c r="G56" s="8">
        <v>2.5979695E7</v>
      </c>
      <c r="H56" s="8">
        <v>1.8551359E7</v>
      </c>
      <c r="I56" s="9">
        <v>0.7140714700461264</v>
      </c>
      <c r="J56" s="10">
        <v>906.0</v>
      </c>
      <c r="K56" s="10" t="s">
        <v>44</v>
      </c>
      <c r="L56" s="10">
        <v>0.061245466</v>
      </c>
      <c r="M56" s="10">
        <v>0.012561959</v>
      </c>
      <c r="N56" s="10">
        <v>0.072538381</v>
      </c>
      <c r="O56" s="10">
        <v>0.853654193</v>
      </c>
      <c r="P56" s="11">
        <f>VLOOKUP($E56,'susceptibility metadata - 3.25.'!$A$2:$H$155,5,FALSE)</f>
        <v>0.27395125</v>
      </c>
      <c r="Q56" s="11">
        <f>VLOOKUP($E56,'susceptibility metadata - 3.25.'!$A$2:$H$155,6,FALSE)</f>
        <v>0.42616213</v>
      </c>
      <c r="R56" s="11">
        <f>VLOOKUP($E56,'susceptibility metadata - 3.25.'!$A$2:$H$155,7,FALSE)</f>
        <v>0.85714286</v>
      </c>
      <c r="S56" s="11">
        <f>VLOOKUP($E56,'susceptibility metadata - 3.25.'!$A$2:$H$155,8,FALSE)</f>
        <v>0.14285714</v>
      </c>
      <c r="T56" s="11" t="str">
        <f>VLOOKUP($E56,'genotype metadata - 3.25.24'!$A$2:$P$189,10,FALSE)</f>
        <v>SR</v>
      </c>
      <c r="U56" s="11" t="str">
        <f>VLOOKUP($E56,'genotype metadata - 3.25.24'!$A$2:$P$189,11,FALSE)</f>
        <v>H</v>
      </c>
      <c r="V56" s="11" t="str">
        <f>VLOOKUP($E56,'genotype metadata - 3.25.24'!$A$2:$P$189,12,FALSE)</f>
        <v>N</v>
      </c>
      <c r="W56" s="11">
        <f>VLOOKUP($E56,'genotype metadata - 3.25.24'!$A$2:$P$189,13,FALSE)</f>
        <v>25.139367</v>
      </c>
      <c r="X56" s="11">
        <f>VLOOKUP($E56,'genotype metadata - 3.25.24'!$A$2:$P$189,14,FALSE)</f>
        <v>-80.294017</v>
      </c>
      <c r="Y56" s="11" t="str">
        <f>VLOOKUP($E56,'genotype metadata - 3.25.24'!$A$2:$P$189,15,FALSE)</f>
        <v>2015 batch</v>
      </c>
      <c r="Z56" s="11" t="str">
        <f>VLOOKUP($E56,'genotype metadata - 3.25.24'!$A$2:$P$189,16,FALSE)</f>
        <v>Margaret Miller</v>
      </c>
      <c r="AA56" s="11" t="str">
        <f>VLOOKUP(E56, 'susceptibility metadata - 3.25.'!$A$2:$L$155, 9, FALSE)</f>
        <v>Susceptible</v>
      </c>
      <c r="AB56" s="11" t="str">
        <f>VLOOKUP($E56,'susceptibility metadata - 3.25.'!$A$2:$L$155,10,FALSE)</f>
        <v>Susceptible</v>
      </c>
      <c r="AC56" s="11" t="str">
        <f>VLOOKUP($E56,'susceptibility metadata - 3.25.'!$A$2:$L$155,11,FALSE)</f>
        <v>Susceptible</v>
      </c>
      <c r="AD56" s="11" t="str">
        <f>VLOOKUP($E56,'susceptibility metadata - 3.25.'!$A$2:$L$155,12,FALSE)</f>
        <v>Susceptible</v>
      </c>
    </row>
    <row r="57">
      <c r="A57" s="7" t="s">
        <v>149</v>
      </c>
      <c r="B57" s="7" t="s">
        <v>150</v>
      </c>
      <c r="C57" s="7" t="s">
        <v>150</v>
      </c>
      <c r="D57" s="7" t="s">
        <v>32</v>
      </c>
      <c r="E57" s="8">
        <v>56.0</v>
      </c>
      <c r="F57" s="8"/>
      <c r="G57" s="8">
        <v>2.4515031E7</v>
      </c>
      <c r="H57" s="8">
        <v>1.6290786E7</v>
      </c>
      <c r="I57" s="9">
        <v>0.6645223495740226</v>
      </c>
      <c r="J57" s="10">
        <v>956.0</v>
      </c>
      <c r="K57" s="12"/>
      <c r="L57" s="10">
        <v>0.101570359</v>
      </c>
      <c r="M57" s="10">
        <v>0.020748704</v>
      </c>
      <c r="N57" s="10">
        <v>0.125985794</v>
      </c>
      <c r="O57" s="10">
        <v>0.751695143</v>
      </c>
      <c r="P57" s="11">
        <f>VLOOKUP($E57,'susceptibility metadata - 3.25.'!$A$2:$H$155,5,FALSE)</f>
        <v>0.5625</v>
      </c>
      <c r="Q57" s="11">
        <f>VLOOKUP($E57,'susceptibility metadata - 3.25.'!$A$2:$H$155,6,FALSE)</f>
        <v>0.53125</v>
      </c>
      <c r="R57" s="11">
        <f>VLOOKUP($E57,'susceptibility metadata - 3.25.'!$A$2:$H$155,7,FALSE)</f>
        <v>0.5</v>
      </c>
      <c r="S57" s="11">
        <f>VLOOKUP($E57,'susceptibility metadata - 3.25.'!$A$2:$H$155,8,FALSE)</f>
        <v>0.5</v>
      </c>
      <c r="T57" s="11" t="str">
        <f>VLOOKUP($E57,'genotype metadata - 3.25.24'!$A$2:$P$189,10,FALSE)</f>
        <v>SR</v>
      </c>
      <c r="U57" s="11" t="str">
        <f>VLOOKUP($E57,'genotype metadata - 3.25.24'!$A$2:$P$189,11,FALSE)</f>
        <v>H</v>
      </c>
      <c r="V57" s="11" t="str">
        <f>VLOOKUP($E57,'genotype metadata - 3.25.24'!$A$2:$P$189,12,FALSE)</f>
        <v>N</v>
      </c>
      <c r="W57" s="11">
        <f>VLOOKUP($E57,'genotype metadata - 3.25.24'!$A$2:$P$189,13,FALSE)</f>
        <v>25.139367</v>
      </c>
      <c r="X57" s="11">
        <f>VLOOKUP($E57,'genotype metadata - 3.25.24'!$A$2:$P$189,14,FALSE)</f>
        <v>-80.294017</v>
      </c>
      <c r="Y57" s="11" t="str">
        <f>VLOOKUP($E57,'genotype metadata - 3.25.24'!$A$2:$P$189,15,FALSE)</f>
        <v>2015 batch</v>
      </c>
      <c r="Z57" s="11" t="str">
        <f>VLOOKUP($E57,'genotype metadata - 3.25.24'!$A$2:$P$189,16,FALSE)</f>
        <v>Margaret Miller</v>
      </c>
      <c r="AA57" s="11" t="str">
        <f>VLOOKUP(E57, 'susceptibility metadata - 3.25.'!$A$2:$L$155, 9, FALSE)</f>
        <v>Intermediate</v>
      </c>
      <c r="AB57" s="11" t="str">
        <f>VLOOKUP($E57,'susceptibility metadata - 3.25.'!$A$2:$L$155,10,FALSE)</f>
        <v>Resistant</v>
      </c>
      <c r="AC57" s="11" t="str">
        <f>VLOOKUP($E57,'susceptibility metadata - 3.25.'!$A$2:$L$155,11,FALSE)</f>
        <v>NA</v>
      </c>
      <c r="AD57" s="11" t="str">
        <f>VLOOKUP($E57,'susceptibility metadata - 3.25.'!$A$2:$L$155,12,FALSE)</f>
        <v>Resistant</v>
      </c>
    </row>
    <row r="58" hidden="1">
      <c r="A58" s="7" t="s">
        <v>151</v>
      </c>
      <c r="B58" s="7" t="s">
        <v>152</v>
      </c>
      <c r="C58" s="7" t="s">
        <v>153</v>
      </c>
      <c r="D58" s="7" t="s">
        <v>43</v>
      </c>
      <c r="E58" s="8">
        <v>57.0</v>
      </c>
      <c r="F58" s="8"/>
      <c r="G58" s="8">
        <v>2.4553096E7</v>
      </c>
      <c r="H58" s="8">
        <v>1.5105837E7</v>
      </c>
      <c r="I58" s="9">
        <v>0.6152314559434786</v>
      </c>
      <c r="J58" s="10">
        <v>1817.0</v>
      </c>
      <c r="K58" s="10" t="s">
        <v>44</v>
      </c>
      <c r="L58" s="10">
        <v>0.113048559</v>
      </c>
      <c r="M58" s="10">
        <v>0.020638487</v>
      </c>
      <c r="N58" s="10">
        <v>0.135420773</v>
      </c>
      <c r="O58" s="10">
        <v>0.730892181</v>
      </c>
      <c r="P58" s="11">
        <f>VLOOKUP($E58,'susceptibility metadata - 3.25.'!$A$2:$H$155,5,FALSE)</f>
        <v>0.07142857</v>
      </c>
      <c r="Q58" s="11">
        <f>VLOOKUP($E58,'susceptibility metadata - 3.25.'!$A$2:$H$155,6,FALSE)</f>
        <v>0.57142857</v>
      </c>
      <c r="R58" s="11">
        <f>VLOOKUP($E58,'susceptibility metadata - 3.25.'!$A$2:$H$155,7,FALSE)</f>
        <v>1</v>
      </c>
      <c r="S58" s="11">
        <f>VLOOKUP($E58,'susceptibility metadata - 3.25.'!$A$2:$H$155,8,FALSE)</f>
        <v>0</v>
      </c>
      <c r="T58" s="11" t="str">
        <f>VLOOKUP($E58,'genotype metadata - 3.25.24'!$A$2:$P$189,10,FALSE)</f>
        <v>COO</v>
      </c>
      <c r="U58" s="11" t="str">
        <f>VLOOKUP($E58,'genotype metadata - 3.25.24'!$A$2:$P$189,11,FALSE)</f>
        <v>KWN</v>
      </c>
      <c r="V58" s="11" t="str">
        <f>VLOOKUP($E58,'genotype metadata - 3.25.24'!$A$2:$P$189,12,FALSE)</f>
        <v>N</v>
      </c>
      <c r="W58" s="11">
        <f>VLOOKUP($E58,'genotype metadata - 3.25.24'!$A$2:$P$189,13,FALSE)</f>
        <v>24.55107</v>
      </c>
      <c r="X58" s="11">
        <f>VLOOKUP($E58,'genotype metadata - 3.25.24'!$A$2:$P$189,14,FALSE)</f>
        <v>-81.80805</v>
      </c>
      <c r="Y58" s="11" t="str">
        <f>VLOOKUP($E58,'genotype metadata - 3.25.24'!$A$2:$P$189,15,FALSE)</f>
        <v>2010-2017</v>
      </c>
      <c r="Z58" s="11" t="str">
        <f>VLOOKUP($E58,'genotype metadata - 3.25.24'!$A$2:$P$189,16,FALSE)</f>
        <v>Mote</v>
      </c>
      <c r="AA58" s="11" t="str">
        <f>VLOOKUP(E58, 'susceptibility metadata - 3.25.'!$A$2:$L$155, 9, FALSE)</f>
        <v>Susceptible</v>
      </c>
      <c r="AB58" s="11" t="str">
        <f>VLOOKUP($E58,'susceptibility metadata - 3.25.'!$A$2:$L$155,10,FALSE)</f>
        <v>NA</v>
      </c>
      <c r="AC58" s="11" t="str">
        <f>VLOOKUP($E58,'susceptibility metadata - 3.25.'!$A$2:$L$155,11,FALSE)</f>
        <v>NA</v>
      </c>
      <c r="AD58" s="11" t="str">
        <f>VLOOKUP($E58,'susceptibility metadata - 3.25.'!$A$2:$L$155,12,FALSE)</f>
        <v>Susceptible</v>
      </c>
    </row>
    <row r="59">
      <c r="A59" s="7" t="s">
        <v>154</v>
      </c>
      <c r="B59" s="7" t="s">
        <v>155</v>
      </c>
      <c r="C59" s="7" t="s">
        <v>155</v>
      </c>
      <c r="D59" s="7" t="s">
        <v>32</v>
      </c>
      <c r="E59" s="8">
        <v>58.0</v>
      </c>
      <c r="F59" s="8"/>
      <c r="G59" s="8">
        <v>2.5653466E7</v>
      </c>
      <c r="H59" s="8">
        <v>4302407.0</v>
      </c>
      <c r="I59" s="9">
        <v>0.16771250325394627</v>
      </c>
      <c r="J59" s="10">
        <v>5650.0</v>
      </c>
      <c r="K59" s="12"/>
      <c r="L59" s="10">
        <v>0.098576137</v>
      </c>
      <c r="M59" s="10">
        <v>0.01269757</v>
      </c>
      <c r="N59" s="10">
        <v>0.135600464</v>
      </c>
      <c r="O59" s="10">
        <v>0.75312583</v>
      </c>
      <c r="P59" s="11">
        <f>VLOOKUP($E59,'susceptibility metadata - 3.25.'!$A$2:$H$155,5,FALSE)</f>
        <v>0.3844697</v>
      </c>
      <c r="Q59" s="11">
        <f>VLOOKUP($E59,'susceptibility metadata - 3.25.'!$A$2:$H$155,6,FALSE)</f>
        <v>0.62121212</v>
      </c>
      <c r="R59" s="11">
        <f>VLOOKUP($E59,'susceptibility metadata - 3.25.'!$A$2:$H$155,7,FALSE)</f>
        <v>0.66666667</v>
      </c>
      <c r="S59" s="11">
        <f>VLOOKUP($E59,'susceptibility metadata - 3.25.'!$A$2:$H$155,8,FALSE)</f>
        <v>0.33333333</v>
      </c>
      <c r="T59" s="11" t="str">
        <f>VLOOKUP($E59,'genotype metadata - 3.25.24'!$A$2:$P$189,10,FALSE)</f>
        <v>COO</v>
      </c>
      <c r="U59" s="11" t="str">
        <f>VLOOKUP($E59,'genotype metadata - 3.25.24'!$A$2:$P$189,11,FALSE)</f>
        <v>KWN</v>
      </c>
      <c r="V59" s="11" t="str">
        <f>VLOOKUP($E59,'genotype metadata - 3.25.24'!$A$2:$P$189,12,FALSE)</f>
        <v>N</v>
      </c>
      <c r="W59" s="11">
        <f>VLOOKUP($E59,'genotype metadata - 3.25.24'!$A$2:$P$189,13,FALSE)</f>
        <v>24.55107</v>
      </c>
      <c r="X59" s="11">
        <f>VLOOKUP($E59,'genotype metadata - 3.25.24'!$A$2:$P$189,14,FALSE)</f>
        <v>-81.80805</v>
      </c>
      <c r="Y59" s="11" t="str">
        <f>VLOOKUP($E59,'genotype metadata - 3.25.24'!$A$2:$P$189,15,FALSE)</f>
        <v>2010-2017</v>
      </c>
      <c r="Z59" s="11" t="str">
        <f>VLOOKUP($E59,'genotype metadata - 3.25.24'!$A$2:$P$189,16,FALSE)</f>
        <v>Mote</v>
      </c>
      <c r="AA59" s="11" t="str">
        <f>VLOOKUP(E59, 'susceptibility metadata - 3.25.'!$A$2:$L$155, 9, FALSE)</f>
        <v>Intermediate</v>
      </c>
      <c r="AB59" s="11" t="str">
        <f>VLOOKUP($E59,'susceptibility metadata - 3.25.'!$A$2:$L$155,10,FALSE)</f>
        <v>Intermediate</v>
      </c>
      <c r="AC59" s="11" t="str">
        <f>VLOOKUP($E59,'susceptibility metadata - 3.25.'!$A$2:$L$155,11,FALSE)</f>
        <v>Intermediate</v>
      </c>
      <c r="AD59" s="11" t="str">
        <f>VLOOKUP($E59,'susceptibility metadata - 3.25.'!$A$2:$L$155,12,FALSE)</f>
        <v>Intermediate</v>
      </c>
    </row>
    <row r="60">
      <c r="A60" s="7" t="s">
        <v>156</v>
      </c>
      <c r="B60" s="7" t="s">
        <v>157</v>
      </c>
      <c r="C60" s="7" t="s">
        <v>157</v>
      </c>
      <c r="D60" s="7" t="s">
        <v>32</v>
      </c>
      <c r="E60" s="8">
        <v>59.0</v>
      </c>
      <c r="F60" s="8"/>
      <c r="G60" s="8">
        <v>2.5889437E7</v>
      </c>
      <c r="H60" s="8">
        <v>5480508.0</v>
      </c>
      <c r="I60" s="9">
        <v>0.21168896025046818</v>
      </c>
      <c r="J60" s="10">
        <v>5182.0</v>
      </c>
      <c r="K60" s="12"/>
      <c r="L60" s="10">
        <v>0.065150318</v>
      </c>
      <c r="M60" s="10">
        <v>0.007481685</v>
      </c>
      <c r="N60" s="10">
        <v>0.078798979</v>
      </c>
      <c r="O60" s="10">
        <v>0.848569018</v>
      </c>
      <c r="P60" s="11">
        <f>VLOOKUP($E60,'susceptibility metadata - 3.25.'!$A$2:$H$155,5,FALSE)</f>
        <v>0.14285714</v>
      </c>
      <c r="Q60" s="11">
        <f>VLOOKUP($E60,'susceptibility metadata - 3.25.'!$A$2:$H$155,6,FALSE)</f>
        <v>0.64285714</v>
      </c>
      <c r="R60" s="11">
        <f>VLOOKUP($E60,'susceptibility metadata - 3.25.'!$A$2:$H$155,7,FALSE)</f>
        <v>1</v>
      </c>
      <c r="S60" s="11">
        <f>VLOOKUP($E60,'susceptibility metadata - 3.25.'!$A$2:$H$155,8,FALSE)</f>
        <v>0</v>
      </c>
      <c r="T60" s="11" t="str">
        <f>VLOOKUP($E60,'genotype metadata - 3.25.24'!$A$2:$P$189,10,FALSE)</f>
        <v>COO</v>
      </c>
      <c r="U60" s="11" t="str">
        <f>VLOOKUP($E60,'genotype metadata - 3.25.24'!$A$2:$P$189,11,FALSE)</f>
        <v>KWN</v>
      </c>
      <c r="V60" s="11" t="str">
        <f>VLOOKUP($E60,'genotype metadata - 3.25.24'!$A$2:$P$189,12,FALSE)</f>
        <v>N</v>
      </c>
      <c r="W60" s="11">
        <f>VLOOKUP($E60,'genotype metadata - 3.25.24'!$A$2:$P$189,13,FALSE)</f>
        <v>24.55107</v>
      </c>
      <c r="X60" s="11">
        <f>VLOOKUP($E60,'genotype metadata - 3.25.24'!$A$2:$P$189,14,FALSE)</f>
        <v>-81.80805</v>
      </c>
      <c r="Y60" s="11" t="str">
        <f>VLOOKUP($E60,'genotype metadata - 3.25.24'!$A$2:$P$189,15,FALSE)</f>
        <v>2010-2017</v>
      </c>
      <c r="Z60" s="11" t="str">
        <f>VLOOKUP($E60,'genotype metadata - 3.25.24'!$A$2:$P$189,16,FALSE)</f>
        <v>Mote</v>
      </c>
      <c r="AA60" s="11" t="str">
        <f>VLOOKUP(E60, 'susceptibility metadata - 3.25.'!$A$2:$L$155, 9, FALSE)</f>
        <v>Susceptible</v>
      </c>
      <c r="AB60" s="11" t="str">
        <f>VLOOKUP($E60,'susceptibility metadata - 3.25.'!$A$2:$L$155,10,FALSE)</f>
        <v>NA</v>
      </c>
      <c r="AC60" s="11" t="str">
        <f>VLOOKUP($E60,'susceptibility metadata - 3.25.'!$A$2:$L$155,11,FALSE)</f>
        <v>NA</v>
      </c>
      <c r="AD60" s="11" t="str">
        <f>VLOOKUP($E60,'susceptibility metadata - 3.25.'!$A$2:$L$155,12,FALSE)</f>
        <v>Susceptible</v>
      </c>
    </row>
    <row r="61">
      <c r="A61" s="7" t="s">
        <v>158</v>
      </c>
      <c r="B61" s="7" t="s">
        <v>159</v>
      </c>
      <c r="C61" s="7" t="s">
        <v>159</v>
      </c>
      <c r="D61" s="7" t="s">
        <v>32</v>
      </c>
      <c r="E61" s="8">
        <v>60.0</v>
      </c>
      <c r="F61" s="8"/>
      <c r="G61" s="8">
        <v>2.4545365E7</v>
      </c>
      <c r="H61" s="8">
        <v>8856509.0</v>
      </c>
      <c r="I61" s="9">
        <v>0.36082205336934287</v>
      </c>
      <c r="J61" s="10">
        <v>3324.0</v>
      </c>
      <c r="K61" s="12"/>
      <c r="L61" s="10">
        <v>0.098649943</v>
      </c>
      <c r="M61" s="10">
        <v>0.019870511</v>
      </c>
      <c r="N61" s="10">
        <v>0.122248352</v>
      </c>
      <c r="O61" s="10">
        <v>0.759231194</v>
      </c>
      <c r="P61" s="11">
        <f>VLOOKUP($E61,'susceptibility metadata - 3.25.'!$A$2:$H$155,5,FALSE)</f>
        <v>0.07142857</v>
      </c>
      <c r="Q61" s="11">
        <f>VLOOKUP($E61,'susceptibility metadata - 3.25.'!$A$2:$H$155,6,FALSE)</f>
        <v>0.5</v>
      </c>
      <c r="R61" s="11">
        <f>VLOOKUP($E61,'susceptibility metadata - 3.25.'!$A$2:$H$155,7,FALSE)</f>
        <v>1</v>
      </c>
      <c r="S61" s="11">
        <f>VLOOKUP($E61,'susceptibility metadata - 3.25.'!$A$2:$H$155,8,FALSE)</f>
        <v>0</v>
      </c>
      <c r="T61" s="11" t="str">
        <f>VLOOKUP($E61,'genotype metadata - 3.25.24'!$A$2:$P$189,10,FALSE)</f>
        <v>SR</v>
      </c>
      <c r="U61" s="11" t="str">
        <f>VLOOKUP($E61,'genotype metadata - 3.25.24'!$A$2:$P$189,11,FALSE)</f>
        <v>H</v>
      </c>
      <c r="V61" s="11" t="str">
        <f>VLOOKUP($E61,'genotype metadata - 3.25.24'!$A$2:$P$189,12,FALSE)</f>
        <v>N</v>
      </c>
      <c r="W61" s="11">
        <f>VLOOKUP($E61,'genotype metadata - 3.25.24'!$A$2:$P$189,13,FALSE)</f>
        <v>25.139367</v>
      </c>
      <c r="X61" s="11">
        <f>VLOOKUP($E61,'genotype metadata - 3.25.24'!$A$2:$P$189,14,FALSE)</f>
        <v>-80.294017</v>
      </c>
      <c r="Y61" s="11" t="str">
        <f>VLOOKUP($E61,'genotype metadata - 3.25.24'!$A$2:$P$189,15,FALSE)</f>
        <v>2015 batch</v>
      </c>
      <c r="Z61" s="11" t="str">
        <f>VLOOKUP($E61,'genotype metadata - 3.25.24'!$A$2:$P$189,16,FALSE)</f>
        <v>Margaret Miller</v>
      </c>
      <c r="AA61" s="11" t="str">
        <f>VLOOKUP(E61, 'susceptibility metadata - 3.25.'!$A$2:$L$155, 9, FALSE)</f>
        <v>Susceptible</v>
      </c>
      <c r="AB61" s="11" t="str">
        <f>VLOOKUP($E61,'susceptibility metadata - 3.25.'!$A$2:$L$155,10,FALSE)</f>
        <v>NA</v>
      </c>
      <c r="AC61" s="11" t="str">
        <f>VLOOKUP($E61,'susceptibility metadata - 3.25.'!$A$2:$L$155,11,FALSE)</f>
        <v>NA</v>
      </c>
      <c r="AD61" s="11" t="str">
        <f>VLOOKUP($E61,'susceptibility metadata - 3.25.'!$A$2:$L$155,12,FALSE)</f>
        <v>Susceptible</v>
      </c>
    </row>
    <row r="62">
      <c r="A62" s="7" t="s">
        <v>160</v>
      </c>
      <c r="B62" s="16" t="s">
        <v>161</v>
      </c>
      <c r="C62" s="16" t="s">
        <v>161</v>
      </c>
      <c r="D62" s="7" t="s">
        <v>32</v>
      </c>
      <c r="E62" s="8">
        <v>61.0</v>
      </c>
      <c r="F62" s="8"/>
      <c r="G62" s="8">
        <v>2.673768E7</v>
      </c>
      <c r="H62" s="8">
        <v>1.7525835E7</v>
      </c>
      <c r="I62" s="9">
        <v>0.6554732871363559</v>
      </c>
      <c r="J62" s="10">
        <v>897.0</v>
      </c>
      <c r="K62" s="10"/>
      <c r="L62" s="10">
        <v>0.046317747</v>
      </c>
      <c r="M62" s="10">
        <v>0.007528632</v>
      </c>
      <c r="N62" s="10">
        <v>0.051288805</v>
      </c>
      <c r="O62" s="10">
        <v>0.894864816</v>
      </c>
      <c r="P62" s="11">
        <f>VLOOKUP($E62,'susceptibility metadata - 3.25.'!$A$2:$H$155,5,FALSE)</f>
        <v>0.12662338</v>
      </c>
      <c r="Q62" s="11">
        <f>VLOOKUP($E62,'susceptibility metadata - 3.25.'!$A$2:$H$155,6,FALSE)</f>
        <v>0.48376623</v>
      </c>
      <c r="R62" s="11">
        <f>VLOOKUP($E62,'susceptibility metadata - 3.25.'!$A$2:$H$155,7,FALSE)</f>
        <v>1</v>
      </c>
      <c r="S62" s="11">
        <f>VLOOKUP($E62,'susceptibility metadata - 3.25.'!$A$2:$H$155,8,FALSE)</f>
        <v>0</v>
      </c>
      <c r="T62" s="11" t="str">
        <f>VLOOKUP($E62,'genotype metadata - 3.25.24'!$A$2:$P$189,10,FALSE)</f>
        <v>SR</v>
      </c>
      <c r="U62" s="11" t="str">
        <f>VLOOKUP($E62,'genotype metadata - 3.25.24'!$A$2:$P$189,11,FALSE)</f>
        <v>H</v>
      </c>
      <c r="V62" s="11" t="str">
        <f>VLOOKUP($E62,'genotype metadata - 3.25.24'!$A$2:$P$189,12,FALSE)</f>
        <v>N</v>
      </c>
      <c r="W62" s="11">
        <f>VLOOKUP($E62,'genotype metadata - 3.25.24'!$A$2:$P$189,13,FALSE)</f>
        <v>25.139367</v>
      </c>
      <c r="X62" s="11">
        <f>VLOOKUP($E62,'genotype metadata - 3.25.24'!$A$2:$P$189,14,FALSE)</f>
        <v>-80.294017</v>
      </c>
      <c r="Y62" s="11" t="str">
        <f>VLOOKUP($E62,'genotype metadata - 3.25.24'!$A$2:$P$189,15,FALSE)</f>
        <v>2015 batch</v>
      </c>
      <c r="Z62" s="11" t="str">
        <f>VLOOKUP($E62,'genotype metadata - 3.25.24'!$A$2:$P$189,16,FALSE)</f>
        <v>Margaret Miller</v>
      </c>
      <c r="AA62" s="11" t="str">
        <f>VLOOKUP(E62, 'susceptibility metadata - 3.25.'!$A$2:$L$155, 9, FALSE)</f>
        <v>Susceptible</v>
      </c>
      <c r="AB62" s="11" t="str">
        <f>VLOOKUP($E62,'susceptibility metadata - 3.25.'!$A$2:$L$155,10,FALSE)</f>
        <v>Susceptible</v>
      </c>
      <c r="AC62" s="11" t="str">
        <f>VLOOKUP($E62,'susceptibility metadata - 3.25.'!$A$2:$L$155,11,FALSE)</f>
        <v>NA</v>
      </c>
      <c r="AD62" s="11" t="str">
        <f>VLOOKUP($E62,'susceptibility metadata - 3.25.'!$A$2:$L$155,12,FALSE)</f>
        <v>Susceptible</v>
      </c>
    </row>
    <row r="63">
      <c r="A63" s="7" t="s">
        <v>162</v>
      </c>
      <c r="B63" s="7" t="s">
        <v>163</v>
      </c>
      <c r="C63" s="7" t="s">
        <v>163</v>
      </c>
      <c r="D63" s="7" t="s">
        <v>32</v>
      </c>
      <c r="E63" s="8">
        <v>62.0</v>
      </c>
      <c r="F63" s="8"/>
      <c r="G63" s="8">
        <v>2.658343E7</v>
      </c>
      <c r="H63" s="8">
        <v>2.1692712E7</v>
      </c>
      <c r="I63" s="9">
        <v>0.8160238163397274</v>
      </c>
      <c r="J63" s="10">
        <v>757.0</v>
      </c>
      <c r="K63" s="12"/>
      <c r="L63" s="10">
        <v>0.090038212</v>
      </c>
      <c r="M63" s="10">
        <v>0.015634899</v>
      </c>
      <c r="N63" s="10">
        <v>0.095239842</v>
      </c>
      <c r="O63" s="10">
        <v>0.799087047</v>
      </c>
      <c r="P63" s="11">
        <f>VLOOKUP($E63,'susceptibility metadata - 3.25.'!$A$2:$H$155,5,FALSE)</f>
        <v>0.3844697</v>
      </c>
      <c r="Q63" s="11">
        <f>VLOOKUP($E63,'susceptibility metadata - 3.25.'!$A$2:$H$155,6,FALSE)</f>
        <v>0.58901515</v>
      </c>
      <c r="R63" s="11">
        <f>VLOOKUP($E63,'susceptibility metadata - 3.25.'!$A$2:$H$155,7,FALSE)</f>
        <v>0.66666667</v>
      </c>
      <c r="S63" s="11">
        <f>VLOOKUP($E63,'susceptibility metadata - 3.25.'!$A$2:$H$155,8,FALSE)</f>
        <v>0.33333333</v>
      </c>
      <c r="T63" s="11" t="str">
        <f>VLOOKUP($E63,'genotype metadata - 3.25.24'!$A$2:$P$189,10,FALSE)</f>
        <v/>
      </c>
      <c r="U63" s="11" t="str">
        <f>VLOOKUP($E63,'genotype metadata - 3.25.24'!$A$2:$P$189,11,FALSE)</f>
        <v/>
      </c>
      <c r="V63" s="11" t="str">
        <f>VLOOKUP($E63,'genotype metadata - 3.25.24'!$A$2:$P$189,12,FALSE)</f>
        <v/>
      </c>
      <c r="W63" s="11" t="str">
        <f>VLOOKUP($E63,'genotype metadata - 3.25.24'!$A$2:$P$189,13,FALSE)</f>
        <v>NA</v>
      </c>
      <c r="X63" s="11" t="str">
        <f>VLOOKUP($E63,'genotype metadata - 3.25.24'!$A$2:$P$189,14,FALSE)</f>
        <v>NA</v>
      </c>
      <c r="Y63" s="11" t="str">
        <f>VLOOKUP($E63,'genotype metadata - 3.25.24'!$A$2:$P$189,15,FALSE)</f>
        <v>NA</v>
      </c>
      <c r="Z63" s="11" t="str">
        <f>VLOOKUP($E63,'genotype metadata - 3.25.24'!$A$2:$P$189,16,FALSE)</f>
        <v>NA</v>
      </c>
      <c r="AA63" s="11" t="str">
        <f>VLOOKUP(E63, 'susceptibility metadata - 3.25.'!$A$2:$L$155, 9, FALSE)</f>
        <v>Intermediate</v>
      </c>
      <c r="AB63" s="11" t="str">
        <f>VLOOKUP($E63,'susceptibility metadata - 3.25.'!$A$2:$L$155,10,FALSE)</f>
        <v>Intermediate</v>
      </c>
      <c r="AC63" s="11" t="str">
        <f>VLOOKUP($E63,'susceptibility metadata - 3.25.'!$A$2:$L$155,11,FALSE)</f>
        <v>Intermediate</v>
      </c>
      <c r="AD63" s="11" t="str">
        <f>VLOOKUP($E63,'susceptibility metadata - 3.25.'!$A$2:$L$155,12,FALSE)</f>
        <v>Intermediate</v>
      </c>
    </row>
    <row r="64">
      <c r="A64" s="7" t="s">
        <v>164</v>
      </c>
      <c r="B64" s="7" t="s">
        <v>165</v>
      </c>
      <c r="C64" s="7" t="s">
        <v>165</v>
      </c>
      <c r="D64" s="7" t="s">
        <v>32</v>
      </c>
      <c r="E64" s="8">
        <v>63.0</v>
      </c>
      <c r="F64" s="8"/>
      <c r="G64" s="8">
        <v>2.469772E7</v>
      </c>
      <c r="H64" s="8">
        <v>6701417.0</v>
      </c>
      <c r="I64" s="9">
        <v>0.27133747568601474</v>
      </c>
      <c r="J64" s="10">
        <v>4436.0</v>
      </c>
      <c r="K64" s="12"/>
      <c r="L64" s="10">
        <v>0.077837603</v>
      </c>
      <c r="M64" s="10">
        <v>0.009253148</v>
      </c>
      <c r="N64" s="10">
        <v>0.053538862</v>
      </c>
      <c r="O64" s="10">
        <v>0.859370386</v>
      </c>
      <c r="P64" s="11">
        <f>VLOOKUP($E64,'susceptibility metadata - 3.25.'!$A$2:$H$155,5,FALSE)</f>
        <v>0.09090909</v>
      </c>
      <c r="Q64" s="11">
        <f>VLOOKUP($E64,'susceptibility metadata - 3.25.'!$A$2:$H$155,6,FALSE)</f>
        <v>0.63636364</v>
      </c>
      <c r="R64" s="11">
        <f>VLOOKUP($E64,'susceptibility metadata - 3.25.'!$A$2:$H$155,7,FALSE)</f>
        <v>1</v>
      </c>
      <c r="S64" s="11">
        <f>VLOOKUP($E64,'susceptibility metadata - 3.25.'!$A$2:$H$155,8,FALSE)</f>
        <v>0</v>
      </c>
      <c r="T64" s="11" t="str">
        <f>VLOOKUP($E64,'genotype metadata - 3.25.24'!$A$2:$P$189,10,FALSE)</f>
        <v>COO</v>
      </c>
      <c r="U64" s="11" t="str">
        <f>VLOOKUP($E64,'genotype metadata - 3.25.24'!$A$2:$P$189,11,FALSE)</f>
        <v>KWN</v>
      </c>
      <c r="V64" s="11" t="str">
        <f>VLOOKUP($E64,'genotype metadata - 3.25.24'!$A$2:$P$189,12,FALSE)</f>
        <v>N</v>
      </c>
      <c r="W64" s="11">
        <f>VLOOKUP($E64,'genotype metadata - 3.25.24'!$A$2:$P$189,13,FALSE)</f>
        <v>24.55107</v>
      </c>
      <c r="X64" s="11">
        <f>VLOOKUP($E64,'genotype metadata - 3.25.24'!$A$2:$P$189,14,FALSE)</f>
        <v>-81.80805</v>
      </c>
      <c r="Y64" s="11" t="str">
        <f>VLOOKUP($E64,'genotype metadata - 3.25.24'!$A$2:$P$189,15,FALSE)</f>
        <v>2010-2017</v>
      </c>
      <c r="Z64" s="11" t="str">
        <f>VLOOKUP($E64,'genotype metadata - 3.25.24'!$A$2:$P$189,16,FALSE)</f>
        <v>Mote</v>
      </c>
      <c r="AA64" s="11" t="str">
        <f>VLOOKUP(E64, 'susceptibility metadata - 3.25.'!$A$2:$L$155, 9, FALSE)</f>
        <v>Susceptible</v>
      </c>
      <c r="AB64" s="11" t="str">
        <f>VLOOKUP($E64,'susceptibility metadata - 3.25.'!$A$2:$L$155,10,FALSE)</f>
        <v>NA</v>
      </c>
      <c r="AC64" s="11" t="str">
        <f>VLOOKUP($E64,'susceptibility metadata - 3.25.'!$A$2:$L$155,11,FALSE)</f>
        <v>NA</v>
      </c>
      <c r="AD64" s="11" t="str">
        <f>VLOOKUP($E64,'susceptibility metadata - 3.25.'!$A$2:$L$155,12,FALSE)</f>
        <v>Susceptible</v>
      </c>
    </row>
    <row r="65">
      <c r="A65" s="7" t="s">
        <v>166</v>
      </c>
      <c r="B65" s="7" t="s">
        <v>167</v>
      </c>
      <c r="C65" s="7" t="s">
        <v>167</v>
      </c>
      <c r="D65" s="7" t="s">
        <v>32</v>
      </c>
      <c r="E65" s="8">
        <v>64.0</v>
      </c>
      <c r="F65" s="8"/>
      <c r="G65" s="8">
        <v>2.6633402E7</v>
      </c>
      <c r="H65" s="8">
        <v>8652428.0</v>
      </c>
      <c r="I65" s="9">
        <v>0.32487130258462665</v>
      </c>
      <c r="J65" s="10">
        <v>3298.0</v>
      </c>
      <c r="K65" s="12"/>
      <c r="L65" s="10">
        <v>0.057557752</v>
      </c>
      <c r="M65" s="10">
        <v>0.010268099</v>
      </c>
      <c r="N65" s="10">
        <v>0.044741705</v>
      </c>
      <c r="O65" s="10">
        <v>0.887432445</v>
      </c>
      <c r="P65" s="11">
        <f>VLOOKUP($E65,'susceptibility metadata - 3.25.'!$A$2:$H$155,5,FALSE)</f>
        <v>1</v>
      </c>
      <c r="Q65" s="11">
        <f>VLOOKUP($E65,'susceptibility metadata - 3.25.'!$A$2:$H$155,6,FALSE)</f>
        <v>1</v>
      </c>
      <c r="R65" s="11">
        <f>VLOOKUP($E65,'susceptibility metadata - 3.25.'!$A$2:$H$155,7,FALSE)</f>
        <v>0</v>
      </c>
      <c r="S65" s="11">
        <f>VLOOKUP($E65,'susceptibility metadata - 3.25.'!$A$2:$H$155,8,FALSE)</f>
        <v>1</v>
      </c>
      <c r="T65" s="11" t="str">
        <f>VLOOKUP($E65,'genotype metadata - 3.25.24'!$A$2:$P$189,10,FALSE)</f>
        <v/>
      </c>
      <c r="U65" s="11" t="str">
        <f>VLOOKUP($E65,'genotype metadata - 3.25.24'!$A$2:$P$189,11,FALSE)</f>
        <v/>
      </c>
      <c r="V65" s="11" t="str">
        <f>VLOOKUP($E65,'genotype metadata - 3.25.24'!$A$2:$P$189,12,FALSE)</f>
        <v/>
      </c>
      <c r="W65" s="11" t="str">
        <f>VLOOKUP($E65,'genotype metadata - 3.25.24'!$A$2:$P$189,13,FALSE)</f>
        <v>NA</v>
      </c>
      <c r="X65" s="11" t="str">
        <f>VLOOKUP($E65,'genotype metadata - 3.25.24'!$A$2:$P$189,14,FALSE)</f>
        <v>NA</v>
      </c>
      <c r="Y65" s="11" t="str">
        <f>VLOOKUP($E65,'genotype metadata - 3.25.24'!$A$2:$P$189,15,FALSE)</f>
        <v>NA</v>
      </c>
      <c r="Z65" s="11" t="str">
        <f>VLOOKUP($E65,'genotype metadata - 3.25.24'!$A$2:$P$189,16,FALSE)</f>
        <v>NA</v>
      </c>
      <c r="AA65" s="11" t="str">
        <f>VLOOKUP(E65, 'susceptibility metadata - 3.25.'!$A$2:$L$155, 9, FALSE)</f>
        <v>Resistant</v>
      </c>
      <c r="AB65" s="11" t="str">
        <f>VLOOKUP($E65,'susceptibility metadata - 3.25.'!$A$2:$L$155,10,FALSE)</f>
        <v>NA</v>
      </c>
      <c r="AC65" s="11" t="str">
        <f>VLOOKUP($E65,'susceptibility metadata - 3.25.'!$A$2:$L$155,11,FALSE)</f>
        <v>NA</v>
      </c>
      <c r="AD65" s="11" t="str">
        <f>VLOOKUP($E65,'susceptibility metadata - 3.25.'!$A$2:$L$155,12,FALSE)</f>
        <v>1/1 Resistant</v>
      </c>
    </row>
    <row r="66" hidden="1">
      <c r="A66" s="7" t="s">
        <v>168</v>
      </c>
      <c r="B66" s="7" t="s">
        <v>169</v>
      </c>
      <c r="C66" s="7" t="s">
        <v>169</v>
      </c>
      <c r="D66" s="7" t="s">
        <v>32</v>
      </c>
      <c r="E66" s="8">
        <v>154.0</v>
      </c>
      <c r="F66" s="8"/>
      <c r="G66" s="8">
        <v>2.6711084E7</v>
      </c>
      <c r="H66" s="8">
        <v>2.1794551E7</v>
      </c>
      <c r="I66" s="9">
        <v>0.815936597706031</v>
      </c>
      <c r="J66" s="10">
        <v>508.0</v>
      </c>
      <c r="K66" s="10" t="s">
        <v>44</v>
      </c>
      <c r="L66" s="10">
        <v>0.122943188</v>
      </c>
      <c r="M66" s="10">
        <v>0.015903477</v>
      </c>
      <c r="N66" s="10">
        <v>0.114796694</v>
      </c>
      <c r="O66" s="10">
        <v>0.746356641</v>
      </c>
      <c r="P66" s="11">
        <f>VLOOKUP($E66,'susceptibility metadata - 3.25.'!$A$2:$H$155,5,FALSE)</f>
        <v>0.18052631</v>
      </c>
      <c r="Q66" s="11">
        <f>VLOOKUP($E66,'susceptibility metadata - 3.25.'!$A$2:$H$155,6,FALSE)</f>
        <v>0.3164975</v>
      </c>
      <c r="R66" s="11">
        <f>VLOOKUP($E66,'susceptibility metadata - 3.25.'!$A$2:$H$155,7,FALSE)</f>
        <v>0.97297297</v>
      </c>
      <c r="S66" s="11">
        <f>VLOOKUP($E66,'susceptibility metadata - 3.25.'!$A$2:$H$155,8,FALSE)</f>
        <v>0.02702703</v>
      </c>
      <c r="T66" s="11" t="str">
        <f>VLOOKUP($E66,'genotype metadata - 3.25.24'!$A$2:$P$189,10,FALSE)</f>
        <v/>
      </c>
      <c r="U66" s="11" t="str">
        <f>VLOOKUP($E66,'genotype metadata - 3.25.24'!$A$2:$P$189,11,FALSE)</f>
        <v/>
      </c>
      <c r="V66" s="11" t="str">
        <f>VLOOKUP($E66,'genotype metadata - 3.25.24'!$A$2:$P$189,12,FALSE)</f>
        <v/>
      </c>
      <c r="W66" s="11" t="str">
        <f>VLOOKUP($E66,'genotype metadata - 3.25.24'!$A$2:$P$189,13,FALSE)</f>
        <v>NA</v>
      </c>
      <c r="X66" s="11" t="str">
        <f>VLOOKUP($E66,'genotype metadata - 3.25.24'!$A$2:$P$189,14,FALSE)</f>
        <v>NA</v>
      </c>
      <c r="Y66" s="11" t="str">
        <f>VLOOKUP($E66,'genotype metadata - 3.25.24'!$A$2:$P$189,15,FALSE)</f>
        <v>NA</v>
      </c>
      <c r="Z66" s="11" t="str">
        <f>VLOOKUP($E66,'genotype metadata - 3.25.24'!$A$2:$P$189,16,FALSE)</f>
        <v>NA</v>
      </c>
      <c r="AA66" s="11" t="str">
        <f>VLOOKUP(E66, 'susceptibility metadata - 3.25.'!$A$2:$L$155, 9, FALSE)</f>
        <v>Highly Susceptible</v>
      </c>
      <c r="AB66" s="11" t="str">
        <f>VLOOKUP($E66,'susceptibility metadata - 3.25.'!$A$2:$L$155,10,FALSE)</f>
        <v>Susceptible</v>
      </c>
      <c r="AC66" s="11" t="str">
        <f>VLOOKUP($E66,'susceptibility metadata - 3.25.'!$A$2:$L$155,11,FALSE)</f>
        <v>Highly Susceptible</v>
      </c>
      <c r="AD66" s="11" t="str">
        <f>VLOOKUP($E66,'susceptibility metadata - 3.25.'!$A$2:$L$155,12,FALSE)</f>
        <v>Highly Susceptible</v>
      </c>
    </row>
    <row r="67" hidden="1">
      <c r="A67" s="7" t="s">
        <v>170</v>
      </c>
      <c r="B67" s="7" t="s">
        <v>171</v>
      </c>
      <c r="C67" s="7" t="s">
        <v>171</v>
      </c>
      <c r="D67" s="7" t="s">
        <v>32</v>
      </c>
      <c r="E67" s="8">
        <v>66.0</v>
      </c>
      <c r="F67" s="8"/>
      <c r="G67" s="8">
        <v>2.5770536E7</v>
      </c>
      <c r="H67" s="8">
        <v>1.8935065E7</v>
      </c>
      <c r="I67" s="9">
        <v>0.7347563512066648</v>
      </c>
      <c r="J67" s="10">
        <v>797.0</v>
      </c>
      <c r="K67" s="10" t="s">
        <v>44</v>
      </c>
      <c r="L67" s="10">
        <v>0.050433876</v>
      </c>
      <c r="M67" s="10">
        <v>0.005964828</v>
      </c>
      <c r="N67" s="10">
        <v>0.051415169</v>
      </c>
      <c r="O67" s="10">
        <v>0.892186127</v>
      </c>
      <c r="P67" s="11">
        <f>VLOOKUP($E67,'susceptibility metadata - 3.25.'!$A$2:$H$155,5,FALSE)</f>
        <v>0.09722222</v>
      </c>
      <c r="Q67" s="11">
        <f>VLOOKUP($E67,'susceptibility metadata - 3.25.'!$A$2:$H$155,6,FALSE)</f>
        <v>0.21990741</v>
      </c>
      <c r="R67" s="11">
        <f>VLOOKUP($E67,'susceptibility metadata - 3.25.'!$A$2:$H$155,7,FALSE)</f>
        <v>1</v>
      </c>
      <c r="S67" s="11">
        <f>VLOOKUP($E67,'susceptibility metadata - 3.25.'!$A$2:$H$155,8,FALSE)</f>
        <v>0</v>
      </c>
      <c r="T67" s="11" t="str">
        <f>VLOOKUP($E67,'genotype metadata - 3.25.24'!$A$2:$P$189,10,FALSE)</f>
        <v/>
      </c>
      <c r="U67" s="11" t="str">
        <f>VLOOKUP($E67,'genotype metadata - 3.25.24'!$A$2:$P$189,11,FALSE)</f>
        <v/>
      </c>
      <c r="V67" s="11" t="str">
        <f>VLOOKUP($E67,'genotype metadata - 3.25.24'!$A$2:$P$189,12,FALSE)</f>
        <v/>
      </c>
      <c r="W67" s="11" t="str">
        <f>VLOOKUP($E67,'genotype metadata - 3.25.24'!$A$2:$P$189,13,FALSE)</f>
        <v>NA</v>
      </c>
      <c r="X67" s="11" t="str">
        <f>VLOOKUP($E67,'genotype metadata - 3.25.24'!$A$2:$P$189,14,FALSE)</f>
        <v>NA</v>
      </c>
      <c r="Y67" s="11" t="str">
        <f>VLOOKUP($E67,'genotype metadata - 3.25.24'!$A$2:$P$189,15,FALSE)</f>
        <v>NA</v>
      </c>
      <c r="Z67" s="11" t="str">
        <f>VLOOKUP($E67,'genotype metadata - 3.25.24'!$A$2:$P$189,16,FALSE)</f>
        <v>NA</v>
      </c>
      <c r="AA67" s="11" t="str">
        <f>VLOOKUP(E67, 'susceptibility metadata - 3.25.'!$A$2:$L$155, 9, FALSE)</f>
        <v>Highly Susceptible</v>
      </c>
      <c r="AB67" s="11" t="str">
        <f>VLOOKUP($E67,'susceptibility metadata - 3.25.'!$A$2:$L$155,10,FALSE)</f>
        <v>Highly Susceptible</v>
      </c>
      <c r="AC67" s="11" t="str">
        <f>VLOOKUP($E67,'susceptibility metadata - 3.25.'!$A$2:$L$155,11,FALSE)</f>
        <v>Highly Susceptible</v>
      </c>
      <c r="AD67" s="11" t="str">
        <f>VLOOKUP($E67,'susceptibility metadata - 3.25.'!$A$2:$L$155,12,FALSE)</f>
        <v>Highly Susceptible</v>
      </c>
    </row>
    <row r="68">
      <c r="A68" s="7" t="s">
        <v>172</v>
      </c>
      <c r="B68" s="7" t="s">
        <v>173</v>
      </c>
      <c r="C68" s="7" t="s">
        <v>173</v>
      </c>
      <c r="D68" s="7" t="s">
        <v>32</v>
      </c>
      <c r="E68" s="8">
        <v>67.0</v>
      </c>
      <c r="F68" s="8"/>
      <c r="G68" s="8">
        <v>2.6569985E7</v>
      </c>
      <c r="H68" s="8">
        <v>2.0667225E7</v>
      </c>
      <c r="I68" s="9">
        <v>0.7778410488376264</v>
      </c>
      <c r="J68" s="10">
        <v>765.0</v>
      </c>
      <c r="K68" s="12"/>
      <c r="L68" s="10">
        <v>0.062724518</v>
      </c>
      <c r="M68" s="10">
        <v>0.007039882</v>
      </c>
      <c r="N68" s="10">
        <v>0.052534775</v>
      </c>
      <c r="O68" s="10">
        <v>0.877700824</v>
      </c>
      <c r="P68" s="11">
        <f>VLOOKUP($E68,'susceptibility metadata - 3.25.'!$A$2:$H$155,5,FALSE)</f>
        <v>0.1875</v>
      </c>
      <c r="Q68" s="11">
        <f>VLOOKUP($E68,'susceptibility metadata - 3.25.'!$A$2:$H$155,6,FALSE)</f>
        <v>0.0625</v>
      </c>
      <c r="R68" s="11">
        <f>VLOOKUP($E68,'susceptibility metadata - 3.25.'!$A$2:$H$155,7,FALSE)</f>
        <v>1</v>
      </c>
      <c r="S68" s="11">
        <f>VLOOKUP($E68,'susceptibility metadata - 3.25.'!$A$2:$H$155,8,FALSE)</f>
        <v>0</v>
      </c>
      <c r="T68" s="11" t="str">
        <f>VLOOKUP($E68,'genotype metadata - 3.25.24'!$A$2:$P$189,10,FALSE)</f>
        <v>COO</v>
      </c>
      <c r="U68" s="11" t="str">
        <f>VLOOKUP($E68,'genotype metadata - 3.25.24'!$A$2:$P$189,11,FALSE)</f>
        <v>Wonderland2</v>
      </c>
      <c r="V68" s="11" t="str">
        <f>VLOOKUP($E68,'genotype metadata - 3.25.24'!$A$2:$P$189,12,FALSE)</f>
        <v>Y</v>
      </c>
      <c r="W68" s="11">
        <f>VLOOKUP($E68,'genotype metadata - 3.25.24'!$A$2:$P$189,13,FALSE)</f>
        <v>24.55994</v>
      </c>
      <c r="X68" s="11">
        <f>VLOOKUP($E68,'genotype metadata - 3.25.24'!$A$2:$P$189,14,FALSE)</f>
        <v>-81.50162</v>
      </c>
      <c r="Y68" s="11" t="str">
        <f>VLOOKUP($E68,'genotype metadata - 3.25.24'!$A$2:$P$189,15,FALSE)</f>
        <v>12.15.2020</v>
      </c>
      <c r="Z68" s="11" t="str">
        <f>VLOOKUP($E68,'genotype metadata - 3.25.24'!$A$2:$P$189,16,FALSE)</f>
        <v>Mote</v>
      </c>
      <c r="AA68" s="11" t="str">
        <f>VLOOKUP(E68, 'susceptibility metadata - 3.25.'!$A$2:$L$155, 9, FALSE)</f>
        <v>Highly Susceptible</v>
      </c>
      <c r="AB68" s="11" t="str">
        <f>VLOOKUP($E68,'susceptibility metadata - 3.25.'!$A$2:$L$155,10,FALSE)</f>
        <v>NA</v>
      </c>
      <c r="AC68" s="11" t="str">
        <f>VLOOKUP($E68,'susceptibility metadata - 3.25.'!$A$2:$L$155,11,FALSE)</f>
        <v>NA</v>
      </c>
      <c r="AD68" s="11" t="str">
        <f>VLOOKUP($E68,'susceptibility metadata - 3.25.'!$A$2:$L$155,12,FALSE)</f>
        <v>Highly Susceptible</v>
      </c>
    </row>
    <row r="69">
      <c r="A69" s="7" t="s">
        <v>174</v>
      </c>
      <c r="B69" s="7" t="s">
        <v>175</v>
      </c>
      <c r="C69" s="7" t="s">
        <v>175</v>
      </c>
      <c r="D69" s="7" t="s">
        <v>32</v>
      </c>
      <c r="E69" s="8">
        <v>68.0</v>
      </c>
      <c r="F69" s="8"/>
      <c r="G69" s="8">
        <v>2.5762604E7</v>
      </c>
      <c r="H69" s="8">
        <v>1.7587728E7</v>
      </c>
      <c r="I69" s="9">
        <v>0.6826844056602352</v>
      </c>
      <c r="J69" s="10">
        <v>873.0</v>
      </c>
      <c r="K69" s="12"/>
      <c r="L69" s="10">
        <v>0.088364192</v>
      </c>
      <c r="M69" s="10">
        <v>0.010529269</v>
      </c>
      <c r="N69" s="10">
        <v>0.116897326</v>
      </c>
      <c r="O69" s="10">
        <v>0.784209214</v>
      </c>
      <c r="P69" s="11">
        <f>VLOOKUP($E69,'susceptibility metadata - 3.25.'!$A$2:$H$155,5,FALSE)</f>
        <v>0.22569444</v>
      </c>
      <c r="Q69" s="11">
        <f>VLOOKUP($E69,'susceptibility metadata - 3.25.'!$A$2:$H$155,6,FALSE)</f>
        <v>0.14930556</v>
      </c>
      <c r="R69" s="11">
        <f>VLOOKUP($E69,'susceptibility metadata - 3.25.'!$A$2:$H$155,7,FALSE)</f>
        <v>1</v>
      </c>
      <c r="S69" s="11">
        <f>VLOOKUP($E69,'susceptibility metadata - 3.25.'!$A$2:$H$155,8,FALSE)</f>
        <v>0</v>
      </c>
      <c r="T69" s="11" t="str">
        <f>VLOOKUP($E69,'genotype metadata - 3.25.24'!$A$2:$P$189,10,FALSE)</f>
        <v/>
      </c>
      <c r="U69" s="11" t="str">
        <f>VLOOKUP($E69,'genotype metadata - 3.25.24'!$A$2:$P$189,11,FALSE)</f>
        <v/>
      </c>
      <c r="V69" s="11" t="str">
        <f>VLOOKUP($E69,'genotype metadata - 3.25.24'!$A$2:$P$189,12,FALSE)</f>
        <v/>
      </c>
      <c r="W69" s="11" t="str">
        <f>VLOOKUP($E69,'genotype metadata - 3.25.24'!$A$2:$P$189,13,FALSE)</f>
        <v>NA</v>
      </c>
      <c r="X69" s="11" t="str">
        <f>VLOOKUP($E69,'genotype metadata - 3.25.24'!$A$2:$P$189,14,FALSE)</f>
        <v>NA</v>
      </c>
      <c r="Y69" s="11" t="str">
        <f>VLOOKUP($E69,'genotype metadata - 3.25.24'!$A$2:$P$189,15,FALSE)</f>
        <v>NA</v>
      </c>
      <c r="Z69" s="11" t="str">
        <f>VLOOKUP($E69,'genotype metadata - 3.25.24'!$A$2:$P$189,16,FALSE)</f>
        <v>NA</v>
      </c>
      <c r="AA69" s="11" t="str">
        <f>VLOOKUP(E69, 'susceptibility metadata - 3.25.'!$A$2:$L$155, 9, FALSE)</f>
        <v>Highly Susceptible</v>
      </c>
      <c r="AB69" s="11" t="str">
        <f>VLOOKUP($E69,'susceptibility metadata - 3.25.'!$A$2:$L$155,10,FALSE)</f>
        <v>Highly Susceptible</v>
      </c>
      <c r="AC69" s="11" t="str">
        <f>VLOOKUP($E69,'susceptibility metadata - 3.25.'!$A$2:$L$155,11,FALSE)</f>
        <v>NA</v>
      </c>
      <c r="AD69" s="11" t="str">
        <f>VLOOKUP($E69,'susceptibility metadata - 3.25.'!$A$2:$L$155,12,FALSE)</f>
        <v>Highly Susceptible</v>
      </c>
    </row>
    <row r="70">
      <c r="A70" s="7" t="s">
        <v>176</v>
      </c>
      <c r="B70" s="7" t="s">
        <v>177</v>
      </c>
      <c r="C70" s="7" t="s">
        <v>177</v>
      </c>
      <c r="D70" s="7" t="s">
        <v>32</v>
      </c>
      <c r="E70" s="8">
        <v>69.0</v>
      </c>
      <c r="F70" s="8"/>
      <c r="G70" s="8">
        <v>2.8821577E7</v>
      </c>
      <c r="H70" s="8">
        <v>2.3813942E7</v>
      </c>
      <c r="I70" s="9">
        <v>0.8262539555000755</v>
      </c>
      <c r="J70" s="10">
        <v>584.0</v>
      </c>
      <c r="K70" s="12"/>
      <c r="L70" s="10">
        <v>0.150103449</v>
      </c>
      <c r="M70" s="10">
        <v>0.017364774</v>
      </c>
      <c r="N70" s="10">
        <v>0.144102051</v>
      </c>
      <c r="O70" s="10">
        <v>0.688429726</v>
      </c>
      <c r="P70" s="11">
        <f>VLOOKUP($E70,'susceptibility metadata - 3.25.'!$A$2:$H$155,5,FALSE)</f>
        <v>0.08680556</v>
      </c>
      <c r="Q70" s="11">
        <f>VLOOKUP($E70,'susceptibility metadata - 3.25.'!$A$2:$H$155,6,FALSE)</f>
        <v>0.29861111</v>
      </c>
      <c r="R70" s="11">
        <f>VLOOKUP($E70,'susceptibility metadata - 3.25.'!$A$2:$H$155,7,FALSE)</f>
        <v>1</v>
      </c>
      <c r="S70" s="11">
        <f>VLOOKUP($E70,'susceptibility metadata - 3.25.'!$A$2:$H$155,8,FALSE)</f>
        <v>0</v>
      </c>
      <c r="T70" s="11" t="str">
        <f>VLOOKUP($E70,'genotype metadata - 3.25.24'!$A$2:$P$189,10,FALSE)</f>
        <v/>
      </c>
      <c r="U70" s="11" t="str">
        <f>VLOOKUP($E70,'genotype metadata - 3.25.24'!$A$2:$P$189,11,FALSE)</f>
        <v/>
      </c>
      <c r="V70" s="11" t="str">
        <f>VLOOKUP($E70,'genotype metadata - 3.25.24'!$A$2:$P$189,12,FALSE)</f>
        <v/>
      </c>
      <c r="W70" s="11" t="str">
        <f>VLOOKUP($E70,'genotype metadata - 3.25.24'!$A$2:$P$189,13,FALSE)</f>
        <v>NA</v>
      </c>
      <c r="X70" s="11" t="str">
        <f>VLOOKUP($E70,'genotype metadata - 3.25.24'!$A$2:$P$189,14,FALSE)</f>
        <v>NA</v>
      </c>
      <c r="Y70" s="11" t="str">
        <f>VLOOKUP($E70,'genotype metadata - 3.25.24'!$A$2:$P$189,15,FALSE)</f>
        <v>NA</v>
      </c>
      <c r="Z70" s="11" t="str">
        <f>VLOOKUP($E70,'genotype metadata - 3.25.24'!$A$2:$P$189,16,FALSE)</f>
        <v>NA</v>
      </c>
      <c r="AA70" s="11" t="str">
        <f>VLOOKUP(E70, 'susceptibility metadata - 3.25.'!$A$2:$L$155, 9, FALSE)</f>
        <v>Highly Susceptible</v>
      </c>
      <c r="AB70" s="11" t="str">
        <f>VLOOKUP($E70,'susceptibility metadata - 3.25.'!$A$2:$L$155,10,FALSE)</f>
        <v>Highly Susceptible</v>
      </c>
      <c r="AC70" s="11" t="str">
        <f>VLOOKUP($E70,'susceptibility metadata - 3.25.'!$A$2:$L$155,11,FALSE)</f>
        <v>NA</v>
      </c>
      <c r="AD70" s="11" t="str">
        <f>VLOOKUP($E70,'susceptibility metadata - 3.25.'!$A$2:$L$155,12,FALSE)</f>
        <v>Highly Susceptible</v>
      </c>
    </row>
    <row r="71">
      <c r="A71" s="7" t="s">
        <v>178</v>
      </c>
      <c r="B71" s="7" t="s">
        <v>179</v>
      </c>
      <c r="C71" s="7" t="s">
        <v>179</v>
      </c>
      <c r="D71" s="7" t="s">
        <v>32</v>
      </c>
      <c r="E71" s="8">
        <v>70.0</v>
      </c>
      <c r="F71" s="8"/>
      <c r="G71" s="8">
        <v>1.9188777E7</v>
      </c>
      <c r="H71" s="8">
        <v>1.3754696E7</v>
      </c>
      <c r="I71" s="9">
        <v>0.7168094141695429</v>
      </c>
      <c r="J71" s="10">
        <v>1940.0</v>
      </c>
      <c r="K71" s="12"/>
      <c r="L71" s="10">
        <v>0.135412521</v>
      </c>
      <c r="M71" s="10">
        <v>0.026529823</v>
      </c>
      <c r="N71" s="10">
        <v>0.179873657</v>
      </c>
      <c r="O71" s="10">
        <v>0.658183999</v>
      </c>
      <c r="P71" s="11">
        <f>VLOOKUP($E71,'susceptibility metadata - 3.25.'!$A$2:$H$155,5,FALSE)</f>
        <v>0.05902778</v>
      </c>
      <c r="Q71" s="11">
        <f>VLOOKUP($E71,'susceptibility metadata - 3.25.'!$A$2:$H$155,6,FALSE)</f>
        <v>0.14236111</v>
      </c>
      <c r="R71" s="11">
        <f>VLOOKUP($E71,'susceptibility metadata - 3.25.'!$A$2:$H$155,7,FALSE)</f>
        <v>1</v>
      </c>
      <c r="S71" s="11">
        <f>VLOOKUP($E71,'susceptibility metadata - 3.25.'!$A$2:$H$155,8,FALSE)</f>
        <v>0</v>
      </c>
      <c r="T71" s="11" t="str">
        <f>VLOOKUP($E71,'genotype metadata - 3.25.24'!$A$2:$P$189,10,FALSE)</f>
        <v/>
      </c>
      <c r="U71" s="11" t="str">
        <f>VLOOKUP($E71,'genotype metadata - 3.25.24'!$A$2:$P$189,11,FALSE)</f>
        <v/>
      </c>
      <c r="V71" s="11" t="str">
        <f>VLOOKUP($E71,'genotype metadata - 3.25.24'!$A$2:$P$189,12,FALSE)</f>
        <v/>
      </c>
      <c r="W71" s="11" t="str">
        <f>VLOOKUP($E71,'genotype metadata - 3.25.24'!$A$2:$P$189,13,FALSE)</f>
        <v>NA</v>
      </c>
      <c r="X71" s="11" t="str">
        <f>VLOOKUP($E71,'genotype metadata - 3.25.24'!$A$2:$P$189,14,FALSE)</f>
        <v>NA</v>
      </c>
      <c r="Y71" s="11" t="str">
        <f>VLOOKUP($E71,'genotype metadata - 3.25.24'!$A$2:$P$189,15,FALSE)</f>
        <v>NA</v>
      </c>
      <c r="Z71" s="11" t="str">
        <f>VLOOKUP($E71,'genotype metadata - 3.25.24'!$A$2:$P$189,16,FALSE)</f>
        <v>NA</v>
      </c>
      <c r="AA71" s="11" t="str">
        <f>VLOOKUP(E71, 'susceptibility metadata - 3.25.'!$A$2:$L$155, 9, FALSE)</f>
        <v>Highly Susceptible</v>
      </c>
      <c r="AB71" s="11" t="str">
        <f>VLOOKUP($E71,'susceptibility metadata - 3.25.'!$A$2:$L$155,10,FALSE)</f>
        <v>Highly Susceptible</v>
      </c>
      <c r="AC71" s="11" t="str">
        <f>VLOOKUP($E71,'susceptibility metadata - 3.25.'!$A$2:$L$155,11,FALSE)</f>
        <v>NA</v>
      </c>
      <c r="AD71" s="11" t="str">
        <f>VLOOKUP($E71,'susceptibility metadata - 3.25.'!$A$2:$L$155,12,FALSE)</f>
        <v>Highly Susceptible</v>
      </c>
    </row>
    <row r="72">
      <c r="A72" s="7" t="s">
        <v>180</v>
      </c>
      <c r="B72" s="7" t="s">
        <v>181</v>
      </c>
      <c r="C72" s="7" t="s">
        <v>181</v>
      </c>
      <c r="D72" s="7" t="s">
        <v>32</v>
      </c>
      <c r="E72" s="8">
        <v>71.0</v>
      </c>
      <c r="F72" s="8"/>
      <c r="G72" s="8">
        <v>1.9413289E7</v>
      </c>
      <c r="H72" s="8">
        <v>1.3969505E7</v>
      </c>
      <c r="I72" s="9">
        <v>0.7195846618262367</v>
      </c>
      <c r="J72" s="10">
        <v>1376.0</v>
      </c>
      <c r="K72" s="12"/>
      <c r="L72" s="10">
        <v>0.07182664</v>
      </c>
      <c r="M72" s="10">
        <v>0.010185603</v>
      </c>
      <c r="N72" s="10">
        <v>0.074286916</v>
      </c>
      <c r="O72" s="10">
        <v>0.84370084</v>
      </c>
      <c r="P72" s="11">
        <f>VLOOKUP($E72,'susceptibility metadata - 3.25.'!$A$2:$H$155,5,FALSE)</f>
        <v>0.625</v>
      </c>
      <c r="Q72" s="11">
        <f>VLOOKUP($E72,'susceptibility metadata - 3.25.'!$A$2:$H$155,6,FALSE)</f>
        <v>0.53125</v>
      </c>
      <c r="R72" s="11">
        <f>VLOOKUP($E72,'susceptibility metadata - 3.25.'!$A$2:$H$155,7,FALSE)</f>
        <v>0.5</v>
      </c>
      <c r="S72" s="11">
        <f>VLOOKUP($E72,'susceptibility metadata - 3.25.'!$A$2:$H$155,8,FALSE)</f>
        <v>0.5</v>
      </c>
      <c r="T72" s="11" t="str">
        <f>VLOOKUP($E72,'genotype metadata - 3.25.24'!$A$2:$P$189,10,FALSE)</f>
        <v/>
      </c>
      <c r="U72" s="11" t="str">
        <f>VLOOKUP($E72,'genotype metadata - 3.25.24'!$A$2:$P$189,11,FALSE)</f>
        <v/>
      </c>
      <c r="V72" s="11" t="str">
        <f>VLOOKUP($E72,'genotype metadata - 3.25.24'!$A$2:$P$189,12,FALSE)</f>
        <v/>
      </c>
      <c r="W72" s="11" t="str">
        <f>VLOOKUP($E72,'genotype metadata - 3.25.24'!$A$2:$P$189,13,FALSE)</f>
        <v>NA</v>
      </c>
      <c r="X72" s="11" t="str">
        <f>VLOOKUP($E72,'genotype metadata - 3.25.24'!$A$2:$P$189,14,FALSE)</f>
        <v>NA</v>
      </c>
      <c r="Y72" s="11" t="str">
        <f>VLOOKUP($E72,'genotype metadata - 3.25.24'!$A$2:$P$189,15,FALSE)</f>
        <v>NA</v>
      </c>
      <c r="Z72" s="11" t="str">
        <f>VLOOKUP($E72,'genotype metadata - 3.25.24'!$A$2:$P$189,16,FALSE)</f>
        <v>NA</v>
      </c>
      <c r="AA72" s="11" t="str">
        <f>VLOOKUP(E72, 'susceptibility metadata - 3.25.'!$A$2:$L$155, 9, FALSE)</f>
        <v>Intermediate</v>
      </c>
      <c r="AB72" s="11" t="str">
        <f>VLOOKUP($E72,'susceptibility metadata - 3.25.'!$A$2:$L$155,10,FALSE)</f>
        <v>Resistant</v>
      </c>
      <c r="AC72" s="11" t="str">
        <f>VLOOKUP($E72,'susceptibility metadata - 3.25.'!$A$2:$L$155,11,FALSE)</f>
        <v>NA</v>
      </c>
      <c r="AD72" s="11" t="str">
        <f>VLOOKUP($E72,'susceptibility metadata - 3.25.'!$A$2:$L$155,12,FALSE)</f>
        <v>Resistant</v>
      </c>
    </row>
    <row r="73" hidden="1">
      <c r="A73" s="7" t="s">
        <v>182</v>
      </c>
      <c r="B73" s="7" t="s">
        <v>183</v>
      </c>
      <c r="C73" s="7" t="s">
        <v>183</v>
      </c>
      <c r="D73" s="7" t="s">
        <v>32</v>
      </c>
      <c r="E73" s="8">
        <v>72.0</v>
      </c>
      <c r="F73" s="8"/>
      <c r="G73" s="8">
        <v>2.8038049E7</v>
      </c>
      <c r="H73" s="8">
        <v>1.9404666E7</v>
      </c>
      <c r="I73" s="9">
        <v>0.6920833186360434</v>
      </c>
      <c r="J73" s="10">
        <v>787.0</v>
      </c>
      <c r="K73" s="10" t="s">
        <v>44</v>
      </c>
      <c r="L73" s="10">
        <v>0.047747109</v>
      </c>
      <c r="M73" s="10">
        <v>0.008064503</v>
      </c>
      <c r="N73" s="10">
        <v>0.076251564</v>
      </c>
      <c r="O73" s="10">
        <v>0.867936824</v>
      </c>
      <c r="P73" s="11">
        <f>VLOOKUP($E73,'susceptibility metadata - 3.25.'!$A$2:$H$155,5,FALSE)</f>
        <v>0.27395125</v>
      </c>
      <c r="Q73" s="11">
        <f>VLOOKUP($E73,'susceptibility metadata - 3.25.'!$A$2:$H$155,6,FALSE)</f>
        <v>0.42616213</v>
      </c>
      <c r="R73" s="11">
        <f>VLOOKUP($E73,'susceptibility metadata - 3.25.'!$A$2:$H$155,7,FALSE)</f>
        <v>0.85714286</v>
      </c>
      <c r="S73" s="11">
        <f>VLOOKUP($E73,'susceptibility metadata - 3.25.'!$A$2:$H$155,8,FALSE)</f>
        <v>0.14285714</v>
      </c>
      <c r="T73" s="11" t="str">
        <f>VLOOKUP($E73,'genotype metadata - 3.25.24'!$A$2:$P$189,10,FALSE)</f>
        <v>SR</v>
      </c>
      <c r="U73" s="11" t="str">
        <f>VLOOKUP($E73,'genotype metadata - 3.25.24'!$A$2:$P$189,11,FALSE)</f>
        <v>H</v>
      </c>
      <c r="V73" s="11" t="str">
        <f>VLOOKUP($E73,'genotype metadata - 3.25.24'!$A$2:$P$189,12,FALSE)</f>
        <v>N</v>
      </c>
      <c r="W73" s="11">
        <f>VLOOKUP($E73,'genotype metadata - 3.25.24'!$A$2:$P$189,13,FALSE)</f>
        <v>25.139367</v>
      </c>
      <c r="X73" s="11">
        <f>VLOOKUP($E73,'genotype metadata - 3.25.24'!$A$2:$P$189,14,FALSE)</f>
        <v>-80.294017</v>
      </c>
      <c r="Y73" s="11" t="str">
        <f>VLOOKUP($E73,'genotype metadata - 3.25.24'!$A$2:$P$189,15,FALSE)</f>
        <v>2015 batch</v>
      </c>
      <c r="Z73" s="11" t="str">
        <f>VLOOKUP($E73,'genotype metadata - 3.25.24'!$A$2:$P$189,16,FALSE)</f>
        <v>Margaret Miller</v>
      </c>
      <c r="AA73" s="11" t="str">
        <f>VLOOKUP(E73, 'susceptibility metadata - 3.25.'!$A$2:$L$155, 9, FALSE)</f>
        <v>Susceptible</v>
      </c>
      <c r="AB73" s="11" t="str">
        <f>VLOOKUP($E73,'susceptibility metadata - 3.25.'!$A$2:$L$155,10,FALSE)</f>
        <v>Susceptible</v>
      </c>
      <c r="AC73" s="11" t="str">
        <f>VLOOKUP($E73,'susceptibility metadata - 3.25.'!$A$2:$L$155,11,FALSE)</f>
        <v>Susceptible</v>
      </c>
      <c r="AD73" s="11" t="str">
        <f>VLOOKUP($E73,'susceptibility metadata - 3.25.'!$A$2:$L$155,12,FALSE)</f>
        <v>Susceptible</v>
      </c>
    </row>
    <row r="74">
      <c r="A74" s="7" t="s">
        <v>184</v>
      </c>
      <c r="B74" s="7" t="s">
        <v>185</v>
      </c>
      <c r="C74" s="7" t="s">
        <v>185</v>
      </c>
      <c r="D74" s="7" t="s">
        <v>32</v>
      </c>
      <c r="E74" s="8">
        <v>73.0</v>
      </c>
      <c r="F74" s="8"/>
      <c r="G74" s="8">
        <v>2.06736E7</v>
      </c>
      <c r="H74" s="8">
        <v>1.44448E7</v>
      </c>
      <c r="I74" s="9">
        <v>0.6987075303769058</v>
      </c>
      <c r="J74" s="10">
        <v>1268.0</v>
      </c>
      <c r="K74" s="12"/>
      <c r="L74" s="10">
        <v>0.066101233</v>
      </c>
      <c r="M74" s="10">
        <v>0.013480917</v>
      </c>
      <c r="N74" s="10">
        <v>0.078942981</v>
      </c>
      <c r="O74" s="10">
        <v>0.84147487</v>
      </c>
      <c r="P74" s="11">
        <f>VLOOKUP($E74,'susceptibility metadata - 3.25.'!$A$2:$H$155,5,FALSE)</f>
        <v>0.39351852</v>
      </c>
      <c r="Q74" s="11">
        <f>VLOOKUP($E74,'susceptibility metadata - 3.25.'!$A$2:$H$155,6,FALSE)</f>
        <v>0.48611111</v>
      </c>
      <c r="R74" s="11">
        <f>VLOOKUP($E74,'susceptibility metadata - 3.25.'!$A$2:$H$155,7,FALSE)</f>
        <v>0.66666667</v>
      </c>
      <c r="S74" s="11">
        <f>VLOOKUP($E74,'susceptibility metadata - 3.25.'!$A$2:$H$155,8,FALSE)</f>
        <v>0.33333333</v>
      </c>
      <c r="T74" s="11" t="str">
        <f>VLOOKUP($E74,'genotype metadata - 3.25.24'!$A$2:$P$189,10,FALSE)</f>
        <v/>
      </c>
      <c r="U74" s="11" t="str">
        <f>VLOOKUP($E74,'genotype metadata - 3.25.24'!$A$2:$P$189,11,FALSE)</f>
        <v/>
      </c>
      <c r="V74" s="11" t="str">
        <f>VLOOKUP($E74,'genotype metadata - 3.25.24'!$A$2:$P$189,12,FALSE)</f>
        <v/>
      </c>
      <c r="W74" s="11" t="str">
        <f>VLOOKUP($E74,'genotype metadata - 3.25.24'!$A$2:$P$189,13,FALSE)</f>
        <v>NA</v>
      </c>
      <c r="X74" s="11" t="str">
        <f>VLOOKUP($E74,'genotype metadata - 3.25.24'!$A$2:$P$189,14,FALSE)</f>
        <v>NA</v>
      </c>
      <c r="Y74" s="11" t="str">
        <f>VLOOKUP($E74,'genotype metadata - 3.25.24'!$A$2:$P$189,15,FALSE)</f>
        <v>NA</v>
      </c>
      <c r="Z74" s="11" t="str">
        <f>VLOOKUP($E74,'genotype metadata - 3.25.24'!$A$2:$P$189,16,FALSE)</f>
        <v>NA</v>
      </c>
      <c r="AA74" s="11" t="str">
        <f>VLOOKUP(E74, 'susceptibility metadata - 3.25.'!$A$2:$L$155, 9, FALSE)</f>
        <v>Intermediate</v>
      </c>
      <c r="AB74" s="11" t="str">
        <f>VLOOKUP($E74,'susceptibility metadata - 3.25.'!$A$2:$L$155,10,FALSE)</f>
        <v>Intermediate</v>
      </c>
      <c r="AC74" s="11" t="str">
        <f>VLOOKUP($E74,'susceptibility metadata - 3.25.'!$A$2:$L$155,11,FALSE)</f>
        <v>Intermediate</v>
      </c>
      <c r="AD74" s="11" t="str">
        <f>VLOOKUP($E74,'susceptibility metadata - 3.25.'!$A$2:$L$155,12,FALSE)</f>
        <v>Intermediate</v>
      </c>
    </row>
    <row r="75">
      <c r="A75" s="7" t="s">
        <v>186</v>
      </c>
      <c r="B75" s="7" t="s">
        <v>187</v>
      </c>
      <c r="C75" s="7" t="s">
        <v>187</v>
      </c>
      <c r="D75" s="7" t="s">
        <v>32</v>
      </c>
      <c r="E75" s="8">
        <v>74.0</v>
      </c>
      <c r="F75" s="8"/>
      <c r="G75" s="8">
        <v>2.4434674E7</v>
      </c>
      <c r="H75" s="8">
        <v>1.3196358E7</v>
      </c>
      <c r="I75" s="9">
        <v>0.5400668738203751</v>
      </c>
      <c r="J75" s="10">
        <v>2531.0</v>
      </c>
      <c r="K75" s="12"/>
      <c r="L75" s="10">
        <v>0.097277521</v>
      </c>
      <c r="M75" s="10">
        <v>0.016204262</v>
      </c>
      <c r="N75" s="10">
        <v>0.113474361</v>
      </c>
      <c r="O75" s="10">
        <v>0.773043856</v>
      </c>
      <c r="P75" s="11">
        <f>VLOOKUP($E75,'susceptibility metadata - 3.25.'!$A$2:$H$155,5,FALSE)</f>
        <v>0.05902778</v>
      </c>
      <c r="Q75" s="11">
        <f>VLOOKUP($E75,'susceptibility metadata - 3.25.'!$A$2:$H$155,6,FALSE)</f>
        <v>0.23263889</v>
      </c>
      <c r="R75" s="11">
        <f>VLOOKUP($E75,'susceptibility metadata - 3.25.'!$A$2:$H$155,7,FALSE)</f>
        <v>1</v>
      </c>
      <c r="S75" s="11">
        <f>VLOOKUP($E75,'susceptibility metadata - 3.25.'!$A$2:$H$155,8,FALSE)</f>
        <v>0</v>
      </c>
      <c r="T75" s="11" t="str">
        <f>VLOOKUP($E75,'genotype metadata - 3.25.24'!$A$2:$P$189,10,FALSE)</f>
        <v/>
      </c>
      <c r="U75" s="11" t="str">
        <f>VLOOKUP($E75,'genotype metadata - 3.25.24'!$A$2:$P$189,11,FALSE)</f>
        <v/>
      </c>
      <c r="V75" s="11" t="str">
        <f>VLOOKUP($E75,'genotype metadata - 3.25.24'!$A$2:$P$189,12,FALSE)</f>
        <v/>
      </c>
      <c r="W75" s="11" t="str">
        <f>VLOOKUP($E75,'genotype metadata - 3.25.24'!$A$2:$P$189,13,FALSE)</f>
        <v>NA</v>
      </c>
      <c r="X75" s="11" t="str">
        <f>VLOOKUP($E75,'genotype metadata - 3.25.24'!$A$2:$P$189,14,FALSE)</f>
        <v>NA</v>
      </c>
      <c r="Y75" s="11" t="str">
        <f>VLOOKUP($E75,'genotype metadata - 3.25.24'!$A$2:$P$189,15,FALSE)</f>
        <v>NA</v>
      </c>
      <c r="Z75" s="11" t="str">
        <f>VLOOKUP($E75,'genotype metadata - 3.25.24'!$A$2:$P$189,16,FALSE)</f>
        <v>NA</v>
      </c>
      <c r="AA75" s="11" t="str">
        <f>VLOOKUP(E75, 'susceptibility metadata - 3.25.'!$A$2:$L$155, 9, FALSE)</f>
        <v>Highly Susceptible</v>
      </c>
      <c r="AB75" s="11" t="str">
        <f>VLOOKUP($E75,'susceptibility metadata - 3.25.'!$A$2:$L$155,10,FALSE)</f>
        <v>Highly Susceptible</v>
      </c>
      <c r="AC75" s="11" t="str">
        <f>VLOOKUP($E75,'susceptibility metadata - 3.25.'!$A$2:$L$155,11,FALSE)</f>
        <v>NA</v>
      </c>
      <c r="AD75" s="11" t="str">
        <f>VLOOKUP($E75,'susceptibility metadata - 3.25.'!$A$2:$L$155,12,FALSE)</f>
        <v>Highly Susceptible</v>
      </c>
    </row>
    <row r="76" hidden="1">
      <c r="A76" s="7" t="s">
        <v>188</v>
      </c>
      <c r="B76" s="7" t="s">
        <v>189</v>
      </c>
      <c r="C76" s="7" t="s">
        <v>189</v>
      </c>
      <c r="D76" s="7" t="s">
        <v>32</v>
      </c>
      <c r="E76" s="8">
        <v>154.0</v>
      </c>
      <c r="F76" s="8"/>
      <c r="G76" s="8">
        <v>2.7362488E7</v>
      </c>
      <c r="H76" s="8">
        <v>2.0801165E7</v>
      </c>
      <c r="I76" s="9">
        <v>0.7602073685697003</v>
      </c>
      <c r="J76" s="10">
        <v>611.0</v>
      </c>
      <c r="K76" s="10" t="s">
        <v>44</v>
      </c>
      <c r="L76" s="10">
        <v>0.121232214</v>
      </c>
      <c r="M76" s="10">
        <v>0.016699257</v>
      </c>
      <c r="N76" s="10">
        <v>0.133784109</v>
      </c>
      <c r="O76" s="10">
        <v>0.72828442</v>
      </c>
      <c r="P76" s="11">
        <f>VLOOKUP($E76,'susceptibility metadata - 3.25.'!$A$2:$H$155,5,FALSE)</f>
        <v>0.18052631</v>
      </c>
      <c r="Q76" s="11">
        <f>VLOOKUP($E76,'susceptibility metadata - 3.25.'!$A$2:$H$155,6,FALSE)</f>
        <v>0.3164975</v>
      </c>
      <c r="R76" s="11">
        <f>VLOOKUP($E76,'susceptibility metadata - 3.25.'!$A$2:$H$155,7,FALSE)</f>
        <v>0.97297297</v>
      </c>
      <c r="S76" s="11">
        <f>VLOOKUP($E76,'susceptibility metadata - 3.25.'!$A$2:$H$155,8,FALSE)</f>
        <v>0.02702703</v>
      </c>
      <c r="T76" s="11" t="str">
        <f>VLOOKUP($E76,'genotype metadata - 3.25.24'!$A$2:$P$189,10,FALSE)</f>
        <v/>
      </c>
      <c r="U76" s="11" t="str">
        <f>VLOOKUP($E76,'genotype metadata - 3.25.24'!$A$2:$P$189,11,FALSE)</f>
        <v/>
      </c>
      <c r="V76" s="11" t="str">
        <f>VLOOKUP($E76,'genotype metadata - 3.25.24'!$A$2:$P$189,12,FALSE)</f>
        <v/>
      </c>
      <c r="W76" s="11" t="str">
        <f>VLOOKUP($E76,'genotype metadata - 3.25.24'!$A$2:$P$189,13,FALSE)</f>
        <v>NA</v>
      </c>
      <c r="X76" s="11" t="str">
        <f>VLOOKUP($E76,'genotype metadata - 3.25.24'!$A$2:$P$189,14,FALSE)</f>
        <v>NA</v>
      </c>
      <c r="Y76" s="11" t="str">
        <f>VLOOKUP($E76,'genotype metadata - 3.25.24'!$A$2:$P$189,15,FALSE)</f>
        <v>NA</v>
      </c>
      <c r="Z76" s="11" t="str">
        <f>VLOOKUP($E76,'genotype metadata - 3.25.24'!$A$2:$P$189,16,FALSE)</f>
        <v>NA</v>
      </c>
      <c r="AA76" s="11" t="str">
        <f>VLOOKUP(E76, 'susceptibility metadata - 3.25.'!$A$2:$L$155, 9, FALSE)</f>
        <v>Highly Susceptible</v>
      </c>
      <c r="AB76" s="11" t="str">
        <f>VLOOKUP($E76,'susceptibility metadata - 3.25.'!$A$2:$L$155,10,FALSE)</f>
        <v>Susceptible</v>
      </c>
      <c r="AC76" s="11" t="str">
        <f>VLOOKUP($E76,'susceptibility metadata - 3.25.'!$A$2:$L$155,11,FALSE)</f>
        <v>Highly Susceptible</v>
      </c>
      <c r="AD76" s="11" t="str">
        <f>VLOOKUP($E76,'susceptibility metadata - 3.25.'!$A$2:$L$155,12,FALSE)</f>
        <v>Highly Susceptible</v>
      </c>
    </row>
    <row r="77">
      <c r="A77" s="7" t="s">
        <v>190</v>
      </c>
      <c r="B77" s="7" t="s">
        <v>191</v>
      </c>
      <c r="C77" s="7" t="s">
        <v>191</v>
      </c>
      <c r="D77" s="7" t="s">
        <v>32</v>
      </c>
      <c r="E77" s="8">
        <v>76.0</v>
      </c>
      <c r="F77" s="8"/>
      <c r="G77" s="8">
        <v>2.6672251E7</v>
      </c>
      <c r="H77" s="8">
        <v>2.0813581E7</v>
      </c>
      <c r="I77" s="9">
        <v>0.7803458733198034</v>
      </c>
      <c r="J77" s="10">
        <v>756.0</v>
      </c>
      <c r="K77" s="12"/>
      <c r="L77" s="10">
        <v>0.138425907</v>
      </c>
      <c r="M77" s="10">
        <v>0.022280255</v>
      </c>
      <c r="N77" s="10">
        <v>0.162088707</v>
      </c>
      <c r="O77" s="10">
        <v>0.677205131</v>
      </c>
      <c r="P77" s="11">
        <f>VLOOKUP($E77,'susceptibility metadata - 3.25.'!$A$2:$H$155,5,FALSE)</f>
        <v>0.09090909</v>
      </c>
      <c r="Q77" s="11">
        <f>VLOOKUP($E77,'susceptibility metadata - 3.25.'!$A$2:$H$155,6,FALSE)</f>
        <v>0.27272727</v>
      </c>
      <c r="R77" s="11">
        <f>VLOOKUP($E77,'susceptibility metadata - 3.25.'!$A$2:$H$155,7,FALSE)</f>
        <v>1</v>
      </c>
      <c r="S77" s="11">
        <f>VLOOKUP($E77,'susceptibility metadata - 3.25.'!$A$2:$H$155,8,FALSE)</f>
        <v>0</v>
      </c>
      <c r="T77" s="11" t="str">
        <f>VLOOKUP($E77,'genotype metadata - 3.25.24'!$A$2:$P$189,10,FALSE)</f>
        <v/>
      </c>
      <c r="U77" s="11" t="str">
        <f>VLOOKUP($E77,'genotype metadata - 3.25.24'!$A$2:$P$189,11,FALSE)</f>
        <v/>
      </c>
      <c r="V77" s="11" t="str">
        <f>VLOOKUP($E77,'genotype metadata - 3.25.24'!$A$2:$P$189,12,FALSE)</f>
        <v/>
      </c>
      <c r="W77" s="11" t="str">
        <f>VLOOKUP($E77,'genotype metadata - 3.25.24'!$A$2:$P$189,13,FALSE)</f>
        <v>NA</v>
      </c>
      <c r="X77" s="11" t="str">
        <f>VLOOKUP($E77,'genotype metadata - 3.25.24'!$A$2:$P$189,14,FALSE)</f>
        <v>NA</v>
      </c>
      <c r="Y77" s="11" t="str">
        <f>VLOOKUP($E77,'genotype metadata - 3.25.24'!$A$2:$P$189,15,FALSE)</f>
        <v>NA</v>
      </c>
      <c r="Z77" s="11" t="str">
        <f>VLOOKUP($E77,'genotype metadata - 3.25.24'!$A$2:$P$189,16,FALSE)</f>
        <v>NA</v>
      </c>
      <c r="AA77" s="11" t="str">
        <f>VLOOKUP(E77, 'susceptibility metadata - 3.25.'!$A$2:$L$155, 9, FALSE)</f>
        <v>Highly Susceptible</v>
      </c>
      <c r="AB77" s="11" t="str">
        <f>VLOOKUP($E77,'susceptibility metadata - 3.25.'!$A$2:$L$155,10,FALSE)</f>
        <v>NA</v>
      </c>
      <c r="AC77" s="11" t="str">
        <f>VLOOKUP($E77,'susceptibility metadata - 3.25.'!$A$2:$L$155,11,FALSE)</f>
        <v>NA</v>
      </c>
      <c r="AD77" s="11" t="str">
        <f>VLOOKUP($E77,'susceptibility metadata - 3.25.'!$A$2:$L$155,12,FALSE)</f>
        <v>Highly Susceptible</v>
      </c>
    </row>
    <row r="78">
      <c r="A78" s="7" t="s">
        <v>192</v>
      </c>
      <c r="B78" s="7" t="s">
        <v>193</v>
      </c>
      <c r="C78" s="7" t="s">
        <v>193</v>
      </c>
      <c r="D78" s="7" t="s">
        <v>32</v>
      </c>
      <c r="E78" s="8">
        <v>77.0</v>
      </c>
      <c r="F78" s="8"/>
      <c r="G78" s="8">
        <v>2.5881213E7</v>
      </c>
      <c r="H78" s="8">
        <v>1.0370725E7</v>
      </c>
      <c r="I78" s="9">
        <v>0.4007047505849127</v>
      </c>
      <c r="J78" s="10">
        <v>2021.0</v>
      </c>
      <c r="K78" s="12"/>
      <c r="L78" s="10">
        <v>0.064095205</v>
      </c>
      <c r="M78" s="10">
        <v>0.009282855</v>
      </c>
      <c r="N78" s="10">
        <v>0.055265708</v>
      </c>
      <c r="O78" s="10">
        <v>0.871356233</v>
      </c>
      <c r="P78" s="11">
        <f>VLOOKUP($E78,'susceptibility metadata - 3.25.'!$A$2:$H$155,5,FALSE)</f>
        <v>0.0719697</v>
      </c>
      <c r="Q78" s="11">
        <f>VLOOKUP($E78,'susceptibility metadata - 3.25.'!$A$2:$H$155,6,FALSE)</f>
        <v>0.23674242</v>
      </c>
      <c r="R78" s="11">
        <f>VLOOKUP($E78,'susceptibility metadata - 3.25.'!$A$2:$H$155,7,FALSE)</f>
        <v>1</v>
      </c>
      <c r="S78" s="11">
        <f>VLOOKUP($E78,'susceptibility metadata - 3.25.'!$A$2:$H$155,8,FALSE)</f>
        <v>0</v>
      </c>
      <c r="T78" s="11" t="str">
        <f>VLOOKUP($E78,'genotype metadata - 3.25.24'!$A$2:$P$189,10,FALSE)</f>
        <v>SR</v>
      </c>
      <c r="U78" s="11" t="str">
        <f>VLOOKUP($E78,'genotype metadata - 3.25.24'!$A$2:$P$189,11,FALSE)</f>
        <v>H</v>
      </c>
      <c r="V78" s="11" t="str">
        <f>VLOOKUP($E78,'genotype metadata - 3.25.24'!$A$2:$P$189,12,FALSE)</f>
        <v>N</v>
      </c>
      <c r="W78" s="11">
        <f>VLOOKUP($E78,'genotype metadata - 3.25.24'!$A$2:$P$189,13,FALSE)</f>
        <v>25.139367</v>
      </c>
      <c r="X78" s="11">
        <f>VLOOKUP($E78,'genotype metadata - 3.25.24'!$A$2:$P$189,14,FALSE)</f>
        <v>-80.294017</v>
      </c>
      <c r="Y78" s="11" t="str">
        <f>VLOOKUP($E78,'genotype metadata - 3.25.24'!$A$2:$P$189,15,FALSE)</f>
        <v>2015 batch</v>
      </c>
      <c r="Z78" s="11" t="str">
        <f>VLOOKUP($E78,'genotype metadata - 3.25.24'!$A$2:$P$189,16,FALSE)</f>
        <v>Margaret Miller</v>
      </c>
      <c r="AA78" s="11" t="str">
        <f>VLOOKUP(E78, 'susceptibility metadata - 3.25.'!$A$2:$L$155, 9, FALSE)</f>
        <v>Highly Susceptible</v>
      </c>
      <c r="AB78" s="11" t="str">
        <f>VLOOKUP($E78,'susceptibility metadata - 3.25.'!$A$2:$L$155,10,FALSE)</f>
        <v>Highly Susceptible</v>
      </c>
      <c r="AC78" s="11" t="str">
        <f>VLOOKUP($E78,'susceptibility metadata - 3.25.'!$A$2:$L$155,11,FALSE)</f>
        <v>Highly Susceptible</v>
      </c>
      <c r="AD78" s="11" t="str">
        <f>VLOOKUP($E78,'susceptibility metadata - 3.25.'!$A$2:$L$155,12,FALSE)</f>
        <v>Highly Susceptible</v>
      </c>
    </row>
    <row r="79">
      <c r="A79" s="7" t="s">
        <v>194</v>
      </c>
      <c r="B79" s="7" t="s">
        <v>195</v>
      </c>
      <c r="C79" s="7" t="s">
        <v>195</v>
      </c>
      <c r="D79" s="7" t="s">
        <v>32</v>
      </c>
      <c r="E79" s="8">
        <v>135.0</v>
      </c>
      <c r="F79" s="8"/>
      <c r="G79" s="8">
        <v>2.6171115E7</v>
      </c>
      <c r="H79" s="8">
        <v>1.9771017E7</v>
      </c>
      <c r="I79" s="9">
        <v>0.7554518407030041</v>
      </c>
      <c r="J79" s="10">
        <v>737.0</v>
      </c>
      <c r="K79" s="12"/>
      <c r="L79" s="10">
        <v>0.056104667</v>
      </c>
      <c r="M79" s="10">
        <v>0.009291208</v>
      </c>
      <c r="N79" s="10">
        <v>0.050518435</v>
      </c>
      <c r="O79" s="10">
        <v>0.88408569</v>
      </c>
      <c r="P79" s="11">
        <f>VLOOKUP($E79,'susceptibility metadata - 3.25.'!$A$2:$H$155,5,FALSE)</f>
        <v>0.22706229</v>
      </c>
      <c r="Q79" s="11">
        <f>VLOOKUP($E79,'susceptibility metadata - 3.25.'!$A$2:$H$155,6,FALSE)</f>
        <v>0.39330808</v>
      </c>
      <c r="R79" s="11">
        <f>VLOOKUP($E79,'susceptibility metadata - 3.25.'!$A$2:$H$155,7,FALSE)</f>
        <v>0.83333333</v>
      </c>
      <c r="S79" s="11">
        <f>VLOOKUP($E79,'susceptibility metadata - 3.25.'!$A$2:$H$155,8,FALSE)</f>
        <v>0.16666667</v>
      </c>
      <c r="T79" s="11" t="str">
        <f>VLOOKUP($E79,'genotype metadata - 3.25.24'!$A$2:$P$189,10,FALSE)</f>
        <v/>
      </c>
      <c r="U79" s="11" t="str">
        <f>VLOOKUP($E79,'genotype metadata - 3.25.24'!$A$2:$P$189,11,FALSE)</f>
        <v/>
      </c>
      <c r="V79" s="11" t="str">
        <f>VLOOKUP($E79,'genotype metadata - 3.25.24'!$A$2:$P$189,12,FALSE)</f>
        <v/>
      </c>
      <c r="W79" s="11" t="str">
        <f>VLOOKUP($E79,'genotype metadata - 3.25.24'!$A$2:$P$189,13,FALSE)</f>
        <v>NA</v>
      </c>
      <c r="X79" s="11" t="str">
        <f>VLOOKUP($E79,'genotype metadata - 3.25.24'!$A$2:$P$189,14,FALSE)</f>
        <v>NA</v>
      </c>
      <c r="Y79" s="11" t="str">
        <f>VLOOKUP($E79,'genotype metadata - 3.25.24'!$A$2:$P$189,15,FALSE)</f>
        <v>NA</v>
      </c>
      <c r="Z79" s="11" t="str">
        <f>VLOOKUP($E79,'genotype metadata - 3.25.24'!$A$2:$P$189,16,FALSE)</f>
        <v>NA</v>
      </c>
      <c r="AA79" s="11" t="str">
        <f>VLOOKUP(E79, 'susceptibility metadata - 3.25.'!$A$2:$L$155, 9, FALSE)</f>
        <v>Susceptible</v>
      </c>
      <c r="AB79" s="11" t="str">
        <f>VLOOKUP($E79,'susceptibility metadata - 3.25.'!$A$2:$L$155,10,FALSE)</f>
        <v>Susceptible</v>
      </c>
      <c r="AC79" s="11" t="str">
        <f>VLOOKUP($E79,'susceptibility metadata - 3.25.'!$A$2:$L$155,11,FALSE)</f>
        <v>Susceptible</v>
      </c>
      <c r="AD79" s="11" t="str">
        <f>VLOOKUP($E79,'susceptibility metadata - 3.25.'!$A$2:$L$155,12,FALSE)</f>
        <v>Susceptible</v>
      </c>
    </row>
    <row r="80">
      <c r="A80" s="7" t="s">
        <v>196</v>
      </c>
      <c r="B80" s="7" t="s">
        <v>197</v>
      </c>
      <c r="C80" s="7" t="s">
        <v>197</v>
      </c>
      <c r="D80" s="7" t="s">
        <v>32</v>
      </c>
      <c r="E80" s="8">
        <v>79.0</v>
      </c>
      <c r="F80" s="8"/>
      <c r="G80" s="8">
        <v>2.7696744E7</v>
      </c>
      <c r="H80" s="8">
        <v>1.7733655E7</v>
      </c>
      <c r="I80" s="9">
        <v>0.6402794133490926</v>
      </c>
      <c r="J80" s="10">
        <v>865.0</v>
      </c>
      <c r="K80" s="12"/>
      <c r="L80" s="10">
        <v>0.067956754</v>
      </c>
      <c r="M80" s="10">
        <v>0.01010984</v>
      </c>
      <c r="N80" s="10">
        <v>0.077712922</v>
      </c>
      <c r="O80" s="10">
        <v>0.844220484</v>
      </c>
      <c r="P80" s="11">
        <f>VLOOKUP($E80,'susceptibility metadata - 3.25.'!$A$2:$H$155,5,FALSE)</f>
        <v>0.18181818</v>
      </c>
      <c r="Q80" s="11">
        <f>VLOOKUP($E80,'susceptibility metadata - 3.25.'!$A$2:$H$155,6,FALSE)</f>
        <v>0.54545455</v>
      </c>
      <c r="R80" s="11">
        <f>VLOOKUP($E80,'susceptibility metadata - 3.25.'!$A$2:$H$155,7,FALSE)</f>
        <v>1</v>
      </c>
      <c r="S80" s="11">
        <f>VLOOKUP($E80,'susceptibility metadata - 3.25.'!$A$2:$H$155,8,FALSE)</f>
        <v>0</v>
      </c>
      <c r="T80" s="11" t="str">
        <f>VLOOKUP($E80,'genotype metadata - 3.25.24'!$A$2:$P$189,10,FALSE)</f>
        <v/>
      </c>
      <c r="U80" s="11" t="str">
        <f>VLOOKUP($E80,'genotype metadata - 3.25.24'!$A$2:$P$189,11,FALSE)</f>
        <v/>
      </c>
      <c r="V80" s="11" t="str">
        <f>VLOOKUP($E80,'genotype metadata - 3.25.24'!$A$2:$P$189,12,FALSE)</f>
        <v/>
      </c>
      <c r="W80" s="11" t="str">
        <f>VLOOKUP($E80,'genotype metadata - 3.25.24'!$A$2:$P$189,13,FALSE)</f>
        <v>NA</v>
      </c>
      <c r="X80" s="11" t="str">
        <f>VLOOKUP($E80,'genotype metadata - 3.25.24'!$A$2:$P$189,14,FALSE)</f>
        <v>NA</v>
      </c>
      <c r="Y80" s="11" t="str">
        <f>VLOOKUP($E80,'genotype metadata - 3.25.24'!$A$2:$P$189,15,FALSE)</f>
        <v>NA</v>
      </c>
      <c r="Z80" s="11" t="str">
        <f>VLOOKUP($E80,'genotype metadata - 3.25.24'!$A$2:$P$189,16,FALSE)</f>
        <v>NA</v>
      </c>
      <c r="AA80" s="11" t="str">
        <f>VLOOKUP(E80, 'susceptibility metadata - 3.25.'!$A$2:$L$155, 9, FALSE)</f>
        <v>Susceptible</v>
      </c>
      <c r="AB80" s="11" t="str">
        <f>VLOOKUP($E80,'susceptibility metadata - 3.25.'!$A$2:$L$155,10,FALSE)</f>
        <v>NA</v>
      </c>
      <c r="AC80" s="11" t="str">
        <f>VLOOKUP($E80,'susceptibility metadata - 3.25.'!$A$2:$L$155,11,FALSE)</f>
        <v>NA</v>
      </c>
      <c r="AD80" s="11" t="str">
        <f>VLOOKUP($E80,'susceptibility metadata - 3.25.'!$A$2:$L$155,12,FALSE)</f>
        <v>Susceptible</v>
      </c>
    </row>
    <row r="81">
      <c r="A81" s="7" t="s">
        <v>198</v>
      </c>
      <c r="B81" s="7" t="s">
        <v>199</v>
      </c>
      <c r="C81" s="7" t="s">
        <v>199</v>
      </c>
      <c r="D81" s="7" t="s">
        <v>32</v>
      </c>
      <c r="E81" s="8">
        <v>80.0</v>
      </c>
      <c r="F81" s="8"/>
      <c r="G81" s="8">
        <v>2.505958E7</v>
      </c>
      <c r="H81" s="8">
        <v>1.9749602E7</v>
      </c>
      <c r="I81" s="9">
        <v>0.7881058660999107</v>
      </c>
      <c r="J81" s="10">
        <v>790.0</v>
      </c>
      <c r="K81" s="12"/>
      <c r="L81" s="10">
        <v>0.048868315</v>
      </c>
      <c r="M81" s="10">
        <v>0.006614234</v>
      </c>
      <c r="N81" s="10">
        <v>0.041297279</v>
      </c>
      <c r="O81" s="10">
        <v>0.903220171</v>
      </c>
      <c r="P81" s="11">
        <f>VLOOKUP($E81,'susceptibility metadata - 3.25.'!$A$2:$H$155,5,FALSE)</f>
        <v>0.1344697</v>
      </c>
      <c r="Q81" s="11">
        <f>VLOOKUP($E81,'susceptibility metadata - 3.25.'!$A$2:$H$155,6,FALSE)</f>
        <v>0.39015152</v>
      </c>
      <c r="R81" s="11">
        <f>VLOOKUP($E81,'susceptibility metadata - 3.25.'!$A$2:$H$155,7,FALSE)</f>
        <v>1</v>
      </c>
      <c r="S81" s="11">
        <f>VLOOKUP($E81,'susceptibility metadata - 3.25.'!$A$2:$H$155,8,FALSE)</f>
        <v>0</v>
      </c>
      <c r="T81" s="11" t="str">
        <f>VLOOKUP($E81,'genotype metadata - 3.25.24'!$A$2:$P$189,10,FALSE)</f>
        <v>COO</v>
      </c>
      <c r="U81" s="11" t="str">
        <f>VLOOKUP($E81,'genotype metadata - 3.25.24'!$A$2:$P$189,11,FALSE)</f>
        <v>KWN</v>
      </c>
      <c r="V81" s="11" t="str">
        <f>VLOOKUP($E81,'genotype metadata - 3.25.24'!$A$2:$P$189,12,FALSE)</f>
        <v>N</v>
      </c>
      <c r="W81" s="11">
        <f>VLOOKUP($E81,'genotype metadata - 3.25.24'!$A$2:$P$189,13,FALSE)</f>
        <v>24.55107</v>
      </c>
      <c r="X81" s="11">
        <f>VLOOKUP($E81,'genotype metadata - 3.25.24'!$A$2:$P$189,14,FALSE)</f>
        <v>-81.80805</v>
      </c>
      <c r="Y81" s="11" t="str">
        <f>VLOOKUP($E81,'genotype metadata - 3.25.24'!$A$2:$P$189,15,FALSE)</f>
        <v>2010-2017</v>
      </c>
      <c r="Z81" s="11" t="str">
        <f>VLOOKUP($E81,'genotype metadata - 3.25.24'!$A$2:$P$189,16,FALSE)</f>
        <v>Mote</v>
      </c>
      <c r="AA81" s="11" t="str">
        <f>VLOOKUP(E81, 'susceptibility metadata - 3.25.'!$A$2:$L$155, 9, FALSE)</f>
        <v>Susceptible</v>
      </c>
      <c r="AB81" s="11" t="str">
        <f>VLOOKUP($E81,'susceptibility metadata - 3.25.'!$A$2:$L$155,10,FALSE)</f>
        <v>Susceptible</v>
      </c>
      <c r="AC81" s="11" t="str">
        <f>VLOOKUP($E81,'susceptibility metadata - 3.25.'!$A$2:$L$155,11,FALSE)</f>
        <v>Highly Susceptible</v>
      </c>
      <c r="AD81" s="11" t="str">
        <f>VLOOKUP($E81,'susceptibility metadata - 3.25.'!$A$2:$L$155,12,FALSE)</f>
        <v>Susceptible</v>
      </c>
    </row>
    <row r="82" hidden="1">
      <c r="A82" s="7" t="s">
        <v>200</v>
      </c>
      <c r="B82" s="7" t="s">
        <v>201</v>
      </c>
      <c r="C82" s="7" t="s">
        <v>201</v>
      </c>
      <c r="D82" s="7" t="s">
        <v>32</v>
      </c>
      <c r="E82" s="8">
        <v>154.0</v>
      </c>
      <c r="F82" s="8"/>
      <c r="G82" s="8">
        <v>2.5868102E7</v>
      </c>
      <c r="H82" s="8">
        <v>2.0869479E7</v>
      </c>
      <c r="I82" s="9">
        <v>0.8067649880149692</v>
      </c>
      <c r="J82" s="10">
        <v>592.0</v>
      </c>
      <c r="K82" s="10" t="s">
        <v>44</v>
      </c>
      <c r="L82" s="10">
        <v>0.041220518</v>
      </c>
      <c r="M82" s="10">
        <v>0.006216001</v>
      </c>
      <c r="N82" s="10">
        <v>0.037491227</v>
      </c>
      <c r="O82" s="10">
        <v>0.915072254</v>
      </c>
      <c r="P82" s="11">
        <f>VLOOKUP($E82,'susceptibility metadata - 3.25.'!$A$2:$H$155,5,FALSE)</f>
        <v>0.18052631</v>
      </c>
      <c r="Q82" s="11">
        <f>VLOOKUP($E82,'susceptibility metadata - 3.25.'!$A$2:$H$155,6,FALSE)</f>
        <v>0.3164975</v>
      </c>
      <c r="R82" s="11">
        <f>VLOOKUP($E82,'susceptibility metadata - 3.25.'!$A$2:$H$155,7,FALSE)</f>
        <v>0.97297297</v>
      </c>
      <c r="S82" s="11">
        <f>VLOOKUP($E82,'susceptibility metadata - 3.25.'!$A$2:$H$155,8,FALSE)</f>
        <v>0.02702703</v>
      </c>
      <c r="T82" s="11" t="str">
        <f>VLOOKUP($E82,'genotype metadata - 3.25.24'!$A$2:$P$189,10,FALSE)</f>
        <v/>
      </c>
      <c r="U82" s="11" t="str">
        <f>VLOOKUP($E82,'genotype metadata - 3.25.24'!$A$2:$P$189,11,FALSE)</f>
        <v/>
      </c>
      <c r="V82" s="11" t="str">
        <f>VLOOKUP($E82,'genotype metadata - 3.25.24'!$A$2:$P$189,12,FALSE)</f>
        <v/>
      </c>
      <c r="W82" s="11" t="str">
        <f>VLOOKUP($E82,'genotype metadata - 3.25.24'!$A$2:$P$189,13,FALSE)</f>
        <v>NA</v>
      </c>
      <c r="X82" s="11" t="str">
        <f>VLOOKUP($E82,'genotype metadata - 3.25.24'!$A$2:$P$189,14,FALSE)</f>
        <v>NA</v>
      </c>
      <c r="Y82" s="11" t="str">
        <f>VLOOKUP($E82,'genotype metadata - 3.25.24'!$A$2:$P$189,15,FALSE)</f>
        <v>NA</v>
      </c>
      <c r="Z82" s="11" t="str">
        <f>VLOOKUP($E82,'genotype metadata - 3.25.24'!$A$2:$P$189,16,FALSE)</f>
        <v>NA</v>
      </c>
      <c r="AA82" s="11" t="str">
        <f>VLOOKUP(E82, 'susceptibility metadata - 3.25.'!$A$2:$L$155, 9, FALSE)</f>
        <v>Highly Susceptible</v>
      </c>
      <c r="AB82" s="11" t="str">
        <f>VLOOKUP($E82,'susceptibility metadata - 3.25.'!$A$2:$L$155,10,FALSE)</f>
        <v>Susceptible</v>
      </c>
      <c r="AC82" s="11" t="str">
        <f>VLOOKUP($E82,'susceptibility metadata - 3.25.'!$A$2:$L$155,11,FALSE)</f>
        <v>Highly Susceptible</v>
      </c>
      <c r="AD82" s="11" t="str">
        <f>VLOOKUP($E82,'susceptibility metadata - 3.25.'!$A$2:$L$155,12,FALSE)</f>
        <v>Highly Susceptible</v>
      </c>
    </row>
    <row r="83" hidden="1">
      <c r="A83" s="7" t="s">
        <v>202</v>
      </c>
      <c r="B83" s="7" t="s">
        <v>203</v>
      </c>
      <c r="C83" s="7" t="s">
        <v>203</v>
      </c>
      <c r="D83" s="7" t="s">
        <v>32</v>
      </c>
      <c r="E83" s="8">
        <v>154.0</v>
      </c>
      <c r="F83" s="8"/>
      <c r="G83" s="8">
        <v>2.759599E7</v>
      </c>
      <c r="H83" s="8">
        <v>2.0785444E7</v>
      </c>
      <c r="I83" s="9">
        <v>0.7532052301801819</v>
      </c>
      <c r="J83" s="10">
        <v>580.0</v>
      </c>
      <c r="K83" s="10" t="s">
        <v>44</v>
      </c>
      <c r="L83" s="10">
        <v>0.111824401</v>
      </c>
      <c r="M83" s="10">
        <v>0.017624668</v>
      </c>
      <c r="N83" s="10">
        <v>0.134530932</v>
      </c>
      <c r="O83" s="10">
        <v>0.73602</v>
      </c>
      <c r="P83" s="11">
        <f>VLOOKUP($E83,'susceptibility metadata - 3.25.'!$A$2:$H$155,5,FALSE)</f>
        <v>0.18052631</v>
      </c>
      <c r="Q83" s="11">
        <f>VLOOKUP($E83,'susceptibility metadata - 3.25.'!$A$2:$H$155,6,FALSE)</f>
        <v>0.3164975</v>
      </c>
      <c r="R83" s="11">
        <f>VLOOKUP($E83,'susceptibility metadata - 3.25.'!$A$2:$H$155,7,FALSE)</f>
        <v>0.97297297</v>
      </c>
      <c r="S83" s="11">
        <f>VLOOKUP($E83,'susceptibility metadata - 3.25.'!$A$2:$H$155,8,FALSE)</f>
        <v>0.02702703</v>
      </c>
      <c r="T83" s="11" t="str">
        <f>VLOOKUP($E83,'genotype metadata - 3.25.24'!$A$2:$P$189,10,FALSE)</f>
        <v/>
      </c>
      <c r="U83" s="11" t="str">
        <f>VLOOKUP($E83,'genotype metadata - 3.25.24'!$A$2:$P$189,11,FALSE)</f>
        <v/>
      </c>
      <c r="V83" s="11" t="str">
        <f>VLOOKUP($E83,'genotype metadata - 3.25.24'!$A$2:$P$189,12,FALSE)</f>
        <v/>
      </c>
      <c r="W83" s="11" t="str">
        <f>VLOOKUP($E83,'genotype metadata - 3.25.24'!$A$2:$P$189,13,FALSE)</f>
        <v>NA</v>
      </c>
      <c r="X83" s="11" t="str">
        <f>VLOOKUP($E83,'genotype metadata - 3.25.24'!$A$2:$P$189,14,FALSE)</f>
        <v>NA</v>
      </c>
      <c r="Y83" s="11" t="str">
        <f>VLOOKUP($E83,'genotype metadata - 3.25.24'!$A$2:$P$189,15,FALSE)</f>
        <v>NA</v>
      </c>
      <c r="Z83" s="11" t="str">
        <f>VLOOKUP($E83,'genotype metadata - 3.25.24'!$A$2:$P$189,16,FALSE)</f>
        <v>NA</v>
      </c>
      <c r="AA83" s="11" t="str">
        <f>VLOOKUP(E83, 'susceptibility metadata - 3.25.'!$A$2:$L$155, 9, FALSE)</f>
        <v>Highly Susceptible</v>
      </c>
      <c r="AB83" s="11" t="str">
        <f>VLOOKUP($E83,'susceptibility metadata - 3.25.'!$A$2:$L$155,10,FALSE)</f>
        <v>Susceptible</v>
      </c>
      <c r="AC83" s="11" t="str">
        <f>VLOOKUP($E83,'susceptibility metadata - 3.25.'!$A$2:$L$155,11,FALSE)</f>
        <v>Highly Susceptible</v>
      </c>
      <c r="AD83" s="11" t="str">
        <f>VLOOKUP($E83,'susceptibility metadata - 3.25.'!$A$2:$L$155,12,FALSE)</f>
        <v>Highly Susceptible</v>
      </c>
    </row>
    <row r="84">
      <c r="A84" s="7" t="s">
        <v>204</v>
      </c>
      <c r="B84" s="7" t="s">
        <v>205</v>
      </c>
      <c r="C84" s="7" t="s">
        <v>205</v>
      </c>
      <c r="D84" s="7" t="s">
        <v>32</v>
      </c>
      <c r="E84" s="8">
        <v>83.0</v>
      </c>
      <c r="F84" s="8"/>
      <c r="G84" s="8">
        <v>1.9691251E7</v>
      </c>
      <c r="H84" s="8">
        <v>9116994.0</v>
      </c>
      <c r="I84" s="9">
        <v>0.4629971960643841</v>
      </c>
      <c r="J84" s="10">
        <v>35110.0</v>
      </c>
      <c r="K84" s="12"/>
      <c r="L84" s="10">
        <v>0.064015957</v>
      </c>
      <c r="M84" s="10">
        <v>0.02278655</v>
      </c>
      <c r="N84" s="10">
        <v>0.039649199</v>
      </c>
      <c r="O84" s="10">
        <v>0.873548293</v>
      </c>
      <c r="P84" s="11">
        <f>VLOOKUP($E84,'susceptibility metadata - 3.25.'!$A$2:$H$155,5,FALSE)</f>
        <v>1</v>
      </c>
      <c r="Q84" s="11">
        <f>VLOOKUP($E84,'susceptibility metadata - 3.25.'!$A$2:$H$155,6,FALSE)</f>
        <v>1</v>
      </c>
      <c r="R84" s="11">
        <f>VLOOKUP($E84,'susceptibility metadata - 3.25.'!$A$2:$H$155,7,FALSE)</f>
        <v>0</v>
      </c>
      <c r="S84" s="11">
        <f>VLOOKUP($E84,'susceptibility metadata - 3.25.'!$A$2:$H$155,8,FALSE)</f>
        <v>1</v>
      </c>
      <c r="T84" s="11" t="str">
        <f>VLOOKUP($E84,'genotype metadata - 3.25.24'!$A$2:$P$189,10,FALSE)</f>
        <v/>
      </c>
      <c r="U84" s="11" t="str">
        <f>VLOOKUP($E84,'genotype metadata - 3.25.24'!$A$2:$P$189,11,FALSE)</f>
        <v/>
      </c>
      <c r="V84" s="11" t="str">
        <f>VLOOKUP($E84,'genotype metadata - 3.25.24'!$A$2:$P$189,12,FALSE)</f>
        <v/>
      </c>
      <c r="W84" s="11" t="str">
        <f>VLOOKUP($E84,'genotype metadata - 3.25.24'!$A$2:$P$189,13,FALSE)</f>
        <v>NA</v>
      </c>
      <c r="X84" s="11" t="str">
        <f>VLOOKUP($E84,'genotype metadata - 3.25.24'!$A$2:$P$189,14,FALSE)</f>
        <v>NA</v>
      </c>
      <c r="Y84" s="11" t="str">
        <f>VLOOKUP($E84,'genotype metadata - 3.25.24'!$A$2:$P$189,15,FALSE)</f>
        <v>NA</v>
      </c>
      <c r="Z84" s="11" t="str">
        <f>VLOOKUP($E84,'genotype metadata - 3.25.24'!$A$2:$P$189,16,FALSE)</f>
        <v>NA</v>
      </c>
      <c r="AA84" s="11" t="str">
        <f>VLOOKUP(E84, 'susceptibility metadata - 3.25.'!$A$2:$L$155, 9, FALSE)</f>
        <v>Resistant</v>
      </c>
      <c r="AB84" s="11" t="str">
        <f>VLOOKUP($E84,'susceptibility metadata - 3.25.'!$A$2:$L$155,10,FALSE)</f>
        <v>NA</v>
      </c>
      <c r="AC84" s="11" t="str">
        <f>VLOOKUP($E84,'susceptibility metadata - 3.25.'!$A$2:$L$155,11,FALSE)</f>
        <v>NA</v>
      </c>
      <c r="AD84" s="11" t="str">
        <f>VLOOKUP($E84,'susceptibility metadata - 3.25.'!$A$2:$L$155,12,FALSE)</f>
        <v>1/1 Resistant</v>
      </c>
    </row>
    <row r="85">
      <c r="A85" s="7" t="s">
        <v>206</v>
      </c>
      <c r="B85" s="7" t="s">
        <v>207</v>
      </c>
      <c r="C85" s="7" t="s">
        <v>208</v>
      </c>
      <c r="D85" s="7" t="s">
        <v>32</v>
      </c>
      <c r="E85" s="8">
        <v>84.0</v>
      </c>
      <c r="F85" s="8"/>
      <c r="G85" s="8">
        <v>2.6256106E7</v>
      </c>
      <c r="H85" s="8">
        <v>1.0148188E7</v>
      </c>
      <c r="I85" s="9">
        <v>0.3865077327155824</v>
      </c>
      <c r="J85" s="10">
        <v>2398.0</v>
      </c>
      <c r="K85" s="12"/>
      <c r="L85" s="10">
        <v>0.056667217</v>
      </c>
      <c r="M85" s="10">
        <v>0.010320735</v>
      </c>
      <c r="N85" s="10">
        <v>0.110583705</v>
      </c>
      <c r="O85" s="10">
        <v>0.822428344</v>
      </c>
      <c r="P85" s="11">
        <f>VLOOKUP($E85,'susceptibility metadata - 3.25.'!$A$2:$H$155,5,FALSE)</f>
        <v>1</v>
      </c>
      <c r="Q85" s="11">
        <f>VLOOKUP($E85,'susceptibility metadata - 3.25.'!$A$2:$H$155,6,FALSE)</f>
        <v>1</v>
      </c>
      <c r="R85" s="11">
        <f>VLOOKUP($E85,'susceptibility metadata - 3.25.'!$A$2:$H$155,7,FALSE)</f>
        <v>0</v>
      </c>
      <c r="S85" s="11">
        <f>VLOOKUP($E85,'susceptibility metadata - 3.25.'!$A$2:$H$155,8,FALSE)</f>
        <v>1</v>
      </c>
      <c r="T85" s="11" t="str">
        <f>VLOOKUP($E85,'genotype metadata - 3.25.24'!$A$2:$P$189,10,FALSE)</f>
        <v>COO</v>
      </c>
      <c r="U85" s="11" t="str">
        <f>VLOOKUP($E85,'genotype metadata - 3.25.24'!$A$2:$P$189,11,FALSE)</f>
        <v>KWN</v>
      </c>
      <c r="V85" s="11" t="str">
        <f>VLOOKUP($E85,'genotype metadata - 3.25.24'!$A$2:$P$189,12,FALSE)</f>
        <v>N</v>
      </c>
      <c r="W85" s="11">
        <f>VLOOKUP($E85,'genotype metadata - 3.25.24'!$A$2:$P$189,13,FALSE)</f>
        <v>24.55107</v>
      </c>
      <c r="X85" s="11">
        <f>VLOOKUP($E85,'genotype metadata - 3.25.24'!$A$2:$P$189,14,FALSE)</f>
        <v>-81.80805</v>
      </c>
      <c r="Y85" s="11" t="str">
        <f>VLOOKUP($E85,'genotype metadata - 3.25.24'!$A$2:$P$189,15,FALSE)</f>
        <v>2010-2017</v>
      </c>
      <c r="Z85" s="11" t="str">
        <f>VLOOKUP($E85,'genotype metadata - 3.25.24'!$A$2:$P$189,16,FALSE)</f>
        <v>Mote</v>
      </c>
      <c r="AA85" s="11" t="str">
        <f>VLOOKUP(E85, 'susceptibility metadata - 3.25.'!$A$2:$L$155, 9, FALSE)</f>
        <v>Resistant</v>
      </c>
      <c r="AB85" s="11" t="str">
        <f>VLOOKUP($E85,'susceptibility metadata - 3.25.'!$A$2:$L$155,10,FALSE)</f>
        <v>NA</v>
      </c>
      <c r="AC85" s="11" t="str">
        <f>VLOOKUP($E85,'susceptibility metadata - 3.25.'!$A$2:$L$155,11,FALSE)</f>
        <v>NA</v>
      </c>
      <c r="AD85" s="11" t="str">
        <f>VLOOKUP($E85,'susceptibility metadata - 3.25.'!$A$2:$L$155,12,FALSE)</f>
        <v>1/1 Resistant</v>
      </c>
    </row>
    <row r="86">
      <c r="A86" s="7" t="s">
        <v>209</v>
      </c>
      <c r="B86" s="7" t="s">
        <v>210</v>
      </c>
      <c r="C86" s="7" t="s">
        <v>210</v>
      </c>
      <c r="D86" s="7" t="s">
        <v>32</v>
      </c>
      <c r="E86" s="8">
        <v>85.0</v>
      </c>
      <c r="F86" s="8"/>
      <c r="G86" s="8">
        <v>2.602469E7</v>
      </c>
      <c r="H86" s="8">
        <v>1.0563977E7</v>
      </c>
      <c r="I86" s="9">
        <v>0.40592133854428236</v>
      </c>
      <c r="J86" s="10">
        <v>2241.0</v>
      </c>
      <c r="K86" s="12"/>
      <c r="L86" s="10">
        <v>0.08405783</v>
      </c>
      <c r="M86" s="10">
        <v>0.014770679</v>
      </c>
      <c r="N86" s="10">
        <v>0.124263032</v>
      </c>
      <c r="O86" s="10">
        <v>0.776908459</v>
      </c>
      <c r="P86" s="11">
        <f>VLOOKUP($E86,'susceptibility metadata - 3.25.'!$A$2:$H$155,5,FALSE)</f>
        <v>0.41477273</v>
      </c>
      <c r="Q86" s="11">
        <f>VLOOKUP($E86,'susceptibility metadata - 3.25.'!$A$2:$H$155,6,FALSE)</f>
        <v>0.51704545</v>
      </c>
      <c r="R86" s="11">
        <f>VLOOKUP($E86,'susceptibility metadata - 3.25.'!$A$2:$H$155,7,FALSE)</f>
        <v>0.66666667</v>
      </c>
      <c r="S86" s="11">
        <f>VLOOKUP($E86,'susceptibility metadata - 3.25.'!$A$2:$H$155,8,FALSE)</f>
        <v>0.33333333</v>
      </c>
      <c r="T86" s="11" t="str">
        <f>VLOOKUP($E86,'genotype metadata - 3.25.24'!$A$2:$P$189,10,FALSE)</f>
        <v>SR</v>
      </c>
      <c r="U86" s="11" t="str">
        <f>VLOOKUP($E86,'genotype metadata - 3.25.24'!$A$2:$P$189,11,FALSE)</f>
        <v>H</v>
      </c>
      <c r="V86" s="11" t="str">
        <f>VLOOKUP($E86,'genotype metadata - 3.25.24'!$A$2:$P$189,12,FALSE)</f>
        <v>N</v>
      </c>
      <c r="W86" s="11">
        <f>VLOOKUP($E86,'genotype metadata - 3.25.24'!$A$2:$P$189,13,FALSE)</f>
        <v>25.139367</v>
      </c>
      <c r="X86" s="11">
        <f>VLOOKUP($E86,'genotype metadata - 3.25.24'!$A$2:$P$189,14,FALSE)</f>
        <v>-80.294017</v>
      </c>
      <c r="Y86" s="11" t="str">
        <f>VLOOKUP($E86,'genotype metadata - 3.25.24'!$A$2:$P$189,15,FALSE)</f>
        <v>2015 batch</v>
      </c>
      <c r="Z86" s="11" t="str">
        <f>VLOOKUP($E86,'genotype metadata - 3.25.24'!$A$2:$P$189,16,FALSE)</f>
        <v>Margaret Miller</v>
      </c>
      <c r="AA86" s="11" t="str">
        <f>VLOOKUP(E86, 'susceptibility metadata - 3.25.'!$A$2:$L$155, 9, FALSE)</f>
        <v>Intermediate</v>
      </c>
      <c r="AB86" s="11" t="str">
        <f>VLOOKUP($E86,'susceptibility metadata - 3.25.'!$A$2:$L$155,10,FALSE)</f>
        <v>Intermediate</v>
      </c>
      <c r="AC86" s="11" t="str">
        <f>VLOOKUP($E86,'susceptibility metadata - 3.25.'!$A$2:$L$155,11,FALSE)</f>
        <v>Intermediate</v>
      </c>
      <c r="AD86" s="11" t="str">
        <f>VLOOKUP($E86,'susceptibility metadata - 3.25.'!$A$2:$L$155,12,FALSE)</f>
        <v>Intermediate</v>
      </c>
    </row>
    <row r="87">
      <c r="A87" s="7" t="s">
        <v>211</v>
      </c>
      <c r="B87" s="7" t="s">
        <v>212</v>
      </c>
      <c r="C87" s="7" t="s">
        <v>212</v>
      </c>
      <c r="D87" s="7" t="s">
        <v>32</v>
      </c>
      <c r="E87" s="8">
        <v>86.0</v>
      </c>
      <c r="F87" s="8"/>
      <c r="G87" s="8">
        <v>2.891508E7</v>
      </c>
      <c r="H87" s="8">
        <v>1.847024E7</v>
      </c>
      <c r="I87" s="9">
        <v>0.6387753379897272</v>
      </c>
      <c r="J87" s="10">
        <v>839.0</v>
      </c>
      <c r="K87" s="12"/>
      <c r="L87" s="10">
        <v>0.076457289</v>
      </c>
      <c r="M87" s="10">
        <v>0.013796562</v>
      </c>
      <c r="N87" s="10">
        <v>0.150850226</v>
      </c>
      <c r="O87" s="10">
        <v>0.758895923</v>
      </c>
      <c r="P87" s="11">
        <f>VLOOKUP($E87,'susceptibility metadata - 3.25.'!$A$2:$H$155,5,FALSE)</f>
        <v>0.18181818</v>
      </c>
      <c r="Q87" s="11">
        <f>VLOOKUP($E87,'susceptibility metadata - 3.25.'!$A$2:$H$155,6,FALSE)</f>
        <v>0.18181818</v>
      </c>
      <c r="R87" s="11">
        <f>VLOOKUP($E87,'susceptibility metadata - 3.25.'!$A$2:$H$155,7,FALSE)</f>
        <v>1</v>
      </c>
      <c r="S87" s="11">
        <f>VLOOKUP($E87,'susceptibility metadata - 3.25.'!$A$2:$H$155,8,FALSE)</f>
        <v>0</v>
      </c>
      <c r="T87" s="11" t="str">
        <f>VLOOKUP($E87,'genotype metadata - 3.25.24'!$A$2:$P$189,10,FALSE)</f>
        <v>SR</v>
      </c>
      <c r="U87" s="11" t="str">
        <f>VLOOKUP($E87,'genotype metadata - 3.25.24'!$A$2:$P$189,11,FALSE)</f>
        <v>H</v>
      </c>
      <c r="V87" s="11" t="str">
        <f>VLOOKUP($E87,'genotype metadata - 3.25.24'!$A$2:$P$189,12,FALSE)</f>
        <v>N</v>
      </c>
      <c r="W87" s="11">
        <f>VLOOKUP($E87,'genotype metadata - 3.25.24'!$A$2:$P$189,13,FALSE)</f>
        <v>25.139367</v>
      </c>
      <c r="X87" s="11">
        <f>VLOOKUP($E87,'genotype metadata - 3.25.24'!$A$2:$P$189,14,FALSE)</f>
        <v>-80.294017</v>
      </c>
      <c r="Y87" s="11" t="str">
        <f>VLOOKUP($E87,'genotype metadata - 3.25.24'!$A$2:$P$189,15,FALSE)</f>
        <v>2015 batch</v>
      </c>
      <c r="Z87" s="11" t="str">
        <f>VLOOKUP($E87,'genotype metadata - 3.25.24'!$A$2:$P$189,16,FALSE)</f>
        <v>Margaret Miller</v>
      </c>
      <c r="AA87" s="11" t="str">
        <f>VLOOKUP(E87, 'susceptibility metadata - 3.25.'!$A$2:$L$155, 9, FALSE)</f>
        <v>Highly Susceptible</v>
      </c>
      <c r="AB87" s="11" t="str">
        <f>VLOOKUP($E87,'susceptibility metadata - 3.25.'!$A$2:$L$155,10,FALSE)</f>
        <v>NA</v>
      </c>
      <c r="AC87" s="11" t="str">
        <f>VLOOKUP($E87,'susceptibility metadata - 3.25.'!$A$2:$L$155,11,FALSE)</f>
        <v>NA</v>
      </c>
      <c r="AD87" s="11" t="str">
        <f>VLOOKUP($E87,'susceptibility metadata - 3.25.'!$A$2:$L$155,12,FALSE)</f>
        <v>Highly Susceptible</v>
      </c>
    </row>
    <row r="88">
      <c r="A88" s="7" t="s">
        <v>213</v>
      </c>
      <c r="B88" s="7" t="s">
        <v>214</v>
      </c>
      <c r="C88" s="7" t="s">
        <v>214</v>
      </c>
      <c r="D88" s="7" t="s">
        <v>32</v>
      </c>
      <c r="E88" s="8">
        <v>137.0</v>
      </c>
      <c r="F88" s="8"/>
      <c r="G88" s="8">
        <v>2.7072411E7</v>
      </c>
      <c r="H88" s="8">
        <v>2.1531889E7</v>
      </c>
      <c r="I88" s="9">
        <v>0.7953443452081161</v>
      </c>
      <c r="J88" s="10">
        <v>729.0</v>
      </c>
      <c r="K88" s="12"/>
      <c r="L88" s="10">
        <v>0.057828245</v>
      </c>
      <c r="M88" s="10">
        <v>0.008835933</v>
      </c>
      <c r="N88" s="10">
        <v>0.063849835</v>
      </c>
      <c r="O88" s="10">
        <v>0.869485987</v>
      </c>
      <c r="P88" s="11">
        <f>VLOOKUP($E88,'susceptibility metadata - 3.25.'!$A$2:$H$155,5,FALSE)</f>
        <v>0.4006734</v>
      </c>
      <c r="Q88" s="11">
        <f>VLOOKUP($E88,'susceptibility metadata - 3.25.'!$A$2:$H$155,6,FALSE)</f>
        <v>0.55218855</v>
      </c>
      <c r="R88" s="11">
        <f>VLOOKUP($E88,'susceptibility metadata - 3.25.'!$A$2:$H$155,7,FALSE)</f>
        <v>0.66666667</v>
      </c>
      <c r="S88" s="11">
        <f>VLOOKUP($E88,'susceptibility metadata - 3.25.'!$A$2:$H$155,8,FALSE)</f>
        <v>0.33333333</v>
      </c>
      <c r="T88" s="11" t="str">
        <f>VLOOKUP($E88,'genotype metadata - 3.25.24'!$A$2:$P$189,10,FALSE)</f>
        <v/>
      </c>
      <c r="U88" s="11" t="str">
        <f>VLOOKUP($E88,'genotype metadata - 3.25.24'!$A$2:$P$189,11,FALSE)</f>
        <v/>
      </c>
      <c r="V88" s="11" t="str">
        <f>VLOOKUP($E88,'genotype metadata - 3.25.24'!$A$2:$P$189,12,FALSE)</f>
        <v/>
      </c>
      <c r="W88" s="11" t="str">
        <f>VLOOKUP($E88,'genotype metadata - 3.25.24'!$A$2:$P$189,13,FALSE)</f>
        <v>NA</v>
      </c>
      <c r="X88" s="11" t="str">
        <f>VLOOKUP($E88,'genotype metadata - 3.25.24'!$A$2:$P$189,14,FALSE)</f>
        <v>NA</v>
      </c>
      <c r="Y88" s="11" t="str">
        <f>VLOOKUP($E88,'genotype metadata - 3.25.24'!$A$2:$P$189,15,FALSE)</f>
        <v>NA</v>
      </c>
      <c r="Z88" s="11" t="str">
        <f>VLOOKUP($E88,'genotype metadata - 3.25.24'!$A$2:$P$189,16,FALSE)</f>
        <v>NA</v>
      </c>
      <c r="AA88" s="11" t="str">
        <f>VLOOKUP(E88, 'susceptibility metadata - 3.25.'!$A$2:$L$155, 9, FALSE)</f>
        <v>Intermediate</v>
      </c>
      <c r="AB88" s="11" t="str">
        <f>VLOOKUP($E88,'susceptibility metadata - 3.25.'!$A$2:$L$155,10,FALSE)</f>
        <v>Intermediate</v>
      </c>
      <c r="AC88" s="11" t="str">
        <f>VLOOKUP($E88,'susceptibility metadata - 3.25.'!$A$2:$L$155,11,FALSE)</f>
        <v>Intermediate</v>
      </c>
      <c r="AD88" s="11" t="str">
        <f>VLOOKUP($E88,'susceptibility metadata - 3.25.'!$A$2:$L$155,12,FALSE)</f>
        <v>Intermediate</v>
      </c>
    </row>
    <row r="89">
      <c r="A89" s="7" t="s">
        <v>215</v>
      </c>
      <c r="B89" s="7" t="s">
        <v>216</v>
      </c>
      <c r="C89" s="7" t="s">
        <v>216</v>
      </c>
      <c r="D89" s="7" t="s">
        <v>32</v>
      </c>
      <c r="E89" s="8">
        <v>12.0</v>
      </c>
      <c r="F89" s="8"/>
      <c r="G89" s="8">
        <v>2.6739426E7</v>
      </c>
      <c r="H89" s="8">
        <v>2.1190829E7</v>
      </c>
      <c r="I89" s="9">
        <v>0.7924937880117546</v>
      </c>
      <c r="J89" s="10">
        <v>756.0</v>
      </c>
      <c r="K89" s="12"/>
      <c r="L89" s="10">
        <v>0.057071694</v>
      </c>
      <c r="M89" s="10">
        <v>0.008040638</v>
      </c>
      <c r="N89" s="10">
        <v>0.05460068</v>
      </c>
      <c r="O89" s="10">
        <v>0.880286988</v>
      </c>
      <c r="P89" s="11">
        <f>VLOOKUP($E89,'susceptibility metadata - 3.25.'!$A$2:$H$155,5,FALSE)</f>
        <v>0.09406566</v>
      </c>
      <c r="Q89" s="11">
        <f>VLOOKUP($E89,'susceptibility metadata - 3.25.'!$A$2:$H$155,6,FALSE)</f>
        <v>0.21275253</v>
      </c>
      <c r="R89" s="11">
        <f>VLOOKUP($E89,'susceptibility metadata - 3.25.'!$A$2:$H$155,7,FALSE)</f>
        <v>1</v>
      </c>
      <c r="S89" s="11">
        <f>VLOOKUP($E89,'susceptibility metadata - 3.25.'!$A$2:$H$155,8,FALSE)</f>
        <v>0</v>
      </c>
      <c r="T89" s="11" t="str">
        <f>VLOOKUP($E89,'genotype metadata - 3.25.24'!$A$2:$P$189,10,FALSE)</f>
        <v/>
      </c>
      <c r="U89" s="11" t="str">
        <f>VLOOKUP($E89,'genotype metadata - 3.25.24'!$A$2:$P$189,11,FALSE)</f>
        <v/>
      </c>
      <c r="V89" s="11" t="str">
        <f>VLOOKUP($E89,'genotype metadata - 3.25.24'!$A$2:$P$189,12,FALSE)</f>
        <v/>
      </c>
      <c r="W89" s="11" t="str">
        <f>VLOOKUP($E89,'genotype metadata - 3.25.24'!$A$2:$P$189,13,FALSE)</f>
        <v>NA</v>
      </c>
      <c r="X89" s="11" t="str">
        <f>VLOOKUP($E89,'genotype metadata - 3.25.24'!$A$2:$P$189,14,FALSE)</f>
        <v>NA</v>
      </c>
      <c r="Y89" s="11" t="str">
        <f>VLOOKUP($E89,'genotype metadata - 3.25.24'!$A$2:$P$189,15,FALSE)</f>
        <v>NA</v>
      </c>
      <c r="Z89" s="11" t="str">
        <f>VLOOKUP($E89,'genotype metadata - 3.25.24'!$A$2:$P$189,16,FALSE)</f>
        <v>NA</v>
      </c>
      <c r="AA89" s="11" t="str">
        <f>VLOOKUP(E89, 'susceptibility metadata - 3.25.'!$A$2:$L$155, 9, FALSE)</f>
        <v>Highly Susceptible</v>
      </c>
      <c r="AB89" s="11" t="str">
        <f>VLOOKUP($E89,'susceptibility metadata - 3.25.'!$A$2:$L$155,10,FALSE)</f>
        <v>Highly Susceptible</v>
      </c>
      <c r="AC89" s="11" t="str">
        <f>VLOOKUP($E89,'susceptibility metadata - 3.25.'!$A$2:$L$155,11,FALSE)</f>
        <v>Highly Susceptible</v>
      </c>
      <c r="AD89" s="11" t="str">
        <f>VLOOKUP($E89,'susceptibility metadata - 3.25.'!$A$2:$L$155,12,FALSE)</f>
        <v>Highly Susceptible</v>
      </c>
    </row>
    <row r="90">
      <c r="A90" s="7" t="s">
        <v>217</v>
      </c>
      <c r="B90" s="7" t="s">
        <v>218</v>
      </c>
      <c r="C90" s="7" t="s">
        <v>219</v>
      </c>
      <c r="D90" s="7" t="s">
        <v>32</v>
      </c>
      <c r="E90" s="8">
        <v>89.0</v>
      </c>
      <c r="F90" s="8"/>
      <c r="G90" s="8">
        <v>1.9159488E7</v>
      </c>
      <c r="H90" s="8">
        <v>1.0886349E7</v>
      </c>
      <c r="I90" s="9">
        <v>0.5681962378117829</v>
      </c>
      <c r="J90" s="10">
        <v>2393.0</v>
      </c>
      <c r="K90" s="12"/>
      <c r="L90" s="10">
        <v>0.074284534</v>
      </c>
      <c r="M90" s="10">
        <v>0.010402089</v>
      </c>
      <c r="N90" s="10">
        <v>0.194061182</v>
      </c>
      <c r="O90" s="10">
        <v>0.721252195</v>
      </c>
      <c r="P90" s="11">
        <f>VLOOKUP($E90,'susceptibility metadata - 3.25.'!$A$2:$H$155,5,FALSE)</f>
        <v>0.08116883</v>
      </c>
      <c r="Q90" s="11">
        <f>VLOOKUP($E90,'susceptibility metadata - 3.25.'!$A$2:$H$155,6,FALSE)</f>
        <v>0.41558442</v>
      </c>
      <c r="R90" s="11">
        <f>VLOOKUP($E90,'susceptibility metadata - 3.25.'!$A$2:$H$155,7,FALSE)</f>
        <v>1</v>
      </c>
      <c r="S90" s="11">
        <f>VLOOKUP($E90,'susceptibility metadata - 3.25.'!$A$2:$H$155,8,FALSE)</f>
        <v>0</v>
      </c>
      <c r="T90" s="11" t="str">
        <f>VLOOKUP($E90,'genotype metadata - 3.25.24'!$A$2:$P$189,10,FALSE)</f>
        <v>SR</v>
      </c>
      <c r="U90" s="11" t="str">
        <f>VLOOKUP($E90,'genotype metadata - 3.25.24'!$A$2:$P$189,11,FALSE)</f>
        <v>H</v>
      </c>
      <c r="V90" s="11" t="str">
        <f>VLOOKUP($E90,'genotype metadata - 3.25.24'!$A$2:$P$189,12,FALSE)</f>
        <v>N</v>
      </c>
      <c r="W90" s="11">
        <f>VLOOKUP($E90,'genotype metadata - 3.25.24'!$A$2:$P$189,13,FALSE)</f>
        <v>25.139367</v>
      </c>
      <c r="X90" s="11">
        <f>VLOOKUP($E90,'genotype metadata - 3.25.24'!$A$2:$P$189,14,FALSE)</f>
        <v>-80.294017</v>
      </c>
      <c r="Y90" s="11" t="str">
        <f>VLOOKUP($E90,'genotype metadata - 3.25.24'!$A$2:$P$189,15,FALSE)</f>
        <v>2015 batch</v>
      </c>
      <c r="Z90" s="11" t="str">
        <f>VLOOKUP($E90,'genotype metadata - 3.25.24'!$A$2:$P$189,16,FALSE)</f>
        <v>Margaret Miller</v>
      </c>
      <c r="AA90" s="11" t="str">
        <f>VLOOKUP(E90, 'susceptibility metadata - 3.25.'!$A$2:$L$155, 9, FALSE)</f>
        <v>Susceptible</v>
      </c>
      <c r="AB90" s="11" t="str">
        <f>VLOOKUP($E90,'susceptibility metadata - 3.25.'!$A$2:$L$155,10,FALSE)</f>
        <v>Susceptible</v>
      </c>
      <c r="AC90" s="11" t="str">
        <f>VLOOKUP($E90,'susceptibility metadata - 3.25.'!$A$2:$L$155,11,FALSE)</f>
        <v>NA</v>
      </c>
      <c r="AD90" s="11" t="str">
        <f>VLOOKUP($E90,'susceptibility metadata - 3.25.'!$A$2:$L$155,12,FALSE)</f>
        <v>Susceptible</v>
      </c>
    </row>
    <row r="91">
      <c r="A91" s="7" t="s">
        <v>220</v>
      </c>
      <c r="B91" s="7" t="s">
        <v>221</v>
      </c>
      <c r="C91" s="7" t="s">
        <v>221</v>
      </c>
      <c r="D91" s="7" t="s">
        <v>32</v>
      </c>
      <c r="E91" s="8">
        <v>90.0</v>
      </c>
      <c r="F91" s="8"/>
      <c r="G91" s="8">
        <v>2.7282941E7</v>
      </c>
      <c r="H91" s="8">
        <v>1.2685388E7</v>
      </c>
      <c r="I91" s="9">
        <v>0.46495676547480713</v>
      </c>
      <c r="J91" s="10">
        <v>1729.0</v>
      </c>
      <c r="K91" s="12"/>
      <c r="L91" s="10">
        <v>0.054191564</v>
      </c>
      <c r="M91" s="10">
        <v>0.007955935</v>
      </c>
      <c r="N91" s="10">
        <v>0.049689385</v>
      </c>
      <c r="O91" s="10">
        <v>0.888163116</v>
      </c>
      <c r="P91" s="11">
        <f>VLOOKUP($E91,'susceptibility metadata - 3.25.'!$A$2:$H$155,5,FALSE)</f>
        <v>0.43560606</v>
      </c>
      <c r="Q91" s="11">
        <f>VLOOKUP($E91,'susceptibility metadata - 3.25.'!$A$2:$H$155,6,FALSE)</f>
        <v>0.70075758</v>
      </c>
      <c r="R91" s="11">
        <f>VLOOKUP($E91,'susceptibility metadata - 3.25.'!$A$2:$H$155,7,FALSE)</f>
        <v>0.66666667</v>
      </c>
      <c r="S91" s="11">
        <f>VLOOKUP($E91,'susceptibility metadata - 3.25.'!$A$2:$H$155,8,FALSE)</f>
        <v>0.33333333</v>
      </c>
      <c r="T91" s="11" t="str">
        <f>VLOOKUP($E91,'genotype metadata - 3.25.24'!$A$2:$P$189,10,FALSE)</f>
        <v/>
      </c>
      <c r="U91" s="11" t="str">
        <f>VLOOKUP($E91,'genotype metadata - 3.25.24'!$A$2:$P$189,11,FALSE)</f>
        <v/>
      </c>
      <c r="V91" s="11" t="str">
        <f>VLOOKUP($E91,'genotype metadata - 3.25.24'!$A$2:$P$189,12,FALSE)</f>
        <v/>
      </c>
      <c r="W91" s="11" t="str">
        <f>VLOOKUP($E91,'genotype metadata - 3.25.24'!$A$2:$P$189,13,FALSE)</f>
        <v>NA</v>
      </c>
      <c r="X91" s="11" t="str">
        <f>VLOOKUP($E91,'genotype metadata - 3.25.24'!$A$2:$P$189,14,FALSE)</f>
        <v>NA</v>
      </c>
      <c r="Y91" s="11" t="str">
        <f>VLOOKUP($E91,'genotype metadata - 3.25.24'!$A$2:$P$189,15,FALSE)</f>
        <v>NA</v>
      </c>
      <c r="Z91" s="11" t="str">
        <f>VLOOKUP($E91,'genotype metadata - 3.25.24'!$A$2:$P$189,16,FALSE)</f>
        <v>NA</v>
      </c>
      <c r="AA91" s="11" t="str">
        <f>VLOOKUP(E91, 'susceptibility metadata - 3.25.'!$A$2:$L$155, 9, FALSE)</f>
        <v>Intermediate</v>
      </c>
      <c r="AB91" s="11" t="str">
        <f>VLOOKUP($E91,'susceptibility metadata - 3.25.'!$A$2:$L$155,10,FALSE)</f>
        <v>Intermediate</v>
      </c>
      <c r="AC91" s="11" t="str">
        <f>VLOOKUP($E91,'susceptibility metadata - 3.25.'!$A$2:$L$155,11,FALSE)</f>
        <v>Intermediate</v>
      </c>
      <c r="AD91" s="11" t="str">
        <f>VLOOKUP($E91,'susceptibility metadata - 3.25.'!$A$2:$L$155,12,FALSE)</f>
        <v>Intermediate</v>
      </c>
    </row>
    <row r="92" hidden="1">
      <c r="A92" s="7" t="s">
        <v>222</v>
      </c>
      <c r="B92" s="7" t="s">
        <v>223</v>
      </c>
      <c r="C92" s="7" t="s">
        <v>224</v>
      </c>
      <c r="D92" s="7" t="s">
        <v>43</v>
      </c>
      <c r="E92" s="8">
        <v>91.0</v>
      </c>
      <c r="F92" s="8"/>
      <c r="G92" s="8">
        <v>2.643978E7</v>
      </c>
      <c r="H92" s="8">
        <v>7099480.0</v>
      </c>
      <c r="I92" s="9">
        <v>0.2685150935446513</v>
      </c>
      <c r="J92" s="10">
        <v>4041.0</v>
      </c>
      <c r="K92" s="10" t="s">
        <v>44</v>
      </c>
      <c r="L92" s="10">
        <v>0.125443063</v>
      </c>
      <c r="M92" s="10">
        <v>0.014452598</v>
      </c>
      <c r="N92" s="10">
        <v>0.079171035</v>
      </c>
      <c r="O92" s="10">
        <v>0.780933303</v>
      </c>
      <c r="P92" s="11">
        <f>VLOOKUP($E92,'susceptibility metadata - 3.25.'!$A$2:$H$155,5,FALSE)</f>
        <v>0.37268519</v>
      </c>
      <c r="Q92" s="11">
        <f>VLOOKUP($E92,'susceptibility metadata - 3.25.'!$A$2:$H$155,6,FALSE)</f>
        <v>0.48611111</v>
      </c>
      <c r="R92" s="11">
        <f>VLOOKUP($E92,'susceptibility metadata - 3.25.'!$A$2:$H$155,7,FALSE)</f>
        <v>0.66666667</v>
      </c>
      <c r="S92" s="11">
        <f>VLOOKUP($E92,'susceptibility metadata - 3.25.'!$A$2:$H$155,8,FALSE)</f>
        <v>0.33333333</v>
      </c>
      <c r="T92" s="11" t="str">
        <f>VLOOKUP($E92,'genotype metadata - 3.25.24'!$A$2:$P$189,10,FALSE)</f>
        <v/>
      </c>
      <c r="U92" s="11" t="str">
        <f>VLOOKUP($E92,'genotype metadata - 3.25.24'!$A$2:$P$189,11,FALSE)</f>
        <v/>
      </c>
      <c r="V92" s="11" t="str">
        <f>VLOOKUP($E92,'genotype metadata - 3.25.24'!$A$2:$P$189,12,FALSE)</f>
        <v/>
      </c>
      <c r="W92" s="11" t="str">
        <f>VLOOKUP($E92,'genotype metadata - 3.25.24'!$A$2:$P$189,13,FALSE)</f>
        <v>NA</v>
      </c>
      <c r="X92" s="11" t="str">
        <f>VLOOKUP($E92,'genotype metadata - 3.25.24'!$A$2:$P$189,14,FALSE)</f>
        <v>NA</v>
      </c>
      <c r="Y92" s="11" t="str">
        <f>VLOOKUP($E92,'genotype metadata - 3.25.24'!$A$2:$P$189,15,FALSE)</f>
        <v>NA</v>
      </c>
      <c r="Z92" s="11" t="str">
        <f>VLOOKUP($E92,'genotype metadata - 3.25.24'!$A$2:$P$189,16,FALSE)</f>
        <v>NA</v>
      </c>
      <c r="AA92" s="11" t="str">
        <f>VLOOKUP(E92, 'susceptibility metadata - 3.25.'!$A$2:$L$155, 9, FALSE)</f>
        <v>Intermediate</v>
      </c>
      <c r="AB92" s="11" t="str">
        <f>VLOOKUP($E92,'susceptibility metadata - 3.25.'!$A$2:$L$155,10,FALSE)</f>
        <v>Intermediate</v>
      </c>
      <c r="AC92" s="11" t="str">
        <f>VLOOKUP($E92,'susceptibility metadata - 3.25.'!$A$2:$L$155,11,FALSE)</f>
        <v>Intermediate</v>
      </c>
      <c r="AD92" s="11" t="str">
        <f>VLOOKUP($E92,'susceptibility metadata - 3.25.'!$A$2:$L$155,12,FALSE)</f>
        <v>Intermediate</v>
      </c>
    </row>
    <row r="93">
      <c r="A93" s="7" t="s">
        <v>225</v>
      </c>
      <c r="B93" s="7" t="s">
        <v>226</v>
      </c>
      <c r="C93" s="7" t="s">
        <v>226</v>
      </c>
      <c r="D93" s="7" t="s">
        <v>32</v>
      </c>
      <c r="E93" s="8">
        <v>92.0</v>
      </c>
      <c r="F93" s="8"/>
      <c r="G93" s="8">
        <v>1.9458483E7</v>
      </c>
      <c r="H93" s="8">
        <v>1.0014233E7</v>
      </c>
      <c r="I93" s="9">
        <v>0.5146461314584493</v>
      </c>
      <c r="J93" s="10">
        <v>2587.0</v>
      </c>
      <c r="K93" s="12"/>
      <c r="L93" s="10">
        <v>0.057044609</v>
      </c>
      <c r="M93" s="10">
        <v>0.010083272</v>
      </c>
      <c r="N93" s="10">
        <v>0.156799164</v>
      </c>
      <c r="O93" s="10">
        <v>0.776072956</v>
      </c>
      <c r="P93" s="11">
        <f>VLOOKUP($E93,'susceptibility metadata - 3.25.'!$A$2:$H$155,5,FALSE)</f>
        <v>0.09090909</v>
      </c>
      <c r="Q93" s="11">
        <f>VLOOKUP($E93,'susceptibility metadata - 3.25.'!$A$2:$H$155,6,FALSE)</f>
        <v>0.36363636</v>
      </c>
      <c r="R93" s="11">
        <f>VLOOKUP($E93,'susceptibility metadata - 3.25.'!$A$2:$H$155,7,FALSE)</f>
        <v>1</v>
      </c>
      <c r="S93" s="11">
        <f>VLOOKUP($E93,'susceptibility metadata - 3.25.'!$A$2:$H$155,8,FALSE)</f>
        <v>0</v>
      </c>
      <c r="T93" s="11" t="str">
        <f>VLOOKUP($E93,'genotype metadata - 3.25.24'!$A$2:$P$189,10,FALSE)</f>
        <v>SR</v>
      </c>
      <c r="U93" s="11" t="str">
        <f>VLOOKUP($E93,'genotype metadata - 3.25.24'!$A$2:$P$189,11,FALSE)</f>
        <v>H</v>
      </c>
      <c r="V93" s="11" t="str">
        <f>VLOOKUP($E93,'genotype metadata - 3.25.24'!$A$2:$P$189,12,FALSE)</f>
        <v>Y</v>
      </c>
      <c r="W93" s="11">
        <f>VLOOKUP($E93,'genotype metadata - 3.25.24'!$A$2:$P$189,13,FALSE)</f>
        <v>25.139367</v>
      </c>
      <c r="X93" s="11">
        <f>VLOOKUP($E93,'genotype metadata - 3.25.24'!$A$2:$P$189,14,FALSE)</f>
        <v>-80.294017</v>
      </c>
      <c r="Y93" s="11" t="str">
        <f>VLOOKUP($E93,'genotype metadata - 3.25.24'!$A$2:$P$189,15,FALSE)</f>
        <v>2015 batch</v>
      </c>
      <c r="Z93" s="11" t="str">
        <f>VLOOKUP($E93,'genotype metadata - 3.25.24'!$A$2:$P$189,16,FALSE)</f>
        <v>Margaret Miller</v>
      </c>
      <c r="AA93" s="11" t="str">
        <f>VLOOKUP(E93, 'susceptibility metadata - 3.25.'!$A$2:$L$155, 9, FALSE)</f>
        <v>Susceptible</v>
      </c>
      <c r="AB93" s="11" t="str">
        <f>VLOOKUP($E93,'susceptibility metadata - 3.25.'!$A$2:$L$155,10,FALSE)</f>
        <v>NA</v>
      </c>
      <c r="AC93" s="11" t="str">
        <f>VLOOKUP($E93,'susceptibility metadata - 3.25.'!$A$2:$L$155,11,FALSE)</f>
        <v>NA</v>
      </c>
      <c r="AD93" s="11" t="str">
        <f>VLOOKUP($E93,'susceptibility metadata - 3.25.'!$A$2:$L$155,12,FALSE)</f>
        <v>Susceptible</v>
      </c>
    </row>
    <row r="94">
      <c r="A94" s="7" t="s">
        <v>227</v>
      </c>
      <c r="B94" s="7" t="s">
        <v>228</v>
      </c>
      <c r="C94" s="7" t="s">
        <v>228</v>
      </c>
      <c r="D94" s="7" t="s">
        <v>32</v>
      </c>
      <c r="E94" s="8">
        <v>93.0</v>
      </c>
      <c r="F94" s="8"/>
      <c r="G94" s="8">
        <v>2.0796685E7</v>
      </c>
      <c r="H94" s="8">
        <v>1.0838362E7</v>
      </c>
      <c r="I94" s="9">
        <v>0.5211581557349164</v>
      </c>
      <c r="J94" s="10">
        <v>2374.0</v>
      </c>
      <c r="K94" s="12"/>
      <c r="L94" s="10">
        <v>0.078215819</v>
      </c>
      <c r="M94" s="10">
        <v>0.013838861</v>
      </c>
      <c r="N94" s="10">
        <v>0.106128534</v>
      </c>
      <c r="O94" s="10">
        <v>0.801816787</v>
      </c>
      <c r="P94" s="11">
        <f>VLOOKUP($E94,'susceptibility metadata - 3.25.'!$A$2:$H$155,5,FALSE)</f>
        <v>0.74074074</v>
      </c>
      <c r="Q94" s="11">
        <f>VLOOKUP($E94,'susceptibility metadata - 3.25.'!$A$2:$H$155,6,FALSE)</f>
        <v>0.72222222</v>
      </c>
      <c r="R94" s="11">
        <f>VLOOKUP($E94,'susceptibility metadata - 3.25.'!$A$2:$H$155,7,FALSE)</f>
        <v>0.33333333</v>
      </c>
      <c r="S94" s="11">
        <f>VLOOKUP($E94,'susceptibility metadata - 3.25.'!$A$2:$H$155,8,FALSE)</f>
        <v>0.66666667</v>
      </c>
      <c r="T94" s="11" t="str">
        <f>VLOOKUP($E94,'genotype metadata - 3.25.24'!$A$2:$P$189,10,FALSE)</f>
        <v/>
      </c>
      <c r="U94" s="11" t="str">
        <f>VLOOKUP($E94,'genotype metadata - 3.25.24'!$A$2:$P$189,11,FALSE)</f>
        <v/>
      </c>
      <c r="V94" s="11" t="str">
        <f>VLOOKUP($E94,'genotype metadata - 3.25.24'!$A$2:$P$189,12,FALSE)</f>
        <v/>
      </c>
      <c r="W94" s="11" t="str">
        <f>VLOOKUP($E94,'genotype metadata - 3.25.24'!$A$2:$P$189,13,FALSE)</f>
        <v>NA</v>
      </c>
      <c r="X94" s="11" t="str">
        <f>VLOOKUP($E94,'genotype metadata - 3.25.24'!$A$2:$P$189,14,FALSE)</f>
        <v>NA</v>
      </c>
      <c r="Y94" s="11" t="str">
        <f>VLOOKUP($E94,'genotype metadata - 3.25.24'!$A$2:$P$189,15,FALSE)</f>
        <v>NA</v>
      </c>
      <c r="Z94" s="11" t="str">
        <f>VLOOKUP($E94,'genotype metadata - 3.25.24'!$A$2:$P$189,16,FALSE)</f>
        <v>NA</v>
      </c>
      <c r="AA94" s="11" t="str">
        <f>VLOOKUP(E94, 'susceptibility metadata - 3.25.'!$A$2:$L$155, 9, FALSE)</f>
        <v>Intermediate</v>
      </c>
      <c r="AB94" s="11" t="str">
        <f>VLOOKUP($E94,'susceptibility metadata - 3.25.'!$A$2:$L$155,10,FALSE)</f>
        <v>Resistant</v>
      </c>
      <c r="AC94" s="11" t="str">
        <f>VLOOKUP($E94,'susceptibility metadata - 3.25.'!$A$2:$L$155,11,FALSE)</f>
        <v>Resistant</v>
      </c>
      <c r="AD94" s="11" t="str">
        <f>VLOOKUP($E94,'susceptibility metadata - 3.25.'!$A$2:$L$155,12,FALSE)</f>
        <v>Resistant</v>
      </c>
    </row>
    <row r="95">
      <c r="A95" s="7" t="s">
        <v>229</v>
      </c>
      <c r="B95" s="7" t="s">
        <v>230</v>
      </c>
      <c r="C95" s="7" t="s">
        <v>230</v>
      </c>
      <c r="D95" s="7" t="s">
        <v>32</v>
      </c>
      <c r="E95" s="8">
        <v>94.0</v>
      </c>
      <c r="F95" s="8"/>
      <c r="G95" s="8">
        <v>2.8902594E7</v>
      </c>
      <c r="H95" s="8">
        <v>1.919698E7</v>
      </c>
      <c r="I95" s="9">
        <v>0.6641957465824694</v>
      </c>
      <c r="J95" s="10">
        <v>789.0</v>
      </c>
      <c r="K95" s="12"/>
      <c r="L95" s="10">
        <v>0.094473692</v>
      </c>
      <c r="M95" s="10">
        <v>0.01275684</v>
      </c>
      <c r="N95" s="10">
        <v>0.11326839</v>
      </c>
      <c r="O95" s="10">
        <v>0.779501078</v>
      </c>
      <c r="P95" s="11">
        <f>VLOOKUP($E95,'susceptibility metadata - 3.25.'!$A$2:$H$155,5,FALSE)</f>
        <v>0.18181818</v>
      </c>
      <c r="Q95" s="11">
        <f>VLOOKUP($E95,'susceptibility metadata - 3.25.'!$A$2:$H$155,6,FALSE)</f>
        <v>0.54545455</v>
      </c>
      <c r="R95" s="11">
        <f>VLOOKUP($E95,'susceptibility metadata - 3.25.'!$A$2:$H$155,7,FALSE)</f>
        <v>1</v>
      </c>
      <c r="S95" s="11">
        <f>VLOOKUP($E95,'susceptibility metadata - 3.25.'!$A$2:$H$155,8,FALSE)</f>
        <v>0</v>
      </c>
      <c r="T95" s="11" t="str">
        <f>VLOOKUP($E95,'genotype metadata - 3.25.24'!$A$2:$P$189,10,FALSE)</f>
        <v>SR</v>
      </c>
      <c r="U95" s="11" t="str">
        <f>VLOOKUP($E95,'genotype metadata - 3.25.24'!$A$2:$P$189,11,FALSE)</f>
        <v>H</v>
      </c>
      <c r="V95" s="11" t="str">
        <f>VLOOKUP($E95,'genotype metadata - 3.25.24'!$A$2:$P$189,12,FALSE)</f>
        <v>N</v>
      </c>
      <c r="W95" s="11">
        <f>VLOOKUP($E95,'genotype metadata - 3.25.24'!$A$2:$P$189,13,FALSE)</f>
        <v>25.139367</v>
      </c>
      <c r="X95" s="11">
        <f>VLOOKUP($E95,'genotype metadata - 3.25.24'!$A$2:$P$189,14,FALSE)</f>
        <v>-80.294017</v>
      </c>
      <c r="Y95" s="11" t="str">
        <f>VLOOKUP($E95,'genotype metadata - 3.25.24'!$A$2:$P$189,15,FALSE)</f>
        <v>2015 batch</v>
      </c>
      <c r="Z95" s="11" t="str">
        <f>VLOOKUP($E95,'genotype metadata - 3.25.24'!$A$2:$P$189,16,FALSE)</f>
        <v>Margaret Miller</v>
      </c>
      <c r="AA95" s="11" t="str">
        <f>VLOOKUP(E95, 'susceptibility metadata - 3.25.'!$A$2:$L$155, 9, FALSE)</f>
        <v>Susceptible</v>
      </c>
      <c r="AB95" s="11" t="str">
        <f>VLOOKUP($E95,'susceptibility metadata - 3.25.'!$A$2:$L$155,10,FALSE)</f>
        <v>NA</v>
      </c>
      <c r="AC95" s="11" t="str">
        <f>VLOOKUP($E95,'susceptibility metadata - 3.25.'!$A$2:$L$155,11,FALSE)</f>
        <v>NA</v>
      </c>
      <c r="AD95" s="11" t="str">
        <f>VLOOKUP($E95,'susceptibility metadata - 3.25.'!$A$2:$L$155,12,FALSE)</f>
        <v>Susceptible</v>
      </c>
    </row>
    <row r="96">
      <c r="A96" s="7" t="s">
        <v>231</v>
      </c>
      <c r="B96" s="14" t="s">
        <v>232</v>
      </c>
      <c r="C96" s="14" t="s">
        <v>232</v>
      </c>
      <c r="D96" s="7" t="s">
        <v>32</v>
      </c>
      <c r="E96" s="8">
        <v>95.0</v>
      </c>
      <c r="F96" s="8"/>
      <c r="G96" s="8">
        <v>2.5823278E7</v>
      </c>
      <c r="H96" s="8">
        <v>1.1449484E7</v>
      </c>
      <c r="I96" s="9">
        <v>0.4433784122991667</v>
      </c>
      <c r="J96" s="10">
        <v>2299.0</v>
      </c>
      <c r="K96" s="10"/>
      <c r="L96" s="10">
        <v>0.07942582</v>
      </c>
      <c r="M96" s="10">
        <v>0.01733319</v>
      </c>
      <c r="N96" s="10">
        <v>0.20775035</v>
      </c>
      <c r="O96" s="10">
        <v>0.69549064</v>
      </c>
      <c r="P96" s="11">
        <f>VLOOKUP($E96,'susceptibility metadata - 3.25.'!$A$2:$H$155,5,FALSE)</f>
        <v>0.09090909</v>
      </c>
      <c r="Q96" s="11">
        <f>VLOOKUP($E96,'susceptibility metadata - 3.25.'!$A$2:$H$155,6,FALSE)</f>
        <v>0.54545455</v>
      </c>
      <c r="R96" s="11">
        <f>VLOOKUP($E96,'susceptibility metadata - 3.25.'!$A$2:$H$155,7,FALSE)</f>
        <v>1</v>
      </c>
      <c r="S96" s="11">
        <f>VLOOKUP($E96,'susceptibility metadata - 3.25.'!$A$2:$H$155,8,FALSE)</f>
        <v>0</v>
      </c>
      <c r="T96" s="11" t="str">
        <f>VLOOKUP($E96,'genotype metadata - 3.25.24'!$A$2:$P$189,10,FALSE)</f>
        <v>SR</v>
      </c>
      <c r="U96" s="11" t="str">
        <f>VLOOKUP($E96,'genotype metadata - 3.25.24'!$A$2:$P$189,11,FALSE)</f>
        <v>H</v>
      </c>
      <c r="V96" s="11" t="str">
        <f>VLOOKUP($E96,'genotype metadata - 3.25.24'!$A$2:$P$189,12,FALSE)</f>
        <v>N</v>
      </c>
      <c r="W96" s="11">
        <f>VLOOKUP($E96,'genotype metadata - 3.25.24'!$A$2:$P$189,13,FALSE)</f>
        <v>25.139367</v>
      </c>
      <c r="X96" s="11">
        <f>VLOOKUP($E96,'genotype metadata - 3.25.24'!$A$2:$P$189,14,FALSE)</f>
        <v>-80.294017</v>
      </c>
      <c r="Y96" s="11" t="str">
        <f>VLOOKUP($E96,'genotype metadata - 3.25.24'!$A$2:$P$189,15,FALSE)</f>
        <v>2015 batch</v>
      </c>
      <c r="Z96" s="11" t="str">
        <f>VLOOKUP($E96,'genotype metadata - 3.25.24'!$A$2:$P$189,16,FALSE)</f>
        <v>Margaret Miller</v>
      </c>
      <c r="AA96" s="11" t="str">
        <f>VLOOKUP(E96, 'susceptibility metadata - 3.25.'!$A$2:$L$155, 9, FALSE)</f>
        <v>Susceptible</v>
      </c>
      <c r="AB96" s="11" t="str">
        <f>VLOOKUP($E96,'susceptibility metadata - 3.25.'!$A$2:$L$155,10,FALSE)</f>
        <v>NA</v>
      </c>
      <c r="AC96" s="11" t="str">
        <f>VLOOKUP($E96,'susceptibility metadata - 3.25.'!$A$2:$L$155,11,FALSE)</f>
        <v>NA</v>
      </c>
      <c r="AD96" s="11" t="str">
        <f>VLOOKUP($E96,'susceptibility metadata - 3.25.'!$A$2:$L$155,12,FALSE)</f>
        <v>Susceptible</v>
      </c>
    </row>
    <row r="97">
      <c r="A97" s="7" t="s">
        <v>233</v>
      </c>
      <c r="B97" s="7" t="s">
        <v>234</v>
      </c>
      <c r="C97" s="7" t="s">
        <v>234</v>
      </c>
      <c r="D97" s="7" t="s">
        <v>32</v>
      </c>
      <c r="E97" s="8">
        <v>96.0</v>
      </c>
      <c r="F97" s="8"/>
      <c r="G97" s="8">
        <v>2.6631561E7</v>
      </c>
      <c r="H97" s="8">
        <v>2.0819534E7</v>
      </c>
      <c r="I97" s="9">
        <v>0.7817616849421631</v>
      </c>
      <c r="J97" s="10">
        <v>756.0</v>
      </c>
      <c r="K97" s="12"/>
      <c r="L97" s="10">
        <v>0.117935654</v>
      </c>
      <c r="M97" s="10">
        <v>0.032453978</v>
      </c>
      <c r="N97" s="10">
        <v>0.093468038</v>
      </c>
      <c r="O97" s="10">
        <v>0.756142331</v>
      </c>
      <c r="P97" s="11">
        <f>VLOOKUP($E97,'susceptibility metadata - 3.25.'!$A$2:$H$155,5,FALSE)</f>
        <v>0.14285714</v>
      </c>
      <c r="Q97" s="11">
        <f>VLOOKUP($E97,'susceptibility metadata - 3.25.'!$A$2:$H$155,6,FALSE)</f>
        <v>0.21428571</v>
      </c>
      <c r="R97" s="11">
        <f>VLOOKUP($E97,'susceptibility metadata - 3.25.'!$A$2:$H$155,7,FALSE)</f>
        <v>1</v>
      </c>
      <c r="S97" s="11">
        <f>VLOOKUP($E97,'susceptibility metadata - 3.25.'!$A$2:$H$155,8,FALSE)</f>
        <v>0</v>
      </c>
      <c r="T97" s="11" t="str">
        <f>VLOOKUP($E97,'genotype metadata - 3.25.24'!$A$2:$P$189,10,FALSE)</f>
        <v>SR</v>
      </c>
      <c r="U97" s="11" t="str">
        <f>VLOOKUP($E97,'genotype metadata - 3.25.24'!$A$2:$P$189,11,FALSE)</f>
        <v>H</v>
      </c>
      <c r="V97" s="11" t="str">
        <f>VLOOKUP($E97,'genotype metadata - 3.25.24'!$A$2:$P$189,12,FALSE)</f>
        <v>N</v>
      </c>
      <c r="W97" s="11">
        <f>VLOOKUP($E97,'genotype metadata - 3.25.24'!$A$2:$P$189,13,FALSE)</f>
        <v>25.139367</v>
      </c>
      <c r="X97" s="11">
        <f>VLOOKUP($E97,'genotype metadata - 3.25.24'!$A$2:$P$189,14,FALSE)</f>
        <v>-80.294017</v>
      </c>
      <c r="Y97" s="11" t="str">
        <f>VLOOKUP($E97,'genotype metadata - 3.25.24'!$A$2:$P$189,15,FALSE)</f>
        <v>2015 batch</v>
      </c>
      <c r="Z97" s="11" t="str">
        <f>VLOOKUP($E97,'genotype metadata - 3.25.24'!$A$2:$P$189,16,FALSE)</f>
        <v>Margaret Miller</v>
      </c>
      <c r="AA97" s="11" t="str">
        <f>VLOOKUP(E97, 'susceptibility metadata - 3.25.'!$A$2:$L$155, 9, FALSE)</f>
        <v>Highly Susceptible</v>
      </c>
      <c r="AB97" s="11" t="str">
        <f>VLOOKUP($E97,'susceptibility metadata - 3.25.'!$A$2:$L$155,10,FALSE)</f>
        <v>NA</v>
      </c>
      <c r="AC97" s="11" t="str">
        <f>VLOOKUP($E97,'susceptibility metadata - 3.25.'!$A$2:$L$155,11,FALSE)</f>
        <v>NA</v>
      </c>
      <c r="AD97" s="11" t="str">
        <f>VLOOKUP($E97,'susceptibility metadata - 3.25.'!$A$2:$L$155,12,FALSE)</f>
        <v>Highly Susceptible</v>
      </c>
    </row>
    <row r="98">
      <c r="A98" s="7" t="s">
        <v>235</v>
      </c>
      <c r="B98" s="7" t="s">
        <v>236</v>
      </c>
      <c r="C98" s="7" t="s">
        <v>236</v>
      </c>
      <c r="D98" s="7" t="s">
        <v>32</v>
      </c>
      <c r="E98" s="8">
        <v>97.0</v>
      </c>
      <c r="F98" s="8"/>
      <c r="G98" s="8">
        <v>2.5318967E7</v>
      </c>
      <c r="H98" s="8">
        <v>1.1690937E7</v>
      </c>
      <c r="I98" s="9">
        <v>0.4617462078922888</v>
      </c>
      <c r="J98" s="10">
        <v>1942.0</v>
      </c>
      <c r="K98" s="12"/>
      <c r="L98" s="10">
        <v>0.081343917</v>
      </c>
      <c r="M98" s="10">
        <v>0.011301938</v>
      </c>
      <c r="N98" s="10">
        <v>0.123063464</v>
      </c>
      <c r="O98" s="10">
        <v>0.784290681</v>
      </c>
      <c r="P98" s="11">
        <f>VLOOKUP($E98,'susceptibility metadata - 3.25.'!$A$2:$H$155,5,FALSE)</f>
        <v>0.14285714</v>
      </c>
      <c r="Q98" s="11">
        <f>VLOOKUP($E98,'susceptibility metadata - 3.25.'!$A$2:$H$155,6,FALSE)</f>
        <v>0.21428571</v>
      </c>
      <c r="R98" s="11">
        <f>VLOOKUP($E98,'susceptibility metadata - 3.25.'!$A$2:$H$155,7,FALSE)</f>
        <v>1</v>
      </c>
      <c r="S98" s="11">
        <f>VLOOKUP($E98,'susceptibility metadata - 3.25.'!$A$2:$H$155,8,FALSE)</f>
        <v>0</v>
      </c>
      <c r="T98" s="11" t="str">
        <f>VLOOKUP($E98,'genotype metadata - 3.25.24'!$A$2:$P$189,10,FALSE)</f>
        <v>SR</v>
      </c>
      <c r="U98" s="11" t="str">
        <f>VLOOKUP($E98,'genotype metadata - 3.25.24'!$A$2:$P$189,11,FALSE)</f>
        <v>H</v>
      </c>
      <c r="V98" s="11" t="str">
        <f>VLOOKUP($E98,'genotype metadata - 3.25.24'!$A$2:$P$189,12,FALSE)</f>
        <v>N</v>
      </c>
      <c r="W98" s="11">
        <f>VLOOKUP($E98,'genotype metadata - 3.25.24'!$A$2:$P$189,13,FALSE)</f>
        <v>25.139367</v>
      </c>
      <c r="X98" s="11">
        <f>VLOOKUP($E98,'genotype metadata - 3.25.24'!$A$2:$P$189,14,FALSE)</f>
        <v>-80.294017</v>
      </c>
      <c r="Y98" s="11" t="str">
        <f>VLOOKUP($E98,'genotype metadata - 3.25.24'!$A$2:$P$189,15,FALSE)</f>
        <v>2015 batch</v>
      </c>
      <c r="Z98" s="11" t="str">
        <f>VLOOKUP($E98,'genotype metadata - 3.25.24'!$A$2:$P$189,16,FALSE)</f>
        <v>Margaret Miller</v>
      </c>
      <c r="AA98" s="11" t="str">
        <f>VLOOKUP(E98, 'susceptibility metadata - 3.25.'!$A$2:$L$155, 9, FALSE)</f>
        <v>Highly Susceptible</v>
      </c>
      <c r="AB98" s="11" t="str">
        <f>VLOOKUP($E98,'susceptibility metadata - 3.25.'!$A$2:$L$155,10,FALSE)</f>
        <v>NA</v>
      </c>
      <c r="AC98" s="11" t="str">
        <f>VLOOKUP($E98,'susceptibility metadata - 3.25.'!$A$2:$L$155,11,FALSE)</f>
        <v>NA</v>
      </c>
      <c r="AD98" s="11" t="str">
        <f>VLOOKUP($E98,'susceptibility metadata - 3.25.'!$A$2:$L$155,12,FALSE)</f>
        <v>Highly Susceptible</v>
      </c>
    </row>
    <row r="99">
      <c r="A99" s="7" t="s">
        <v>237</v>
      </c>
      <c r="B99" s="7" t="s">
        <v>104</v>
      </c>
      <c r="C99" s="7" t="s">
        <v>104</v>
      </c>
      <c r="D99" s="7" t="s">
        <v>32</v>
      </c>
      <c r="E99" s="8">
        <v>98.0</v>
      </c>
      <c r="F99" s="8"/>
      <c r="G99" s="8">
        <v>2.0693463E7</v>
      </c>
      <c r="H99" s="8">
        <v>1.5679687E7</v>
      </c>
      <c r="I99" s="9">
        <v>0.7577120852126104</v>
      </c>
      <c r="J99" s="10">
        <v>1186.0</v>
      </c>
      <c r="K99" s="12"/>
      <c r="L99" s="10">
        <v>0.098776154</v>
      </c>
      <c r="M99" s="10">
        <v>0.015757267</v>
      </c>
      <c r="N99" s="10">
        <v>0.105798794</v>
      </c>
      <c r="O99" s="10">
        <v>0.779667785</v>
      </c>
      <c r="P99" s="11">
        <f>VLOOKUP($E99,'susceptibility metadata - 3.25.'!$A$2:$H$155,5,FALSE)</f>
        <v>0.14285714</v>
      </c>
      <c r="Q99" s="11">
        <f>VLOOKUP($E99,'susceptibility metadata - 3.25.'!$A$2:$H$155,6,FALSE)</f>
        <v>0.21428571</v>
      </c>
      <c r="R99" s="11">
        <f>VLOOKUP($E99,'susceptibility metadata - 3.25.'!$A$2:$H$155,7,FALSE)</f>
        <v>1</v>
      </c>
      <c r="S99" s="11">
        <f>VLOOKUP($E99,'susceptibility metadata - 3.25.'!$A$2:$H$155,8,FALSE)</f>
        <v>0</v>
      </c>
      <c r="T99" s="11" t="str">
        <f>VLOOKUP($E99,'genotype metadata - 3.25.24'!$A$2:$P$189,10,FALSE)</f>
        <v>SR</v>
      </c>
      <c r="U99" s="11" t="str">
        <f>VLOOKUP($E99,'genotype metadata - 3.25.24'!$A$2:$P$189,11,FALSE)</f>
        <v>H</v>
      </c>
      <c r="V99" s="11" t="str">
        <f>VLOOKUP($E99,'genotype metadata - 3.25.24'!$A$2:$P$189,12,FALSE)</f>
        <v>N</v>
      </c>
      <c r="W99" s="11">
        <f>VLOOKUP($E99,'genotype metadata - 3.25.24'!$A$2:$P$189,13,FALSE)</f>
        <v>25.139367</v>
      </c>
      <c r="X99" s="11">
        <f>VLOOKUP($E99,'genotype metadata - 3.25.24'!$A$2:$P$189,14,FALSE)</f>
        <v>-80.294017</v>
      </c>
      <c r="Y99" s="11">
        <f>VLOOKUP($E99,'genotype metadata - 3.25.24'!$A$2:$P$189,15,FALSE)</f>
        <v>2015</v>
      </c>
      <c r="Z99" s="11" t="str">
        <f>VLOOKUP($E99,'genotype metadata - 3.25.24'!$A$2:$P$189,16,FALSE)</f>
        <v>Margaret Miller</v>
      </c>
      <c r="AA99" s="11" t="str">
        <f>VLOOKUP(E99, 'susceptibility metadata - 3.25.'!$A$2:$L$155, 9, FALSE)</f>
        <v>Highly Susceptible</v>
      </c>
      <c r="AB99" s="11" t="str">
        <f>VLOOKUP($E99,'susceptibility metadata - 3.25.'!$A$2:$L$155,10,FALSE)</f>
        <v>NA</v>
      </c>
      <c r="AC99" s="11" t="str">
        <f>VLOOKUP($E99,'susceptibility metadata - 3.25.'!$A$2:$L$155,11,FALSE)</f>
        <v>NA</v>
      </c>
      <c r="AD99" s="11" t="str">
        <f>VLOOKUP($E99,'susceptibility metadata - 3.25.'!$A$2:$L$155,12,FALSE)</f>
        <v>Highly Susceptible</v>
      </c>
    </row>
    <row r="100">
      <c r="A100" s="7" t="s">
        <v>238</v>
      </c>
      <c r="B100" s="17" t="s">
        <v>239</v>
      </c>
      <c r="C100" s="17" t="s">
        <v>239</v>
      </c>
      <c r="D100" s="7" t="s">
        <v>32</v>
      </c>
      <c r="E100" s="8">
        <v>99.0</v>
      </c>
      <c r="F100" s="8"/>
      <c r="G100" s="8">
        <v>2.5819395E7</v>
      </c>
      <c r="H100" s="8">
        <v>1.7209955E7</v>
      </c>
      <c r="I100" s="9">
        <v>0.6665514432077126</v>
      </c>
      <c r="J100" s="10">
        <v>20121.0</v>
      </c>
      <c r="K100" s="10"/>
      <c r="L100" s="10">
        <v>0.19787519</v>
      </c>
      <c r="M100" s="10">
        <v>0.032270443</v>
      </c>
      <c r="N100" s="10">
        <v>0.247476348</v>
      </c>
      <c r="O100" s="10">
        <v>0.522378019</v>
      </c>
      <c r="P100" s="11">
        <f>VLOOKUP($E100,'susceptibility metadata - 3.25.'!$A$2:$H$155,5,FALSE)</f>
        <v>0.14285714</v>
      </c>
      <c r="Q100" s="11">
        <f>VLOOKUP($E100,'susceptibility metadata - 3.25.'!$A$2:$H$155,6,FALSE)</f>
        <v>0.21428571</v>
      </c>
      <c r="R100" s="11">
        <f>VLOOKUP($E100,'susceptibility metadata - 3.25.'!$A$2:$H$155,7,FALSE)</f>
        <v>1</v>
      </c>
      <c r="S100" s="11">
        <f>VLOOKUP($E100,'susceptibility metadata - 3.25.'!$A$2:$H$155,8,FALSE)</f>
        <v>0</v>
      </c>
      <c r="T100" s="11" t="str">
        <f>VLOOKUP($E100,'genotype metadata - 3.25.24'!$A$2:$P$189,10,FALSE)</f>
        <v>SR</v>
      </c>
      <c r="U100" s="11" t="str">
        <f>VLOOKUP($E100,'genotype metadata - 3.25.24'!$A$2:$P$189,11,FALSE)</f>
        <v>H</v>
      </c>
      <c r="V100" s="11" t="str">
        <f>VLOOKUP($E100,'genotype metadata - 3.25.24'!$A$2:$P$189,12,FALSE)</f>
        <v>N</v>
      </c>
      <c r="W100" s="11">
        <f>VLOOKUP($E100,'genotype metadata - 3.25.24'!$A$2:$P$189,13,FALSE)</f>
        <v>25.139367</v>
      </c>
      <c r="X100" s="11">
        <f>VLOOKUP($E100,'genotype metadata - 3.25.24'!$A$2:$P$189,14,FALSE)</f>
        <v>-80.294017</v>
      </c>
      <c r="Y100" s="11" t="str">
        <f>VLOOKUP($E100,'genotype metadata - 3.25.24'!$A$2:$P$189,15,FALSE)</f>
        <v>2015 batch</v>
      </c>
      <c r="Z100" s="11" t="str">
        <f>VLOOKUP($E100,'genotype metadata - 3.25.24'!$A$2:$P$189,16,FALSE)</f>
        <v>Margaret Miller</v>
      </c>
      <c r="AA100" s="11" t="str">
        <f>VLOOKUP(E100, 'susceptibility metadata - 3.25.'!$A$2:$L$155, 9, FALSE)</f>
        <v>Highly Susceptible</v>
      </c>
      <c r="AB100" s="11" t="str">
        <f>VLOOKUP($E100,'susceptibility metadata - 3.25.'!$A$2:$L$155,10,FALSE)</f>
        <v>NA</v>
      </c>
      <c r="AC100" s="11" t="str">
        <f>VLOOKUP($E100,'susceptibility metadata - 3.25.'!$A$2:$L$155,11,FALSE)</f>
        <v>NA</v>
      </c>
      <c r="AD100" s="11" t="str">
        <f>VLOOKUP($E100,'susceptibility metadata - 3.25.'!$A$2:$L$155,12,FALSE)</f>
        <v>Highly Susceptible</v>
      </c>
    </row>
    <row r="101">
      <c r="A101" s="7" t="s">
        <v>240</v>
      </c>
      <c r="B101" s="7" t="s">
        <v>241</v>
      </c>
      <c r="C101" s="7" t="s">
        <v>241</v>
      </c>
      <c r="D101" s="7" t="s">
        <v>32</v>
      </c>
      <c r="E101" s="8">
        <v>100.0</v>
      </c>
      <c r="F101" s="8"/>
      <c r="G101" s="8">
        <v>2.6366235E7</v>
      </c>
      <c r="H101" s="8">
        <v>2.0565702E7</v>
      </c>
      <c r="I101" s="9">
        <v>0.7800014677863563</v>
      </c>
      <c r="J101" s="10">
        <v>792.0</v>
      </c>
      <c r="K101" s="12"/>
      <c r="L101" s="10">
        <v>0.060086443</v>
      </c>
      <c r="M101" s="10">
        <v>0.009990292</v>
      </c>
      <c r="N101" s="10">
        <v>0.06544836</v>
      </c>
      <c r="O101" s="10">
        <v>0.864474904</v>
      </c>
      <c r="P101" s="11">
        <f>VLOOKUP($E101,'susceptibility metadata - 3.25.'!$A$2:$H$155,5,FALSE)</f>
        <v>0.10524892</v>
      </c>
      <c r="Q101" s="11">
        <f>VLOOKUP($E101,'susceptibility metadata - 3.25.'!$A$2:$H$155,6,FALSE)</f>
        <v>0.21834416</v>
      </c>
      <c r="R101" s="11">
        <f>VLOOKUP($E101,'susceptibility metadata - 3.25.'!$A$2:$H$155,7,FALSE)</f>
        <v>1</v>
      </c>
      <c r="S101" s="11">
        <f>VLOOKUP($E101,'susceptibility metadata - 3.25.'!$A$2:$H$155,8,FALSE)</f>
        <v>0</v>
      </c>
      <c r="T101" s="11" t="str">
        <f>VLOOKUP($E101,'genotype metadata - 3.25.24'!$A$2:$P$189,10,FALSE)</f>
        <v>SR</v>
      </c>
      <c r="U101" s="11" t="str">
        <f>VLOOKUP($E101,'genotype metadata - 3.25.24'!$A$2:$P$189,11,FALSE)</f>
        <v>H</v>
      </c>
      <c r="V101" s="11" t="str">
        <f>VLOOKUP($E101,'genotype metadata - 3.25.24'!$A$2:$P$189,12,FALSE)</f>
        <v>N</v>
      </c>
      <c r="W101" s="11">
        <f>VLOOKUP($E101,'genotype metadata - 3.25.24'!$A$2:$P$189,13,FALSE)</f>
        <v>25.139367</v>
      </c>
      <c r="X101" s="11">
        <f>VLOOKUP($E101,'genotype metadata - 3.25.24'!$A$2:$P$189,14,FALSE)</f>
        <v>-80.294017</v>
      </c>
      <c r="Y101" s="11" t="str">
        <f>VLOOKUP($E101,'genotype metadata - 3.25.24'!$A$2:$P$189,15,FALSE)</f>
        <v>2015 batch</v>
      </c>
      <c r="Z101" s="11" t="str">
        <f>VLOOKUP($E101,'genotype metadata - 3.25.24'!$A$2:$P$189,16,FALSE)</f>
        <v>Margaret Miller</v>
      </c>
      <c r="AA101" s="11" t="str">
        <f>VLOOKUP(E101, 'susceptibility metadata - 3.25.'!$A$2:$L$155, 9, FALSE)</f>
        <v>Highly Susceptible</v>
      </c>
      <c r="AB101" s="11" t="str">
        <f>VLOOKUP($E101,'susceptibility metadata - 3.25.'!$A$2:$L$155,10,FALSE)</f>
        <v>Highly Susceptible</v>
      </c>
      <c r="AC101" s="11" t="str">
        <f>VLOOKUP($E101,'susceptibility metadata - 3.25.'!$A$2:$L$155,11,FALSE)</f>
        <v>Highly Susceptible</v>
      </c>
      <c r="AD101" s="11" t="str">
        <f>VLOOKUP($E101,'susceptibility metadata - 3.25.'!$A$2:$L$155,12,FALSE)</f>
        <v>Highly Susceptible</v>
      </c>
    </row>
    <row r="102">
      <c r="A102" s="7" t="s">
        <v>242</v>
      </c>
      <c r="B102" s="7" t="s">
        <v>243</v>
      </c>
      <c r="C102" s="7" t="s">
        <v>53</v>
      </c>
      <c r="D102" s="7" t="s">
        <v>32</v>
      </c>
      <c r="E102" s="8">
        <v>101.0</v>
      </c>
      <c r="F102" s="8"/>
      <c r="G102" s="8">
        <v>2.891715E7</v>
      </c>
      <c r="H102" s="8">
        <v>2.3422132E7</v>
      </c>
      <c r="I102" s="9">
        <v>0.8099737353093234</v>
      </c>
      <c r="J102" s="10">
        <v>572.0</v>
      </c>
      <c r="K102" s="12"/>
      <c r="L102" s="10">
        <v>0.068425846</v>
      </c>
      <c r="M102" s="10">
        <v>0.017315435</v>
      </c>
      <c r="N102" s="10">
        <v>0.079638063</v>
      </c>
      <c r="O102" s="10">
        <v>0.834620656</v>
      </c>
      <c r="P102" s="11">
        <f>VLOOKUP($E102,'susceptibility metadata - 3.25.'!$A$2:$H$155,5,FALSE)</f>
        <v>0.08116883</v>
      </c>
      <c r="Q102" s="11">
        <f>VLOOKUP($E102,'susceptibility metadata - 3.25.'!$A$2:$H$155,6,FALSE)</f>
        <v>0.40584416</v>
      </c>
      <c r="R102" s="11">
        <f>VLOOKUP($E102,'susceptibility metadata - 3.25.'!$A$2:$H$155,7,FALSE)</f>
        <v>1</v>
      </c>
      <c r="S102" s="11">
        <f>VLOOKUP($E102,'susceptibility metadata - 3.25.'!$A$2:$H$155,8,FALSE)</f>
        <v>0</v>
      </c>
      <c r="T102" s="11" t="str">
        <f>VLOOKUP($E102,'genotype metadata - 3.25.24'!$A$2:$P$189,10,FALSE)</f>
        <v>SR</v>
      </c>
      <c r="U102" s="11" t="str">
        <f>VLOOKUP($E102,'genotype metadata - 3.25.24'!$A$2:$P$189,11,FALSE)</f>
        <v>H</v>
      </c>
      <c r="V102" s="11" t="str">
        <f>VLOOKUP($E102,'genotype metadata - 3.25.24'!$A$2:$P$189,12,FALSE)</f>
        <v>N</v>
      </c>
      <c r="W102" s="11">
        <f>VLOOKUP($E102,'genotype metadata - 3.25.24'!$A$2:$P$189,13,FALSE)</f>
        <v>25.139367</v>
      </c>
      <c r="X102" s="11">
        <f>VLOOKUP($E102,'genotype metadata - 3.25.24'!$A$2:$P$189,14,FALSE)</f>
        <v>-80.294017</v>
      </c>
      <c r="Y102" s="11" t="str">
        <f>VLOOKUP($E102,'genotype metadata - 3.25.24'!$A$2:$P$189,15,FALSE)</f>
        <v>2015 batch</v>
      </c>
      <c r="Z102" s="11" t="str">
        <f>VLOOKUP($E102,'genotype metadata - 3.25.24'!$A$2:$P$189,16,FALSE)</f>
        <v>Margaret Miller</v>
      </c>
      <c r="AA102" s="11" t="str">
        <f>VLOOKUP(E102, 'susceptibility metadata - 3.25.'!$A$2:$L$155, 9, FALSE)</f>
        <v>Susceptible</v>
      </c>
      <c r="AB102" s="11" t="str">
        <f>VLOOKUP($E102,'susceptibility metadata - 3.25.'!$A$2:$L$155,10,FALSE)</f>
        <v>Susceptible</v>
      </c>
      <c r="AC102" s="11" t="str">
        <f>VLOOKUP($E102,'susceptibility metadata - 3.25.'!$A$2:$L$155,11,FALSE)</f>
        <v>NA</v>
      </c>
      <c r="AD102" s="11" t="str">
        <f>VLOOKUP($E102,'susceptibility metadata - 3.25.'!$A$2:$L$155,12,FALSE)</f>
        <v>Susceptible</v>
      </c>
    </row>
    <row r="103">
      <c r="A103" s="7" t="s">
        <v>244</v>
      </c>
      <c r="B103" s="7" t="s">
        <v>245</v>
      </c>
      <c r="C103" s="7" t="s">
        <v>245</v>
      </c>
      <c r="D103" s="7" t="s">
        <v>32</v>
      </c>
      <c r="E103" s="8">
        <v>102.0</v>
      </c>
      <c r="F103" s="8"/>
      <c r="G103" s="8">
        <v>2.45295E7</v>
      </c>
      <c r="H103" s="8">
        <v>1.9812354E7</v>
      </c>
      <c r="I103" s="9">
        <v>0.8076949795144622</v>
      </c>
      <c r="J103" s="10">
        <v>692.0</v>
      </c>
      <c r="K103" s="12"/>
      <c r="L103" s="10">
        <v>0.035367318</v>
      </c>
      <c r="M103" s="10">
        <v>0.005706164</v>
      </c>
      <c r="N103" s="10">
        <v>0.035180668</v>
      </c>
      <c r="O103" s="10">
        <v>0.92374585</v>
      </c>
      <c r="P103" s="11">
        <f>VLOOKUP($E103,'susceptibility metadata - 3.25.'!$A$2:$H$155,5,FALSE)</f>
        <v>0.07142857</v>
      </c>
      <c r="Q103" s="11">
        <f>VLOOKUP($E103,'susceptibility metadata - 3.25.'!$A$2:$H$155,6,FALSE)</f>
        <v>0.35714286</v>
      </c>
      <c r="R103" s="11">
        <f>VLOOKUP($E103,'susceptibility metadata - 3.25.'!$A$2:$H$155,7,FALSE)</f>
        <v>1</v>
      </c>
      <c r="S103" s="11">
        <f>VLOOKUP($E103,'susceptibility metadata - 3.25.'!$A$2:$H$155,8,FALSE)</f>
        <v>0</v>
      </c>
      <c r="T103" s="11" t="str">
        <f>VLOOKUP($E103,'genotype metadata - 3.25.24'!$A$2:$P$189,10,FALSE)</f>
        <v>SR</v>
      </c>
      <c r="U103" s="11" t="str">
        <f>VLOOKUP($E103,'genotype metadata - 3.25.24'!$A$2:$P$189,11,FALSE)</f>
        <v>H</v>
      </c>
      <c r="V103" s="11" t="str">
        <f>VLOOKUP($E103,'genotype metadata - 3.25.24'!$A$2:$P$189,12,FALSE)</f>
        <v>Y</v>
      </c>
      <c r="W103" s="11">
        <f>VLOOKUP($E103,'genotype metadata - 3.25.24'!$A$2:$P$189,13,FALSE)</f>
        <v>25.139367</v>
      </c>
      <c r="X103" s="11">
        <f>VLOOKUP($E103,'genotype metadata - 3.25.24'!$A$2:$P$189,14,FALSE)</f>
        <v>-80.294017</v>
      </c>
      <c r="Y103" s="11">
        <f>VLOOKUP($E103,'genotype metadata - 3.25.24'!$A$2:$P$189,15,FALSE)</f>
        <v>2015</v>
      </c>
      <c r="Z103" s="11" t="str">
        <f>VLOOKUP($E103,'genotype metadata - 3.25.24'!$A$2:$P$189,16,FALSE)</f>
        <v>Margaret Miller</v>
      </c>
      <c r="AA103" s="11" t="str">
        <f>VLOOKUP(E103, 'susceptibility metadata - 3.25.'!$A$2:$L$155, 9, FALSE)</f>
        <v>Susceptible</v>
      </c>
      <c r="AB103" s="11" t="str">
        <f>VLOOKUP($E103,'susceptibility metadata - 3.25.'!$A$2:$L$155,10,FALSE)</f>
        <v>NA</v>
      </c>
      <c r="AC103" s="11" t="str">
        <f>VLOOKUP($E103,'susceptibility metadata - 3.25.'!$A$2:$L$155,11,FALSE)</f>
        <v>NA</v>
      </c>
      <c r="AD103" s="11" t="str">
        <f>VLOOKUP($E103,'susceptibility metadata - 3.25.'!$A$2:$L$155,12,FALSE)</f>
        <v>Susceptible</v>
      </c>
    </row>
    <row r="104">
      <c r="A104" s="7" t="s">
        <v>246</v>
      </c>
      <c r="B104" s="7" t="s">
        <v>247</v>
      </c>
      <c r="C104" s="7" t="s">
        <v>247</v>
      </c>
      <c r="D104" s="7" t="s">
        <v>32</v>
      </c>
      <c r="E104" s="8">
        <v>103.0</v>
      </c>
      <c r="F104" s="8"/>
      <c r="G104" s="8">
        <v>2.5632545E7</v>
      </c>
      <c r="H104" s="8">
        <v>2.0646747E7</v>
      </c>
      <c r="I104" s="9">
        <v>0.8054895446394418</v>
      </c>
      <c r="J104" s="10">
        <v>748.0</v>
      </c>
      <c r="K104" s="12"/>
      <c r="L104" s="10">
        <v>0.045782882</v>
      </c>
      <c r="M104" s="10">
        <v>0.007046622</v>
      </c>
      <c r="N104" s="10">
        <v>0.041924609</v>
      </c>
      <c r="O104" s="10">
        <v>0.905245887</v>
      </c>
      <c r="P104" s="11">
        <f>VLOOKUP($E104,'susceptibility metadata - 3.25.'!$A$2:$H$155,5,FALSE)</f>
        <v>0.21428571</v>
      </c>
      <c r="Q104" s="11">
        <f>VLOOKUP($E104,'susceptibility metadata - 3.25.'!$A$2:$H$155,6,FALSE)</f>
        <v>0.21428571</v>
      </c>
      <c r="R104" s="11">
        <f>VLOOKUP($E104,'susceptibility metadata - 3.25.'!$A$2:$H$155,7,FALSE)</f>
        <v>1</v>
      </c>
      <c r="S104" s="11">
        <f>VLOOKUP($E104,'susceptibility metadata - 3.25.'!$A$2:$H$155,8,FALSE)</f>
        <v>0</v>
      </c>
      <c r="T104" s="11" t="str">
        <f>VLOOKUP($E104,'genotype metadata - 3.25.24'!$A$2:$P$189,10,FALSE)</f>
        <v>SR</v>
      </c>
      <c r="U104" s="11" t="str">
        <f>VLOOKUP($E104,'genotype metadata - 3.25.24'!$A$2:$P$189,11,FALSE)</f>
        <v>H</v>
      </c>
      <c r="V104" s="11" t="str">
        <f>VLOOKUP($E104,'genotype metadata - 3.25.24'!$A$2:$P$189,12,FALSE)</f>
        <v>Y</v>
      </c>
      <c r="W104" s="11">
        <f>VLOOKUP($E104,'genotype metadata - 3.25.24'!$A$2:$P$189,13,FALSE)</f>
        <v>25.139367</v>
      </c>
      <c r="X104" s="11">
        <f>VLOOKUP($E104,'genotype metadata - 3.25.24'!$A$2:$P$189,14,FALSE)</f>
        <v>-80.294017</v>
      </c>
      <c r="Y104" s="11">
        <f>VLOOKUP($E104,'genotype metadata - 3.25.24'!$A$2:$P$189,15,FALSE)</f>
        <v>2015</v>
      </c>
      <c r="Z104" s="11" t="str">
        <f>VLOOKUP($E104,'genotype metadata - 3.25.24'!$A$2:$P$189,16,FALSE)</f>
        <v>Margaret Miller</v>
      </c>
      <c r="AA104" s="11" t="str">
        <f>VLOOKUP(E104, 'susceptibility metadata - 3.25.'!$A$2:$L$155, 9, FALSE)</f>
        <v>Highly Susceptible</v>
      </c>
      <c r="AB104" s="11" t="str">
        <f>VLOOKUP($E104,'susceptibility metadata - 3.25.'!$A$2:$L$155,10,FALSE)</f>
        <v>NA</v>
      </c>
      <c r="AC104" s="11" t="str">
        <f>VLOOKUP($E104,'susceptibility metadata - 3.25.'!$A$2:$L$155,11,FALSE)</f>
        <v>NA</v>
      </c>
      <c r="AD104" s="11" t="str">
        <f>VLOOKUP($E104,'susceptibility metadata - 3.25.'!$A$2:$L$155,12,FALSE)</f>
        <v>Highly Susceptible</v>
      </c>
    </row>
    <row r="105">
      <c r="A105" s="7" t="s">
        <v>248</v>
      </c>
      <c r="B105" s="7" t="s">
        <v>249</v>
      </c>
      <c r="C105" s="7" t="s">
        <v>249</v>
      </c>
      <c r="D105" s="7" t="s">
        <v>32</v>
      </c>
      <c r="E105" s="8">
        <v>104.0</v>
      </c>
      <c r="F105" s="8"/>
      <c r="G105" s="8">
        <v>2.5204447E7</v>
      </c>
      <c r="H105" s="8">
        <v>1.8814825E7</v>
      </c>
      <c r="I105" s="9">
        <v>0.746488308194185</v>
      </c>
      <c r="J105" s="10">
        <v>733.0</v>
      </c>
      <c r="K105" s="12"/>
      <c r="L105" s="10">
        <v>0.066995917</v>
      </c>
      <c r="M105" s="10">
        <v>0.011036481</v>
      </c>
      <c r="N105" s="10">
        <v>0.08935862</v>
      </c>
      <c r="O105" s="10">
        <v>0.832608982</v>
      </c>
      <c r="P105" s="11">
        <f>VLOOKUP($E105,'susceptibility metadata - 3.25.'!$A$2:$H$155,5,FALSE)</f>
        <v>0.07142857</v>
      </c>
      <c r="Q105" s="11">
        <f>VLOOKUP($E105,'susceptibility metadata - 3.25.'!$A$2:$H$155,6,FALSE)</f>
        <v>0.21428571</v>
      </c>
      <c r="R105" s="11">
        <f>VLOOKUP($E105,'susceptibility metadata - 3.25.'!$A$2:$H$155,7,FALSE)</f>
        <v>1</v>
      </c>
      <c r="S105" s="11">
        <f>VLOOKUP($E105,'susceptibility metadata - 3.25.'!$A$2:$H$155,8,FALSE)</f>
        <v>0</v>
      </c>
      <c r="T105" s="11" t="str">
        <f>VLOOKUP($E105,'genotype metadata - 3.25.24'!$A$2:$P$189,10,FALSE)</f>
        <v>SR</v>
      </c>
      <c r="U105" s="11" t="str">
        <f>VLOOKUP($E105,'genotype metadata - 3.25.24'!$A$2:$P$189,11,FALSE)</f>
        <v>H</v>
      </c>
      <c r="V105" s="11" t="str">
        <f>VLOOKUP($E105,'genotype metadata - 3.25.24'!$A$2:$P$189,12,FALSE)</f>
        <v>N</v>
      </c>
      <c r="W105" s="11">
        <f>VLOOKUP($E105,'genotype metadata - 3.25.24'!$A$2:$P$189,13,FALSE)</f>
        <v>25.139367</v>
      </c>
      <c r="X105" s="11">
        <f>VLOOKUP($E105,'genotype metadata - 3.25.24'!$A$2:$P$189,14,FALSE)</f>
        <v>-80.294017</v>
      </c>
      <c r="Y105" s="11" t="str">
        <f>VLOOKUP($E105,'genotype metadata - 3.25.24'!$A$2:$P$189,15,FALSE)</f>
        <v>2015 batch</v>
      </c>
      <c r="Z105" s="11" t="str">
        <f>VLOOKUP($E105,'genotype metadata - 3.25.24'!$A$2:$P$189,16,FALSE)</f>
        <v>Margaret Miller</v>
      </c>
      <c r="AA105" s="11" t="str">
        <f>VLOOKUP(E105, 'susceptibility metadata - 3.25.'!$A$2:$L$155, 9, FALSE)</f>
        <v>Highly Susceptible</v>
      </c>
      <c r="AB105" s="11" t="str">
        <f>VLOOKUP($E105,'susceptibility metadata - 3.25.'!$A$2:$L$155,10,FALSE)</f>
        <v>NA</v>
      </c>
      <c r="AC105" s="11" t="str">
        <f>VLOOKUP($E105,'susceptibility metadata - 3.25.'!$A$2:$L$155,11,FALSE)</f>
        <v>NA</v>
      </c>
      <c r="AD105" s="11" t="str">
        <f>VLOOKUP($E105,'susceptibility metadata - 3.25.'!$A$2:$L$155,12,FALSE)</f>
        <v>Highly Susceptible</v>
      </c>
    </row>
    <row r="106">
      <c r="A106" s="7" t="s">
        <v>250</v>
      </c>
      <c r="B106" s="7" t="s">
        <v>251</v>
      </c>
      <c r="C106" s="7" t="s">
        <v>251</v>
      </c>
      <c r="D106" s="7" t="s">
        <v>32</v>
      </c>
      <c r="E106" s="8">
        <v>105.0</v>
      </c>
      <c r="F106" s="8"/>
      <c r="G106" s="8">
        <v>1.9727788E7</v>
      </c>
      <c r="H106" s="8">
        <v>6161000.0</v>
      </c>
      <c r="I106" s="9">
        <v>0.3123005985263021</v>
      </c>
      <c r="J106" s="10">
        <v>4546.0</v>
      </c>
      <c r="K106" s="12"/>
      <c r="L106" s="10">
        <v>0.173647278</v>
      </c>
      <c r="M106" s="10">
        <v>0.023015986</v>
      </c>
      <c r="N106" s="10">
        <v>0.165415283</v>
      </c>
      <c r="O106" s="10">
        <v>0.637921454</v>
      </c>
      <c r="P106" s="11">
        <f>VLOOKUP($E106,'susceptibility metadata - 3.25.'!$A$2:$H$155,5,FALSE)</f>
        <v>0.18181818</v>
      </c>
      <c r="Q106" s="11">
        <f>VLOOKUP($E106,'susceptibility metadata - 3.25.'!$A$2:$H$155,6,FALSE)</f>
        <v>0.09090909</v>
      </c>
      <c r="R106" s="11">
        <f>VLOOKUP($E106,'susceptibility metadata - 3.25.'!$A$2:$H$155,7,FALSE)</f>
        <v>1</v>
      </c>
      <c r="S106" s="11">
        <f>VLOOKUP($E106,'susceptibility metadata - 3.25.'!$A$2:$H$155,8,FALSE)</f>
        <v>0</v>
      </c>
      <c r="T106" s="11" t="str">
        <f>VLOOKUP($E106,'genotype metadata - 3.25.24'!$A$2:$P$189,10,FALSE)</f>
        <v/>
      </c>
      <c r="U106" s="11" t="str">
        <f>VLOOKUP($E106,'genotype metadata - 3.25.24'!$A$2:$P$189,11,FALSE)</f>
        <v/>
      </c>
      <c r="V106" s="11" t="str">
        <f>VLOOKUP($E106,'genotype metadata - 3.25.24'!$A$2:$P$189,12,FALSE)</f>
        <v/>
      </c>
      <c r="W106" s="11" t="str">
        <f>VLOOKUP($E106,'genotype metadata - 3.25.24'!$A$2:$P$189,13,FALSE)</f>
        <v>NA</v>
      </c>
      <c r="X106" s="11" t="str">
        <f>VLOOKUP($E106,'genotype metadata - 3.25.24'!$A$2:$P$189,14,FALSE)</f>
        <v>NA</v>
      </c>
      <c r="Y106" s="11" t="str">
        <f>VLOOKUP($E106,'genotype metadata - 3.25.24'!$A$2:$P$189,15,FALSE)</f>
        <v>NA</v>
      </c>
      <c r="Z106" s="11" t="str">
        <f>VLOOKUP($E106,'genotype metadata - 3.25.24'!$A$2:$P$189,16,FALSE)</f>
        <v>NA</v>
      </c>
      <c r="AA106" s="11" t="str">
        <f>VLOOKUP(E106, 'susceptibility metadata - 3.25.'!$A$2:$L$155, 9, FALSE)</f>
        <v>Highly Susceptible</v>
      </c>
      <c r="AB106" s="11" t="str">
        <f>VLOOKUP($E106,'susceptibility metadata - 3.25.'!$A$2:$L$155,10,FALSE)</f>
        <v>NA</v>
      </c>
      <c r="AC106" s="11" t="str">
        <f>VLOOKUP($E106,'susceptibility metadata - 3.25.'!$A$2:$L$155,11,FALSE)</f>
        <v>NA</v>
      </c>
      <c r="AD106" s="11" t="str">
        <f>VLOOKUP($E106,'susceptibility metadata - 3.25.'!$A$2:$L$155,12,FALSE)</f>
        <v>Highly Susceptible</v>
      </c>
    </row>
    <row r="107">
      <c r="A107" s="7" t="s">
        <v>252</v>
      </c>
      <c r="B107" s="7" t="s">
        <v>253</v>
      </c>
      <c r="C107" s="7" t="s">
        <v>253</v>
      </c>
      <c r="D107" s="7" t="s">
        <v>32</v>
      </c>
      <c r="E107" s="8">
        <v>106.0</v>
      </c>
      <c r="F107" s="8"/>
      <c r="G107" s="8">
        <v>2.8068398E7</v>
      </c>
      <c r="H107" s="8">
        <v>1.7524695E7</v>
      </c>
      <c r="I107" s="9">
        <v>0.6243567944276691</v>
      </c>
      <c r="J107" s="10">
        <v>819.0</v>
      </c>
      <c r="K107" s="12"/>
      <c r="L107" s="10">
        <v>0.003467499</v>
      </c>
      <c r="M107" s="10">
        <v>0.001148047</v>
      </c>
      <c r="N107" s="10">
        <v>0.003324163</v>
      </c>
      <c r="O107" s="10">
        <v>0.992060291</v>
      </c>
      <c r="P107" s="11">
        <f>VLOOKUP($E107,'susceptibility metadata - 3.25.'!$A$2:$H$155,5,FALSE)</f>
        <v>0.1043771</v>
      </c>
      <c r="Q107" s="11">
        <f>VLOOKUP($E107,'susceptibility metadata - 3.25.'!$A$2:$H$155,6,FALSE)</f>
        <v>0.2020202</v>
      </c>
      <c r="R107" s="11">
        <f>VLOOKUP($E107,'susceptibility metadata - 3.25.'!$A$2:$H$155,7,FALSE)</f>
        <v>1</v>
      </c>
      <c r="S107" s="11">
        <f>VLOOKUP($E107,'susceptibility metadata - 3.25.'!$A$2:$H$155,8,FALSE)</f>
        <v>0</v>
      </c>
      <c r="T107" s="11" t="str">
        <f>VLOOKUP($E107,'genotype metadata - 3.25.24'!$A$2:$P$189,10,FALSE)</f>
        <v/>
      </c>
      <c r="U107" s="11" t="str">
        <f>VLOOKUP($E107,'genotype metadata - 3.25.24'!$A$2:$P$189,11,FALSE)</f>
        <v/>
      </c>
      <c r="V107" s="11" t="str">
        <f>VLOOKUP($E107,'genotype metadata - 3.25.24'!$A$2:$P$189,12,FALSE)</f>
        <v/>
      </c>
      <c r="W107" s="11" t="str">
        <f>VLOOKUP($E107,'genotype metadata - 3.25.24'!$A$2:$P$189,13,FALSE)</f>
        <v>NA</v>
      </c>
      <c r="X107" s="11" t="str">
        <f>VLOOKUP($E107,'genotype metadata - 3.25.24'!$A$2:$P$189,14,FALSE)</f>
        <v>NA</v>
      </c>
      <c r="Y107" s="11" t="str">
        <f>VLOOKUP($E107,'genotype metadata - 3.25.24'!$A$2:$P$189,15,FALSE)</f>
        <v>NA</v>
      </c>
      <c r="Z107" s="11" t="str">
        <f>VLOOKUP($E107,'genotype metadata - 3.25.24'!$A$2:$P$189,16,FALSE)</f>
        <v>NA</v>
      </c>
      <c r="AA107" s="11" t="str">
        <f>VLOOKUP(E107, 'susceptibility metadata - 3.25.'!$A$2:$L$155, 9, FALSE)</f>
        <v>Highly Susceptible</v>
      </c>
      <c r="AB107" s="11" t="str">
        <f>VLOOKUP($E107,'susceptibility metadata - 3.25.'!$A$2:$L$155,10,FALSE)</f>
        <v>Highly Susceptible</v>
      </c>
      <c r="AC107" s="11" t="str">
        <f>VLOOKUP($E107,'susceptibility metadata - 3.25.'!$A$2:$L$155,11,FALSE)</f>
        <v>Highly Susceptible</v>
      </c>
      <c r="AD107" s="11" t="str">
        <f>VLOOKUP($E107,'susceptibility metadata - 3.25.'!$A$2:$L$155,12,FALSE)</f>
        <v>Highly Susceptible</v>
      </c>
    </row>
    <row r="108">
      <c r="A108" s="7" t="s">
        <v>254</v>
      </c>
      <c r="B108" s="7" t="s">
        <v>255</v>
      </c>
      <c r="C108" s="7" t="s">
        <v>255</v>
      </c>
      <c r="D108" s="7" t="s">
        <v>32</v>
      </c>
      <c r="E108" s="8">
        <v>107.0</v>
      </c>
      <c r="F108" s="8"/>
      <c r="G108" s="8">
        <v>2.6637253E7</v>
      </c>
      <c r="H108" s="8">
        <v>1.700733E7</v>
      </c>
      <c r="I108" s="9">
        <v>0.6384791254563674</v>
      </c>
      <c r="J108" s="10">
        <v>1001.0</v>
      </c>
      <c r="K108" s="12"/>
      <c r="L108" s="10">
        <v>0.004237414</v>
      </c>
      <c r="M108" s="10">
        <v>0.001219287</v>
      </c>
      <c r="N108" s="10">
        <v>0.003717416</v>
      </c>
      <c r="O108" s="10">
        <v>0.990825882</v>
      </c>
      <c r="P108" s="11">
        <f>VLOOKUP($E108,'susceptibility metadata - 3.25.'!$A$2:$H$155,5,FALSE)</f>
        <v>0.28977273</v>
      </c>
      <c r="Q108" s="11">
        <f>VLOOKUP($E108,'susceptibility metadata - 3.25.'!$A$2:$H$155,6,FALSE)</f>
        <v>0.12215909</v>
      </c>
      <c r="R108" s="11">
        <f>VLOOKUP($E108,'susceptibility metadata - 3.25.'!$A$2:$H$155,7,FALSE)</f>
        <v>1</v>
      </c>
      <c r="S108" s="11">
        <f>VLOOKUP($E108,'susceptibility metadata - 3.25.'!$A$2:$H$155,8,FALSE)</f>
        <v>0</v>
      </c>
      <c r="T108" s="11" t="str">
        <f>VLOOKUP($E108,'genotype metadata - 3.25.24'!$A$2:$P$189,10,FALSE)</f>
        <v/>
      </c>
      <c r="U108" s="11" t="str">
        <f>VLOOKUP($E108,'genotype metadata - 3.25.24'!$A$2:$P$189,11,FALSE)</f>
        <v/>
      </c>
      <c r="V108" s="11" t="str">
        <f>VLOOKUP($E108,'genotype metadata - 3.25.24'!$A$2:$P$189,12,FALSE)</f>
        <v/>
      </c>
      <c r="W108" s="11" t="str">
        <f>VLOOKUP($E108,'genotype metadata - 3.25.24'!$A$2:$P$189,13,FALSE)</f>
        <v>NA</v>
      </c>
      <c r="X108" s="11" t="str">
        <f>VLOOKUP($E108,'genotype metadata - 3.25.24'!$A$2:$P$189,14,FALSE)</f>
        <v>NA</v>
      </c>
      <c r="Y108" s="11" t="str">
        <f>VLOOKUP($E108,'genotype metadata - 3.25.24'!$A$2:$P$189,15,FALSE)</f>
        <v>NA</v>
      </c>
      <c r="Z108" s="11" t="str">
        <f>VLOOKUP($E108,'genotype metadata - 3.25.24'!$A$2:$P$189,16,FALSE)</f>
        <v>NA</v>
      </c>
      <c r="AA108" s="11" t="str">
        <f>VLOOKUP(E108, 'susceptibility metadata - 3.25.'!$A$2:$L$155, 9, FALSE)</f>
        <v>Highly Susceptible</v>
      </c>
      <c r="AB108" s="11" t="str">
        <f>VLOOKUP($E108,'susceptibility metadata - 3.25.'!$A$2:$L$155,10,FALSE)</f>
        <v>Highly Susceptible</v>
      </c>
      <c r="AC108" s="11" t="str">
        <f>VLOOKUP($E108,'susceptibility metadata - 3.25.'!$A$2:$L$155,11,FALSE)</f>
        <v>NA</v>
      </c>
      <c r="AD108" s="11" t="str">
        <f>VLOOKUP($E108,'susceptibility metadata - 3.25.'!$A$2:$L$155,12,FALSE)</f>
        <v>Highly Susceptible</v>
      </c>
    </row>
    <row r="109">
      <c r="A109" s="7" t="s">
        <v>256</v>
      </c>
      <c r="B109" s="7" t="s">
        <v>257</v>
      </c>
      <c r="C109" s="7" t="s">
        <v>257</v>
      </c>
      <c r="D109" s="7" t="s">
        <v>32</v>
      </c>
      <c r="E109" s="8">
        <v>108.0</v>
      </c>
      <c r="F109" s="8"/>
      <c r="G109" s="8">
        <v>2.4339542E7</v>
      </c>
      <c r="H109" s="8">
        <v>2.0105567E7</v>
      </c>
      <c r="I109" s="9">
        <v>0.826045412029528</v>
      </c>
      <c r="J109" s="10">
        <v>824.0</v>
      </c>
      <c r="K109" s="12"/>
      <c r="L109" s="10">
        <v>0.034726205</v>
      </c>
      <c r="M109" s="10">
        <v>0.004581245</v>
      </c>
      <c r="N109" s="10">
        <v>0.026859566</v>
      </c>
      <c r="O109" s="10">
        <v>0.933832984</v>
      </c>
      <c r="P109" s="11">
        <f>VLOOKUP($E109,'susceptibility metadata - 3.25.'!$A$2:$H$155,5,FALSE)</f>
        <v>0.09995791</v>
      </c>
      <c r="Q109" s="11">
        <f>VLOOKUP($E109,'susceptibility metadata - 3.25.'!$A$2:$H$155,6,FALSE)</f>
        <v>0.35942761</v>
      </c>
      <c r="R109" s="11">
        <f>VLOOKUP($E109,'susceptibility metadata - 3.25.'!$A$2:$H$155,7,FALSE)</f>
        <v>1</v>
      </c>
      <c r="S109" s="11">
        <f>VLOOKUP($E109,'susceptibility metadata - 3.25.'!$A$2:$H$155,8,FALSE)</f>
        <v>0</v>
      </c>
      <c r="T109" s="11" t="str">
        <f>VLOOKUP($E109,'genotype metadata - 3.25.24'!$A$2:$P$189,10,FALSE)</f>
        <v/>
      </c>
      <c r="U109" s="11" t="str">
        <f>VLOOKUP($E109,'genotype metadata - 3.25.24'!$A$2:$P$189,11,FALSE)</f>
        <v/>
      </c>
      <c r="V109" s="11" t="str">
        <f>VLOOKUP($E109,'genotype metadata - 3.25.24'!$A$2:$P$189,12,FALSE)</f>
        <v/>
      </c>
      <c r="W109" s="11" t="str">
        <f>VLOOKUP($E109,'genotype metadata - 3.25.24'!$A$2:$P$189,13,FALSE)</f>
        <v>NA</v>
      </c>
      <c r="X109" s="11" t="str">
        <f>VLOOKUP($E109,'genotype metadata - 3.25.24'!$A$2:$P$189,14,FALSE)</f>
        <v>NA</v>
      </c>
      <c r="Y109" s="11" t="str">
        <f>VLOOKUP($E109,'genotype metadata - 3.25.24'!$A$2:$P$189,15,FALSE)</f>
        <v>NA</v>
      </c>
      <c r="Z109" s="11" t="str">
        <f>VLOOKUP($E109,'genotype metadata - 3.25.24'!$A$2:$P$189,16,FALSE)</f>
        <v>NA</v>
      </c>
      <c r="AA109" s="11" t="str">
        <f>VLOOKUP(E109, 'susceptibility metadata - 3.25.'!$A$2:$L$155, 9, FALSE)</f>
        <v>Susceptible</v>
      </c>
      <c r="AB109" s="11" t="str">
        <f>VLOOKUP($E109,'susceptibility metadata - 3.25.'!$A$2:$L$155,10,FALSE)</f>
        <v>Susceptible</v>
      </c>
      <c r="AC109" s="11" t="str">
        <f>VLOOKUP($E109,'susceptibility metadata - 3.25.'!$A$2:$L$155,11,FALSE)</f>
        <v>Highly Susceptible</v>
      </c>
      <c r="AD109" s="11" t="str">
        <f>VLOOKUP($E109,'susceptibility metadata - 3.25.'!$A$2:$L$155,12,FALSE)</f>
        <v>Susceptible</v>
      </c>
    </row>
    <row r="110">
      <c r="A110" s="7" t="s">
        <v>258</v>
      </c>
      <c r="B110" s="7" t="s">
        <v>259</v>
      </c>
      <c r="C110" s="7" t="s">
        <v>259</v>
      </c>
      <c r="D110" s="7" t="s">
        <v>32</v>
      </c>
      <c r="E110" s="8">
        <v>109.0</v>
      </c>
      <c r="F110" s="8"/>
      <c r="G110" s="8">
        <v>2.439269E7</v>
      </c>
      <c r="H110" s="8">
        <v>1.8371865E7</v>
      </c>
      <c r="I110" s="9">
        <v>0.7531709294874817</v>
      </c>
      <c r="J110" s="10">
        <v>715.0</v>
      </c>
      <c r="K110" s="12"/>
      <c r="L110" s="10">
        <v>0.106953515</v>
      </c>
      <c r="M110" s="10">
        <v>0.015456406</v>
      </c>
      <c r="N110" s="10">
        <v>0.119574378</v>
      </c>
      <c r="O110" s="10">
        <v>0.758015701</v>
      </c>
      <c r="P110" s="11">
        <f>VLOOKUP($E110,'susceptibility metadata - 3.25.'!$A$2:$H$155,5,FALSE)</f>
        <v>0.0625</v>
      </c>
      <c r="Q110" s="11">
        <f>VLOOKUP($E110,'susceptibility metadata - 3.25.'!$A$2:$H$155,6,FALSE)</f>
        <v>0.4375</v>
      </c>
      <c r="R110" s="11">
        <f>VLOOKUP($E110,'susceptibility metadata - 3.25.'!$A$2:$H$155,7,FALSE)</f>
        <v>1</v>
      </c>
      <c r="S110" s="11">
        <f>VLOOKUP($E110,'susceptibility metadata - 3.25.'!$A$2:$H$155,8,FALSE)</f>
        <v>0</v>
      </c>
      <c r="T110" s="11" t="str">
        <f>VLOOKUP($E110,'genotype metadata - 3.25.24'!$A$2:$P$189,10,FALSE)</f>
        <v/>
      </c>
      <c r="U110" s="11" t="str">
        <f>VLOOKUP($E110,'genotype metadata - 3.25.24'!$A$2:$P$189,11,FALSE)</f>
        <v/>
      </c>
      <c r="V110" s="11" t="str">
        <f>VLOOKUP($E110,'genotype metadata - 3.25.24'!$A$2:$P$189,12,FALSE)</f>
        <v/>
      </c>
      <c r="W110" s="11" t="str">
        <f>VLOOKUP($E110,'genotype metadata - 3.25.24'!$A$2:$P$189,13,FALSE)</f>
        <v>NA</v>
      </c>
      <c r="X110" s="11" t="str">
        <f>VLOOKUP($E110,'genotype metadata - 3.25.24'!$A$2:$P$189,14,FALSE)</f>
        <v>NA</v>
      </c>
      <c r="Y110" s="11" t="str">
        <f>VLOOKUP($E110,'genotype metadata - 3.25.24'!$A$2:$P$189,15,FALSE)</f>
        <v>NA</v>
      </c>
      <c r="Z110" s="11" t="str">
        <f>VLOOKUP($E110,'genotype metadata - 3.25.24'!$A$2:$P$189,16,FALSE)</f>
        <v>NA</v>
      </c>
      <c r="AA110" s="11" t="str">
        <f>VLOOKUP(E110, 'susceptibility metadata - 3.25.'!$A$2:$L$155, 9, FALSE)</f>
        <v>Susceptible</v>
      </c>
      <c r="AB110" s="11" t="str">
        <f>VLOOKUP($E110,'susceptibility metadata - 3.25.'!$A$2:$L$155,10,FALSE)</f>
        <v>NA</v>
      </c>
      <c r="AC110" s="11" t="str">
        <f>VLOOKUP($E110,'susceptibility metadata - 3.25.'!$A$2:$L$155,11,FALSE)</f>
        <v>NA</v>
      </c>
      <c r="AD110" s="11" t="str">
        <f>VLOOKUP($E110,'susceptibility metadata - 3.25.'!$A$2:$L$155,12,FALSE)</f>
        <v>Susceptible</v>
      </c>
    </row>
    <row r="111">
      <c r="A111" s="7" t="s">
        <v>260</v>
      </c>
      <c r="B111" s="7" t="s">
        <v>261</v>
      </c>
      <c r="C111" s="7" t="s">
        <v>261</v>
      </c>
      <c r="D111" s="7" t="s">
        <v>32</v>
      </c>
      <c r="E111" s="8">
        <v>110.0</v>
      </c>
      <c r="F111" s="8"/>
      <c r="G111" s="8">
        <v>2.581683E7</v>
      </c>
      <c r="H111" s="8">
        <v>1.8432196E7</v>
      </c>
      <c r="I111" s="9">
        <v>0.7139604668737409</v>
      </c>
      <c r="J111" s="10">
        <v>825.0</v>
      </c>
      <c r="K111" s="12"/>
      <c r="L111" s="10">
        <v>0.004355206</v>
      </c>
      <c r="M111" s="10">
        <v>0.001229004</v>
      </c>
      <c r="N111" s="10">
        <v>0.003495704</v>
      </c>
      <c r="O111" s="10">
        <v>0.990920086</v>
      </c>
      <c r="P111" s="11">
        <f>VLOOKUP($E111,'susceptibility metadata - 3.25.'!$A$2:$H$155,5,FALSE)</f>
        <v>0.05902778</v>
      </c>
      <c r="Q111" s="11">
        <f>VLOOKUP($E111,'susceptibility metadata - 3.25.'!$A$2:$H$155,6,FALSE)</f>
        <v>0.17708333</v>
      </c>
      <c r="R111" s="11">
        <f>VLOOKUP($E111,'susceptibility metadata - 3.25.'!$A$2:$H$155,7,FALSE)</f>
        <v>1</v>
      </c>
      <c r="S111" s="11">
        <f>VLOOKUP($E111,'susceptibility metadata - 3.25.'!$A$2:$H$155,8,FALSE)</f>
        <v>0</v>
      </c>
      <c r="T111" s="11" t="str">
        <f>VLOOKUP($E111,'genotype metadata - 3.25.24'!$A$2:$P$189,10,FALSE)</f>
        <v/>
      </c>
      <c r="U111" s="11" t="str">
        <f>VLOOKUP($E111,'genotype metadata - 3.25.24'!$A$2:$P$189,11,FALSE)</f>
        <v/>
      </c>
      <c r="V111" s="11" t="str">
        <f>VLOOKUP($E111,'genotype metadata - 3.25.24'!$A$2:$P$189,12,FALSE)</f>
        <v/>
      </c>
      <c r="W111" s="11" t="str">
        <f>VLOOKUP($E111,'genotype metadata - 3.25.24'!$A$2:$P$189,13,FALSE)</f>
        <v>NA</v>
      </c>
      <c r="X111" s="11" t="str">
        <f>VLOOKUP($E111,'genotype metadata - 3.25.24'!$A$2:$P$189,14,FALSE)</f>
        <v>NA</v>
      </c>
      <c r="Y111" s="11" t="str">
        <f>VLOOKUP($E111,'genotype metadata - 3.25.24'!$A$2:$P$189,15,FALSE)</f>
        <v>NA</v>
      </c>
      <c r="Z111" s="11" t="str">
        <f>VLOOKUP($E111,'genotype metadata - 3.25.24'!$A$2:$P$189,16,FALSE)</f>
        <v>NA</v>
      </c>
      <c r="AA111" s="11" t="str">
        <f>VLOOKUP(E111, 'susceptibility metadata - 3.25.'!$A$2:$L$155, 9, FALSE)</f>
        <v>Highly Susceptible</v>
      </c>
      <c r="AB111" s="11" t="str">
        <f>VLOOKUP($E111,'susceptibility metadata - 3.25.'!$A$2:$L$155,10,FALSE)</f>
        <v>Highly Susceptible</v>
      </c>
      <c r="AC111" s="11" t="str">
        <f>VLOOKUP($E111,'susceptibility metadata - 3.25.'!$A$2:$L$155,11,FALSE)</f>
        <v>NA</v>
      </c>
      <c r="AD111" s="11" t="str">
        <f>VLOOKUP($E111,'susceptibility metadata - 3.25.'!$A$2:$L$155,12,FALSE)</f>
        <v>Highly Susceptible</v>
      </c>
    </row>
    <row r="112">
      <c r="A112" s="7" t="s">
        <v>262</v>
      </c>
      <c r="B112" s="7" t="s">
        <v>263</v>
      </c>
      <c r="C112" s="7" t="s">
        <v>263</v>
      </c>
      <c r="D112" s="7" t="s">
        <v>32</v>
      </c>
      <c r="E112" s="8">
        <v>111.0</v>
      </c>
      <c r="F112" s="8"/>
      <c r="G112" s="8">
        <v>2.5356359E7</v>
      </c>
      <c r="H112" s="8">
        <v>1.77262E7</v>
      </c>
      <c r="I112" s="9">
        <v>0.6990830189776064</v>
      </c>
      <c r="J112" s="10">
        <v>815.0</v>
      </c>
      <c r="K112" s="12"/>
      <c r="L112" s="10">
        <v>0.00516139</v>
      </c>
      <c r="M112" s="10">
        <v>0.001356941</v>
      </c>
      <c r="N112" s="10">
        <v>0.004799239</v>
      </c>
      <c r="O112" s="10">
        <v>0.98868243</v>
      </c>
      <c r="P112" s="11">
        <f>VLOOKUP($E112,'susceptibility metadata - 3.25.'!$A$2:$H$155,5,FALSE)</f>
        <v>0.05787037</v>
      </c>
      <c r="Q112" s="11">
        <f>VLOOKUP($E112,'susceptibility metadata - 3.25.'!$A$2:$H$155,6,FALSE)</f>
        <v>0.25462963</v>
      </c>
      <c r="R112" s="11">
        <f>VLOOKUP($E112,'susceptibility metadata - 3.25.'!$A$2:$H$155,7,FALSE)</f>
        <v>1</v>
      </c>
      <c r="S112" s="11">
        <f>VLOOKUP($E112,'susceptibility metadata - 3.25.'!$A$2:$H$155,8,FALSE)</f>
        <v>0</v>
      </c>
      <c r="T112" s="11" t="str">
        <f>VLOOKUP($E112,'genotype metadata - 3.25.24'!$A$2:$P$189,10,FALSE)</f>
        <v/>
      </c>
      <c r="U112" s="11" t="str">
        <f>VLOOKUP($E112,'genotype metadata - 3.25.24'!$A$2:$P$189,11,FALSE)</f>
        <v/>
      </c>
      <c r="V112" s="11" t="str">
        <f>VLOOKUP($E112,'genotype metadata - 3.25.24'!$A$2:$P$189,12,FALSE)</f>
        <v/>
      </c>
      <c r="W112" s="11" t="str">
        <f>VLOOKUP($E112,'genotype metadata - 3.25.24'!$A$2:$P$189,13,FALSE)</f>
        <v>NA</v>
      </c>
      <c r="X112" s="11" t="str">
        <f>VLOOKUP($E112,'genotype metadata - 3.25.24'!$A$2:$P$189,14,FALSE)</f>
        <v>NA</v>
      </c>
      <c r="Y112" s="11" t="str">
        <f>VLOOKUP($E112,'genotype metadata - 3.25.24'!$A$2:$P$189,15,FALSE)</f>
        <v>NA</v>
      </c>
      <c r="Z112" s="11" t="str">
        <f>VLOOKUP($E112,'genotype metadata - 3.25.24'!$A$2:$P$189,16,FALSE)</f>
        <v>NA</v>
      </c>
      <c r="AA112" s="11" t="str">
        <f>VLOOKUP(E112, 'susceptibility metadata - 3.25.'!$A$2:$L$155, 9, FALSE)</f>
        <v>Highly Susceptible</v>
      </c>
      <c r="AB112" s="11" t="str">
        <f>VLOOKUP($E112,'susceptibility metadata - 3.25.'!$A$2:$L$155,10,FALSE)</f>
        <v>Highly Susceptible</v>
      </c>
      <c r="AC112" s="11" t="str">
        <f>VLOOKUP($E112,'susceptibility metadata - 3.25.'!$A$2:$L$155,11,FALSE)</f>
        <v>Highly Susceptible</v>
      </c>
      <c r="AD112" s="11" t="str">
        <f>VLOOKUP($E112,'susceptibility metadata - 3.25.'!$A$2:$L$155,12,FALSE)</f>
        <v>Highly Susceptible</v>
      </c>
    </row>
    <row r="113">
      <c r="A113" s="7" t="s">
        <v>264</v>
      </c>
      <c r="B113" s="7" t="s">
        <v>265</v>
      </c>
      <c r="C113" s="7" t="s">
        <v>265</v>
      </c>
      <c r="D113" s="7" t="s">
        <v>32</v>
      </c>
      <c r="E113" s="8">
        <v>112.0</v>
      </c>
      <c r="F113" s="8"/>
      <c r="G113" s="8">
        <v>2.4828284E7</v>
      </c>
      <c r="H113" s="8">
        <v>1.9527176E7</v>
      </c>
      <c r="I113" s="9">
        <v>0.7864891508410328</v>
      </c>
      <c r="J113" s="10">
        <v>656.0</v>
      </c>
      <c r="K113" s="12"/>
      <c r="L113" s="10">
        <v>0.057973349</v>
      </c>
      <c r="M113" s="10">
        <v>0.007846351</v>
      </c>
      <c r="N113" s="10">
        <v>0.141442085</v>
      </c>
      <c r="O113" s="10">
        <v>0.792738215</v>
      </c>
      <c r="P113" s="11">
        <f>VLOOKUP($E113,'susceptibility metadata - 3.25.'!$A$2:$H$155,5,FALSE)</f>
        <v>0.06965488</v>
      </c>
      <c r="Q113" s="11">
        <f>VLOOKUP($E113,'susceptibility metadata - 3.25.'!$A$2:$H$155,6,FALSE)</f>
        <v>0.42003367</v>
      </c>
      <c r="R113" s="11">
        <f>VLOOKUP($E113,'susceptibility metadata - 3.25.'!$A$2:$H$155,7,FALSE)</f>
        <v>1</v>
      </c>
      <c r="S113" s="11">
        <f>VLOOKUP($E113,'susceptibility metadata - 3.25.'!$A$2:$H$155,8,FALSE)</f>
        <v>0</v>
      </c>
      <c r="T113" s="11" t="str">
        <f>VLOOKUP($E113,'genotype metadata - 3.25.24'!$A$2:$P$189,10,FALSE)</f>
        <v>SR</v>
      </c>
      <c r="U113" s="11" t="str">
        <f>VLOOKUP($E113,'genotype metadata - 3.25.24'!$A$2:$P$189,11,FALSE)</f>
        <v>H</v>
      </c>
      <c r="V113" s="11" t="str">
        <f>VLOOKUP($E113,'genotype metadata - 3.25.24'!$A$2:$P$189,12,FALSE)</f>
        <v>N</v>
      </c>
      <c r="W113" s="11">
        <f>VLOOKUP($E113,'genotype metadata - 3.25.24'!$A$2:$P$189,13,FALSE)</f>
        <v>25.139367</v>
      </c>
      <c r="X113" s="11">
        <f>VLOOKUP($E113,'genotype metadata - 3.25.24'!$A$2:$P$189,14,FALSE)</f>
        <v>-80.294017</v>
      </c>
      <c r="Y113" s="11" t="str">
        <f>VLOOKUP($E113,'genotype metadata - 3.25.24'!$A$2:$P$189,15,FALSE)</f>
        <v>2015 batch</v>
      </c>
      <c r="Z113" s="11" t="str">
        <f>VLOOKUP($E113,'genotype metadata - 3.25.24'!$A$2:$P$189,16,FALSE)</f>
        <v>Margaret Miller</v>
      </c>
      <c r="AA113" s="11" t="str">
        <f>VLOOKUP(E113, 'susceptibility metadata - 3.25.'!$A$2:$L$155, 9, FALSE)</f>
        <v>Susceptible</v>
      </c>
      <c r="AB113" s="11" t="str">
        <f>VLOOKUP($E113,'susceptibility metadata - 3.25.'!$A$2:$L$155,10,FALSE)</f>
        <v>Susceptible</v>
      </c>
      <c r="AC113" s="11" t="str">
        <f>VLOOKUP($E113,'susceptibility metadata - 3.25.'!$A$2:$L$155,11,FALSE)</f>
        <v>Highly Susceptible</v>
      </c>
      <c r="AD113" s="11" t="str">
        <f>VLOOKUP($E113,'susceptibility metadata - 3.25.'!$A$2:$L$155,12,FALSE)</f>
        <v>Susceptible</v>
      </c>
    </row>
    <row r="114">
      <c r="A114" s="7" t="s">
        <v>266</v>
      </c>
      <c r="B114" s="17" t="s">
        <v>267</v>
      </c>
      <c r="C114" s="17" t="s">
        <v>267</v>
      </c>
      <c r="D114" s="7" t="s">
        <v>32</v>
      </c>
      <c r="E114" s="8">
        <v>113.0</v>
      </c>
      <c r="F114" s="8"/>
      <c r="G114" s="8">
        <v>2.5668465E7</v>
      </c>
      <c r="H114" s="8">
        <v>1.8700996E7</v>
      </c>
      <c r="I114" s="9">
        <v>0.7285591873140836</v>
      </c>
      <c r="J114" s="10">
        <v>868.0</v>
      </c>
      <c r="K114" s="10"/>
      <c r="L114" s="10">
        <v>0.006783937</v>
      </c>
      <c r="M114" s="10">
        <v>0.001610236</v>
      </c>
      <c r="N114" s="10">
        <v>0.006416829</v>
      </c>
      <c r="O114" s="10">
        <v>0.985188998</v>
      </c>
      <c r="P114" s="11">
        <f>VLOOKUP($E114,'susceptibility metadata - 3.25.'!$A$2:$H$155,5,FALSE)</f>
        <v>0.07670455</v>
      </c>
      <c r="Q114" s="11">
        <f>VLOOKUP($E114,'susceptibility metadata - 3.25.'!$A$2:$H$155,6,FALSE)</f>
        <v>0.40056818</v>
      </c>
      <c r="R114" s="11">
        <f>VLOOKUP($E114,'susceptibility metadata - 3.25.'!$A$2:$H$155,7,FALSE)</f>
        <v>1</v>
      </c>
      <c r="S114" s="11">
        <f>VLOOKUP($E114,'susceptibility metadata - 3.25.'!$A$2:$H$155,8,FALSE)</f>
        <v>0</v>
      </c>
      <c r="T114" s="11" t="str">
        <f>VLOOKUP($E114,'genotype metadata - 3.25.24'!$A$2:$P$189,10,FALSE)</f>
        <v>SR</v>
      </c>
      <c r="U114" s="11" t="str">
        <f>VLOOKUP($E114,'genotype metadata - 3.25.24'!$A$2:$P$189,11,FALSE)</f>
        <v>H</v>
      </c>
      <c r="V114" s="11" t="str">
        <f>VLOOKUP($E114,'genotype metadata - 3.25.24'!$A$2:$P$189,12,FALSE)</f>
        <v>N</v>
      </c>
      <c r="W114" s="11">
        <f>VLOOKUP($E114,'genotype metadata - 3.25.24'!$A$2:$P$189,13,FALSE)</f>
        <v>25.139367</v>
      </c>
      <c r="X114" s="11">
        <f>VLOOKUP($E114,'genotype metadata - 3.25.24'!$A$2:$P$189,14,FALSE)</f>
        <v>-80.294017</v>
      </c>
      <c r="Y114" s="11" t="str">
        <f>VLOOKUP($E114,'genotype metadata - 3.25.24'!$A$2:$P$189,15,FALSE)</f>
        <v>2015 batch</v>
      </c>
      <c r="Z114" s="11" t="str">
        <f>VLOOKUP($E114,'genotype metadata - 3.25.24'!$A$2:$P$189,16,FALSE)</f>
        <v>Margaret Miller</v>
      </c>
      <c r="AA114" s="11" t="str">
        <f>VLOOKUP(E114, 'susceptibility metadata - 3.25.'!$A$2:$L$155, 9, FALSE)</f>
        <v>Susceptible</v>
      </c>
      <c r="AB114" s="11" t="str">
        <f>VLOOKUP($E114,'susceptibility metadata - 3.25.'!$A$2:$L$155,10,FALSE)</f>
        <v>Susceptible</v>
      </c>
      <c r="AC114" s="11" t="str">
        <f>VLOOKUP($E114,'susceptibility metadata - 3.25.'!$A$2:$L$155,11,FALSE)</f>
        <v>NA</v>
      </c>
      <c r="AD114" s="11" t="str">
        <f>VLOOKUP($E114,'susceptibility metadata - 3.25.'!$A$2:$L$155,12,FALSE)</f>
        <v>Susceptible</v>
      </c>
    </row>
    <row r="115">
      <c r="A115" s="7" t="s">
        <v>268</v>
      </c>
      <c r="B115" s="7" t="s">
        <v>269</v>
      </c>
      <c r="C115" s="7" t="s">
        <v>269</v>
      </c>
      <c r="D115" s="7" t="s">
        <v>32</v>
      </c>
      <c r="E115" s="8">
        <v>114.0</v>
      </c>
      <c r="F115" s="8"/>
      <c r="G115" s="8">
        <v>2.06409E7</v>
      </c>
      <c r="H115" s="8">
        <v>1.6459032E7</v>
      </c>
      <c r="I115" s="9">
        <v>0.7973989506271529</v>
      </c>
      <c r="J115" s="10">
        <v>939.0</v>
      </c>
      <c r="K115" s="12"/>
      <c r="L115" s="10">
        <v>0.044034812</v>
      </c>
      <c r="M115" s="10">
        <v>0.006086292</v>
      </c>
      <c r="N115" s="10">
        <v>0.050594683</v>
      </c>
      <c r="O115" s="10">
        <v>0.899284214</v>
      </c>
      <c r="P115" s="11">
        <f>VLOOKUP($E115,'susceptibility metadata - 3.25.'!$A$2:$H$155,5,FALSE)</f>
        <v>0.45887446</v>
      </c>
      <c r="Q115" s="11">
        <f>VLOOKUP($E115,'susceptibility metadata - 3.25.'!$A$2:$H$155,6,FALSE)</f>
        <v>0.50865801</v>
      </c>
      <c r="R115" s="11">
        <f>VLOOKUP($E115,'susceptibility metadata - 3.25.'!$A$2:$H$155,7,FALSE)</f>
        <v>0.66666667</v>
      </c>
      <c r="S115" s="11">
        <f>VLOOKUP($E115,'susceptibility metadata - 3.25.'!$A$2:$H$155,8,FALSE)</f>
        <v>0.33333333</v>
      </c>
      <c r="T115" s="11" t="str">
        <f>VLOOKUP($E115,'genotype metadata - 3.25.24'!$A$2:$P$189,10,FALSE)</f>
        <v>SR</v>
      </c>
      <c r="U115" s="11" t="str">
        <f>VLOOKUP($E115,'genotype metadata - 3.25.24'!$A$2:$P$189,11,FALSE)</f>
        <v>H</v>
      </c>
      <c r="V115" s="11" t="str">
        <f>VLOOKUP($E115,'genotype metadata - 3.25.24'!$A$2:$P$189,12,FALSE)</f>
        <v>N</v>
      </c>
      <c r="W115" s="11">
        <f>VLOOKUP($E115,'genotype metadata - 3.25.24'!$A$2:$P$189,13,FALSE)</f>
        <v>25.139367</v>
      </c>
      <c r="X115" s="11">
        <f>VLOOKUP($E115,'genotype metadata - 3.25.24'!$A$2:$P$189,14,FALSE)</f>
        <v>-80.294017</v>
      </c>
      <c r="Y115" s="11" t="str">
        <f>VLOOKUP($E115,'genotype metadata - 3.25.24'!$A$2:$P$189,15,FALSE)</f>
        <v>2015 batch</v>
      </c>
      <c r="Z115" s="11" t="str">
        <f>VLOOKUP($E115,'genotype metadata - 3.25.24'!$A$2:$P$189,16,FALSE)</f>
        <v>Margaret Miller</v>
      </c>
      <c r="AA115" s="11" t="str">
        <f>VLOOKUP(E115, 'susceptibility metadata - 3.25.'!$A$2:$L$155, 9, FALSE)</f>
        <v>Intermediate</v>
      </c>
      <c r="AB115" s="11" t="str">
        <f>VLOOKUP($E115,'susceptibility metadata - 3.25.'!$A$2:$L$155,10,FALSE)</f>
        <v>Intermediate</v>
      </c>
      <c r="AC115" s="11" t="str">
        <f>VLOOKUP($E115,'susceptibility metadata - 3.25.'!$A$2:$L$155,11,FALSE)</f>
        <v>Intermediate</v>
      </c>
      <c r="AD115" s="11" t="str">
        <f>VLOOKUP($E115,'susceptibility metadata - 3.25.'!$A$2:$L$155,12,FALSE)</f>
        <v>Intermediate</v>
      </c>
    </row>
    <row r="116">
      <c r="A116" s="7" t="s">
        <v>270</v>
      </c>
      <c r="B116" s="7" t="s">
        <v>271</v>
      </c>
      <c r="C116" s="7" t="s">
        <v>271</v>
      </c>
      <c r="D116" s="7" t="s">
        <v>32</v>
      </c>
      <c r="E116" s="8">
        <v>115.0</v>
      </c>
      <c r="F116" s="8"/>
      <c r="G116" s="8">
        <v>1.9443213E7</v>
      </c>
      <c r="H116" s="8">
        <v>1952512.0</v>
      </c>
      <c r="I116" s="9">
        <v>0.10042126267916728</v>
      </c>
      <c r="J116" s="10">
        <v>3927.0</v>
      </c>
      <c r="K116" s="10" t="s">
        <v>33</v>
      </c>
      <c r="L116" s="10">
        <v>0.035770503</v>
      </c>
      <c r="M116" s="10">
        <v>0.013128954</v>
      </c>
      <c r="N116" s="10">
        <v>0.116707052</v>
      </c>
      <c r="O116" s="10">
        <v>0.834393491</v>
      </c>
      <c r="P116" s="11">
        <f>VLOOKUP($E116,'susceptibility metadata - 3.25.'!$A$2:$H$155,5,FALSE)</f>
        <v>0.12878788</v>
      </c>
      <c r="Q116" s="11">
        <f>VLOOKUP($E116,'susceptibility metadata - 3.25.'!$A$2:$H$155,6,FALSE)</f>
        <v>0.29292929</v>
      </c>
      <c r="R116" s="11">
        <f>VLOOKUP($E116,'susceptibility metadata - 3.25.'!$A$2:$H$155,7,FALSE)</f>
        <v>1</v>
      </c>
      <c r="S116" s="11">
        <f>VLOOKUP($E116,'susceptibility metadata - 3.25.'!$A$2:$H$155,8,FALSE)</f>
        <v>0</v>
      </c>
      <c r="T116" s="11" t="str">
        <f>VLOOKUP($E116,'genotype metadata - 3.25.24'!$A$2:$P$189,10,FALSE)</f>
        <v/>
      </c>
      <c r="U116" s="11" t="str">
        <f>VLOOKUP($E116,'genotype metadata - 3.25.24'!$A$2:$P$189,11,FALSE)</f>
        <v/>
      </c>
      <c r="V116" s="11" t="str">
        <f>VLOOKUP($E116,'genotype metadata - 3.25.24'!$A$2:$P$189,12,FALSE)</f>
        <v/>
      </c>
      <c r="W116" s="11" t="str">
        <f>VLOOKUP($E116,'genotype metadata - 3.25.24'!$A$2:$P$189,13,FALSE)</f>
        <v>NA</v>
      </c>
      <c r="X116" s="11" t="str">
        <f>VLOOKUP($E116,'genotype metadata - 3.25.24'!$A$2:$P$189,14,FALSE)</f>
        <v>NA</v>
      </c>
      <c r="Y116" s="11" t="str">
        <f>VLOOKUP($E116,'genotype metadata - 3.25.24'!$A$2:$P$189,15,FALSE)</f>
        <v>NA</v>
      </c>
      <c r="Z116" s="11" t="str">
        <f>VLOOKUP($E116,'genotype metadata - 3.25.24'!$A$2:$P$189,16,FALSE)</f>
        <v>NA</v>
      </c>
      <c r="AA116" s="11" t="str">
        <f>VLOOKUP(E116, 'susceptibility metadata - 3.25.'!$A$2:$L$155, 9, FALSE)</f>
        <v>Highly Susceptible</v>
      </c>
      <c r="AB116" s="11" t="str">
        <f>VLOOKUP($E116,'susceptibility metadata - 3.25.'!$A$2:$L$155,10,FALSE)</f>
        <v>Susceptible</v>
      </c>
      <c r="AC116" s="11" t="str">
        <f>VLOOKUP($E116,'susceptibility metadata - 3.25.'!$A$2:$L$155,11,FALSE)</f>
        <v>NA</v>
      </c>
      <c r="AD116" s="11" t="str">
        <f>VLOOKUP($E116,'susceptibility metadata - 3.25.'!$A$2:$L$155,12,FALSE)</f>
        <v>Highly Susceptible</v>
      </c>
    </row>
    <row r="117">
      <c r="A117" s="7" t="s">
        <v>272</v>
      </c>
      <c r="B117" s="7" t="s">
        <v>273</v>
      </c>
      <c r="C117" s="7" t="s">
        <v>273</v>
      </c>
      <c r="D117" s="7" t="s">
        <v>32</v>
      </c>
      <c r="E117" s="8">
        <v>116.0</v>
      </c>
      <c r="F117" s="8"/>
      <c r="G117" s="8">
        <v>2.7154103E7</v>
      </c>
      <c r="H117" s="8">
        <v>1.7465277E7</v>
      </c>
      <c r="I117" s="9">
        <v>0.6431910860763841</v>
      </c>
      <c r="J117" s="10">
        <v>912.0</v>
      </c>
      <c r="K117" s="12"/>
      <c r="L117" s="10">
        <v>0.006240271</v>
      </c>
      <c r="M117" s="10">
        <v>0.00139228</v>
      </c>
      <c r="N117" s="10">
        <v>0.006703614</v>
      </c>
      <c r="O117" s="10">
        <v>0.985663835</v>
      </c>
      <c r="P117" s="11">
        <f>VLOOKUP($E117,'susceptibility metadata - 3.25.'!$A$2:$H$155,5,FALSE)</f>
        <v>0.42592593</v>
      </c>
      <c r="Q117" s="11">
        <f>VLOOKUP($E117,'susceptibility metadata - 3.25.'!$A$2:$H$155,6,FALSE)</f>
        <v>0.59259259</v>
      </c>
      <c r="R117" s="11">
        <f>VLOOKUP($E117,'susceptibility metadata - 3.25.'!$A$2:$H$155,7,FALSE)</f>
        <v>0.66666667</v>
      </c>
      <c r="S117" s="11">
        <f>VLOOKUP($E117,'susceptibility metadata - 3.25.'!$A$2:$H$155,8,FALSE)</f>
        <v>0.33333333</v>
      </c>
      <c r="T117" s="11" t="str">
        <f>VLOOKUP($E117,'genotype metadata - 3.25.24'!$A$2:$P$189,10,FALSE)</f>
        <v/>
      </c>
      <c r="U117" s="11" t="str">
        <f>VLOOKUP($E117,'genotype metadata - 3.25.24'!$A$2:$P$189,11,FALSE)</f>
        <v/>
      </c>
      <c r="V117" s="11" t="str">
        <f>VLOOKUP($E117,'genotype metadata - 3.25.24'!$A$2:$P$189,12,FALSE)</f>
        <v/>
      </c>
      <c r="W117" s="11" t="str">
        <f>VLOOKUP($E117,'genotype metadata - 3.25.24'!$A$2:$P$189,13,FALSE)</f>
        <v>NA</v>
      </c>
      <c r="X117" s="11" t="str">
        <f>VLOOKUP($E117,'genotype metadata - 3.25.24'!$A$2:$P$189,14,FALSE)</f>
        <v>NA</v>
      </c>
      <c r="Y117" s="11" t="str">
        <f>VLOOKUP($E117,'genotype metadata - 3.25.24'!$A$2:$P$189,15,FALSE)</f>
        <v>NA</v>
      </c>
      <c r="Z117" s="11" t="str">
        <f>VLOOKUP($E117,'genotype metadata - 3.25.24'!$A$2:$P$189,16,FALSE)</f>
        <v>NA</v>
      </c>
      <c r="AA117" s="11" t="str">
        <f>VLOOKUP(E117, 'susceptibility metadata - 3.25.'!$A$2:$L$155, 9, FALSE)</f>
        <v>Intermediate</v>
      </c>
      <c r="AB117" s="11" t="str">
        <f>VLOOKUP($E117,'susceptibility metadata - 3.25.'!$A$2:$L$155,10,FALSE)</f>
        <v>Intermediate</v>
      </c>
      <c r="AC117" s="11" t="str">
        <f>VLOOKUP($E117,'susceptibility metadata - 3.25.'!$A$2:$L$155,11,FALSE)</f>
        <v>Intermediate</v>
      </c>
      <c r="AD117" s="11" t="str">
        <f>VLOOKUP($E117,'susceptibility metadata - 3.25.'!$A$2:$L$155,12,FALSE)</f>
        <v>Intermediate</v>
      </c>
    </row>
    <row r="118">
      <c r="A118" s="7" t="s">
        <v>274</v>
      </c>
      <c r="B118" s="7" t="s">
        <v>275</v>
      </c>
      <c r="C118" s="7" t="s">
        <v>275</v>
      </c>
      <c r="D118" s="7" t="s">
        <v>32</v>
      </c>
      <c r="E118" s="8">
        <v>117.0</v>
      </c>
      <c r="F118" s="8"/>
      <c r="G118" s="8">
        <v>2.5832058E7</v>
      </c>
      <c r="H118" s="8">
        <v>1.9557914E7</v>
      </c>
      <c r="I118" s="9">
        <v>0.7571179191375306</v>
      </c>
      <c r="J118" s="10">
        <v>705.0</v>
      </c>
      <c r="K118" s="12"/>
      <c r="L118" s="10">
        <v>0.005606992</v>
      </c>
      <c r="M118" s="10">
        <v>0.001286746</v>
      </c>
      <c r="N118" s="10">
        <v>0.004256778</v>
      </c>
      <c r="O118" s="10">
        <v>0.988849485</v>
      </c>
      <c r="P118" s="11">
        <f>VLOOKUP($E118,'susceptibility metadata - 3.25.'!$A$2:$H$155,5,FALSE)</f>
        <v>0.46296296</v>
      </c>
      <c r="Q118" s="11">
        <f>VLOOKUP($E118,'susceptibility metadata - 3.25.'!$A$2:$H$155,6,FALSE)</f>
        <v>0.53703704</v>
      </c>
      <c r="R118" s="11">
        <f>VLOOKUP($E118,'susceptibility metadata - 3.25.'!$A$2:$H$155,7,FALSE)</f>
        <v>0.66666667</v>
      </c>
      <c r="S118" s="11">
        <f>VLOOKUP($E118,'susceptibility metadata - 3.25.'!$A$2:$H$155,8,FALSE)</f>
        <v>0.33333333</v>
      </c>
      <c r="T118" s="11" t="str">
        <f>VLOOKUP($E118,'genotype metadata - 3.25.24'!$A$2:$P$189,10,FALSE)</f>
        <v/>
      </c>
      <c r="U118" s="11" t="str">
        <f>VLOOKUP($E118,'genotype metadata - 3.25.24'!$A$2:$P$189,11,FALSE)</f>
        <v/>
      </c>
      <c r="V118" s="11" t="str">
        <f>VLOOKUP($E118,'genotype metadata - 3.25.24'!$A$2:$P$189,12,FALSE)</f>
        <v/>
      </c>
      <c r="W118" s="11" t="str">
        <f>VLOOKUP($E118,'genotype metadata - 3.25.24'!$A$2:$P$189,13,FALSE)</f>
        <v>NA</v>
      </c>
      <c r="X118" s="11" t="str">
        <f>VLOOKUP($E118,'genotype metadata - 3.25.24'!$A$2:$P$189,14,FALSE)</f>
        <v>NA</v>
      </c>
      <c r="Y118" s="11" t="str">
        <f>VLOOKUP($E118,'genotype metadata - 3.25.24'!$A$2:$P$189,15,FALSE)</f>
        <v>NA</v>
      </c>
      <c r="Z118" s="11" t="str">
        <f>VLOOKUP($E118,'genotype metadata - 3.25.24'!$A$2:$P$189,16,FALSE)</f>
        <v>NA</v>
      </c>
      <c r="AA118" s="11" t="str">
        <f>VLOOKUP(E118, 'susceptibility metadata - 3.25.'!$A$2:$L$155, 9, FALSE)</f>
        <v>Intermediate</v>
      </c>
      <c r="AB118" s="11" t="str">
        <f>VLOOKUP($E118,'susceptibility metadata - 3.25.'!$A$2:$L$155,10,FALSE)</f>
        <v>Intermediate</v>
      </c>
      <c r="AC118" s="11" t="str">
        <f>VLOOKUP($E118,'susceptibility metadata - 3.25.'!$A$2:$L$155,11,FALSE)</f>
        <v>Intermediate</v>
      </c>
      <c r="AD118" s="11" t="str">
        <f>VLOOKUP($E118,'susceptibility metadata - 3.25.'!$A$2:$L$155,12,FALSE)</f>
        <v>Intermediate</v>
      </c>
    </row>
    <row r="119">
      <c r="A119" s="7" t="s">
        <v>276</v>
      </c>
      <c r="B119" s="7" t="s">
        <v>277</v>
      </c>
      <c r="C119" s="7" t="s">
        <v>277</v>
      </c>
      <c r="D119" s="7" t="s">
        <v>32</v>
      </c>
      <c r="E119" s="8">
        <v>118.0</v>
      </c>
      <c r="F119" s="8"/>
      <c r="G119" s="8">
        <v>2.0452743E7</v>
      </c>
      <c r="H119" s="8">
        <v>1.664363E7</v>
      </c>
      <c r="I119" s="9">
        <v>0.8137602863342096</v>
      </c>
      <c r="J119" s="10">
        <v>1187.0</v>
      </c>
      <c r="K119" s="12"/>
      <c r="L119" s="10">
        <v>0.012208029</v>
      </c>
      <c r="M119" s="10">
        <v>0.626590681</v>
      </c>
      <c r="N119" s="10">
        <v>0.010038494</v>
      </c>
      <c r="O119" s="10">
        <v>0.351162796</v>
      </c>
      <c r="P119" s="11">
        <f>VLOOKUP($E119,'susceptibility metadata - 3.25.'!$A$2:$H$155,5,FALSE)</f>
        <v>0.43560606</v>
      </c>
      <c r="Q119" s="11">
        <f>VLOOKUP($E119,'susceptibility metadata - 3.25.'!$A$2:$H$155,6,FALSE)</f>
        <v>0.42613636</v>
      </c>
      <c r="R119" s="11">
        <f>VLOOKUP($E119,'susceptibility metadata - 3.25.'!$A$2:$H$155,7,FALSE)</f>
        <v>0.66666667</v>
      </c>
      <c r="S119" s="11">
        <f>VLOOKUP($E119,'susceptibility metadata - 3.25.'!$A$2:$H$155,8,FALSE)</f>
        <v>0.33333333</v>
      </c>
      <c r="T119" s="11" t="str">
        <f>VLOOKUP($E119,'genotype metadata - 3.25.24'!$A$2:$P$189,10,FALSE)</f>
        <v>COO</v>
      </c>
      <c r="U119" s="11" t="str">
        <f>VLOOKUP($E119,'genotype metadata - 3.25.24'!$A$2:$P$189,11,FALSE)</f>
        <v>Birthday</v>
      </c>
      <c r="V119" s="11" t="str">
        <f>VLOOKUP($E119,'genotype metadata - 3.25.24'!$A$2:$P$189,12,FALSE)</f>
        <v>Y</v>
      </c>
      <c r="W119" s="11">
        <f>VLOOKUP($E119,'genotype metadata - 3.25.24'!$A$2:$P$189,13,FALSE)</f>
        <v>24.57888</v>
      </c>
      <c r="X119" s="11">
        <f>VLOOKUP($E119,'genotype metadata - 3.25.24'!$A$2:$P$189,14,FALSE)</f>
        <v>-81.49728</v>
      </c>
      <c r="Y119" s="11" t="str">
        <f>VLOOKUP($E119,'genotype metadata - 3.25.24'!$A$2:$P$189,15,FALSE)</f>
        <v>12.14.2020</v>
      </c>
      <c r="Z119" s="11" t="str">
        <f>VLOOKUP($E119,'genotype metadata - 3.25.24'!$A$2:$P$189,16,FALSE)</f>
        <v>Mote</v>
      </c>
      <c r="AA119" s="11" t="str">
        <f>VLOOKUP(E119, 'susceptibility metadata - 3.25.'!$A$2:$L$155, 9, FALSE)</f>
        <v>Intermediate</v>
      </c>
      <c r="AB119" s="11" t="str">
        <f>VLOOKUP($E119,'susceptibility metadata - 3.25.'!$A$2:$L$155,10,FALSE)</f>
        <v>Intermediate</v>
      </c>
      <c r="AC119" s="11" t="str">
        <f>VLOOKUP($E119,'susceptibility metadata - 3.25.'!$A$2:$L$155,11,FALSE)</f>
        <v>Intermediate</v>
      </c>
      <c r="AD119" s="11" t="str">
        <f>VLOOKUP($E119,'susceptibility metadata - 3.25.'!$A$2:$L$155,12,FALSE)</f>
        <v>Intermediate</v>
      </c>
    </row>
    <row r="120">
      <c r="A120" s="7" t="s">
        <v>278</v>
      </c>
      <c r="B120" s="7" t="s">
        <v>279</v>
      </c>
      <c r="C120" s="7" t="s">
        <v>279</v>
      </c>
      <c r="D120" s="7" t="s">
        <v>32</v>
      </c>
      <c r="E120" s="8">
        <v>119.0</v>
      </c>
      <c r="F120" s="8"/>
      <c r="G120" s="8">
        <v>2.8483641E7</v>
      </c>
      <c r="H120" s="8">
        <v>1.692174E7</v>
      </c>
      <c r="I120" s="9">
        <v>0.5940862686761148</v>
      </c>
      <c r="J120" s="10">
        <v>805.0</v>
      </c>
      <c r="K120" s="12"/>
      <c r="L120" s="10">
        <v>0.003666582</v>
      </c>
      <c r="M120" s="10">
        <v>9.90102E-4</v>
      </c>
      <c r="N120" s="10">
        <v>0.003568641</v>
      </c>
      <c r="O120" s="10">
        <v>0.991774675</v>
      </c>
      <c r="P120" s="11">
        <f>VLOOKUP($E120,'susceptibility metadata - 3.25.'!$A$2:$H$155,5,FALSE)</f>
        <v>0.53125</v>
      </c>
      <c r="Q120" s="11">
        <f>VLOOKUP($E120,'susceptibility metadata - 3.25.'!$A$2:$H$155,6,FALSE)</f>
        <v>0.625</v>
      </c>
      <c r="R120" s="11">
        <f>VLOOKUP($E120,'susceptibility metadata - 3.25.'!$A$2:$H$155,7,FALSE)</f>
        <v>0.5</v>
      </c>
      <c r="S120" s="11">
        <f>VLOOKUP($E120,'susceptibility metadata - 3.25.'!$A$2:$H$155,8,FALSE)</f>
        <v>0.5</v>
      </c>
      <c r="T120" s="11" t="str">
        <f>VLOOKUP($E120,'genotype metadata - 3.25.24'!$A$2:$P$189,10,FALSE)</f>
        <v>SR</v>
      </c>
      <c r="U120" s="11" t="str">
        <f>VLOOKUP($E120,'genotype metadata - 3.25.24'!$A$2:$P$189,11,FALSE)</f>
        <v>H</v>
      </c>
      <c r="V120" s="11" t="str">
        <f>VLOOKUP($E120,'genotype metadata - 3.25.24'!$A$2:$P$189,12,FALSE)</f>
        <v>N</v>
      </c>
      <c r="W120" s="11">
        <f>VLOOKUP($E120,'genotype metadata - 3.25.24'!$A$2:$P$189,13,FALSE)</f>
        <v>25.139367</v>
      </c>
      <c r="X120" s="11">
        <f>VLOOKUP($E120,'genotype metadata - 3.25.24'!$A$2:$P$189,14,FALSE)</f>
        <v>-80.294017</v>
      </c>
      <c r="Y120" s="11" t="str">
        <f>VLOOKUP($E120,'genotype metadata - 3.25.24'!$A$2:$P$189,15,FALSE)</f>
        <v>2015 batch</v>
      </c>
      <c r="Z120" s="11" t="str">
        <f>VLOOKUP($E120,'genotype metadata - 3.25.24'!$A$2:$P$189,16,FALSE)</f>
        <v>Margaret Miller</v>
      </c>
      <c r="AA120" s="11" t="str">
        <f>VLOOKUP(E120, 'susceptibility metadata - 3.25.'!$A$2:$L$155, 9, FALSE)</f>
        <v>Intermediate</v>
      </c>
      <c r="AB120" s="11" t="str">
        <f>VLOOKUP($E120,'susceptibility metadata - 3.25.'!$A$2:$L$155,10,FALSE)</f>
        <v>Resistant</v>
      </c>
      <c r="AC120" s="11" t="str">
        <f>VLOOKUP($E120,'susceptibility metadata - 3.25.'!$A$2:$L$155,11,FALSE)</f>
        <v>NA</v>
      </c>
      <c r="AD120" s="11" t="str">
        <f>VLOOKUP($E120,'susceptibility metadata - 3.25.'!$A$2:$L$155,12,FALSE)</f>
        <v>Resistant</v>
      </c>
    </row>
    <row r="121">
      <c r="A121" s="7" t="s">
        <v>280</v>
      </c>
      <c r="B121" s="7" t="s">
        <v>281</v>
      </c>
      <c r="C121" s="7" t="s">
        <v>281</v>
      </c>
      <c r="D121" s="7" t="s">
        <v>32</v>
      </c>
      <c r="E121" s="8">
        <v>120.0</v>
      </c>
      <c r="F121" s="8"/>
      <c r="G121" s="8">
        <v>2.4286852E7</v>
      </c>
      <c r="H121" s="8">
        <v>1.7676975E7</v>
      </c>
      <c r="I121" s="9">
        <v>0.7278413439502164</v>
      </c>
      <c r="J121" s="10">
        <v>852.0</v>
      </c>
      <c r="K121" s="12"/>
      <c r="L121" s="10">
        <v>0.063302006</v>
      </c>
      <c r="M121" s="10">
        <v>0.009798872</v>
      </c>
      <c r="N121" s="10">
        <v>0.06971432</v>
      </c>
      <c r="O121" s="10">
        <v>0.857184803</v>
      </c>
      <c r="P121" s="11">
        <f>VLOOKUP($E121,'susceptibility metadata - 3.25.'!$A$2:$H$155,5,FALSE)</f>
        <v>0.09280303</v>
      </c>
      <c r="Q121" s="11">
        <f>VLOOKUP($E121,'susceptibility metadata - 3.25.'!$A$2:$H$155,6,FALSE)</f>
        <v>0.26515152</v>
      </c>
      <c r="R121" s="11">
        <f>VLOOKUP($E121,'susceptibility metadata - 3.25.'!$A$2:$H$155,7,FALSE)</f>
        <v>1</v>
      </c>
      <c r="S121" s="11">
        <f>VLOOKUP($E121,'susceptibility metadata - 3.25.'!$A$2:$H$155,8,FALSE)</f>
        <v>0</v>
      </c>
      <c r="T121" s="11" t="str">
        <f>VLOOKUP($E121,'genotype metadata - 3.25.24'!$A$2:$P$189,10,FALSE)</f>
        <v/>
      </c>
      <c r="U121" s="11" t="str">
        <f>VLOOKUP($E121,'genotype metadata - 3.25.24'!$A$2:$P$189,11,FALSE)</f>
        <v/>
      </c>
      <c r="V121" s="11" t="str">
        <f>VLOOKUP($E121,'genotype metadata - 3.25.24'!$A$2:$P$189,12,FALSE)</f>
        <v/>
      </c>
      <c r="W121" s="11" t="str">
        <f>VLOOKUP($E121,'genotype metadata - 3.25.24'!$A$2:$P$189,13,FALSE)</f>
        <v>NA</v>
      </c>
      <c r="X121" s="11" t="str">
        <f>VLOOKUP($E121,'genotype metadata - 3.25.24'!$A$2:$P$189,14,FALSE)</f>
        <v>NA</v>
      </c>
      <c r="Y121" s="11" t="str">
        <f>VLOOKUP($E121,'genotype metadata - 3.25.24'!$A$2:$P$189,15,FALSE)</f>
        <v>NA</v>
      </c>
      <c r="Z121" s="11" t="str">
        <f>VLOOKUP($E121,'genotype metadata - 3.25.24'!$A$2:$P$189,16,FALSE)</f>
        <v>NA</v>
      </c>
      <c r="AA121" s="11" t="str">
        <f>VLOOKUP(E121, 'susceptibility metadata - 3.25.'!$A$2:$L$155, 9, FALSE)</f>
        <v>Highly Susceptible</v>
      </c>
      <c r="AB121" s="11" t="str">
        <f>VLOOKUP($E121,'susceptibility metadata - 3.25.'!$A$2:$L$155,10,FALSE)</f>
        <v>Highly Susceptible</v>
      </c>
      <c r="AC121" s="11" t="str">
        <f>VLOOKUP($E121,'susceptibility metadata - 3.25.'!$A$2:$L$155,11,FALSE)</f>
        <v>Highly Susceptible</v>
      </c>
      <c r="AD121" s="11" t="str">
        <f>VLOOKUP($E121,'susceptibility metadata - 3.25.'!$A$2:$L$155,12,FALSE)</f>
        <v>Highly Susceptible</v>
      </c>
    </row>
    <row r="122">
      <c r="A122" s="7" t="s">
        <v>282</v>
      </c>
      <c r="B122" s="7" t="s">
        <v>283</v>
      </c>
      <c r="C122" s="7" t="s">
        <v>283</v>
      </c>
      <c r="D122" s="7" t="s">
        <v>32</v>
      </c>
      <c r="E122" s="8">
        <v>121.0</v>
      </c>
      <c r="F122" s="8"/>
      <c r="G122" s="8">
        <v>2.0445574E7</v>
      </c>
      <c r="H122" s="8">
        <v>1.4490859E7</v>
      </c>
      <c r="I122" s="9">
        <v>0.7087528577089595</v>
      </c>
      <c r="J122" s="10">
        <v>1286.0</v>
      </c>
      <c r="K122" s="12"/>
      <c r="L122" s="10">
        <v>0.006137699</v>
      </c>
      <c r="M122" s="10">
        <v>0.001193899</v>
      </c>
      <c r="N122" s="10">
        <v>0.005644268</v>
      </c>
      <c r="O122" s="10">
        <v>0.987024134</v>
      </c>
      <c r="P122" s="11">
        <f>VLOOKUP($E122,'susceptibility metadata - 3.25.'!$A$2:$H$155,5,FALSE)</f>
        <v>0.14042208</v>
      </c>
      <c r="Q122" s="11">
        <f>VLOOKUP($E122,'susceptibility metadata - 3.25.'!$A$2:$H$155,6,FALSE)</f>
        <v>0.25027056</v>
      </c>
      <c r="R122" s="11">
        <f>VLOOKUP($E122,'susceptibility metadata - 3.25.'!$A$2:$H$155,7,FALSE)</f>
        <v>1</v>
      </c>
      <c r="S122" s="11">
        <f>VLOOKUP($E122,'susceptibility metadata - 3.25.'!$A$2:$H$155,8,FALSE)</f>
        <v>0</v>
      </c>
      <c r="T122" s="11" t="str">
        <f>VLOOKUP($E122,'genotype metadata - 3.25.24'!$A$2:$P$189,10,FALSE)</f>
        <v>COO</v>
      </c>
      <c r="U122" s="11" t="str">
        <f>VLOOKUP($E122,'genotype metadata - 3.25.24'!$A$2:$P$189,11,FALSE)</f>
        <v>KWN</v>
      </c>
      <c r="V122" s="11" t="str">
        <f>VLOOKUP($E122,'genotype metadata - 3.25.24'!$A$2:$P$189,12,FALSE)</f>
        <v>N</v>
      </c>
      <c r="W122" s="11">
        <f>VLOOKUP($E122,'genotype metadata - 3.25.24'!$A$2:$P$189,13,FALSE)</f>
        <v>24.55107</v>
      </c>
      <c r="X122" s="11">
        <f>VLOOKUP($E122,'genotype metadata - 3.25.24'!$A$2:$P$189,14,FALSE)</f>
        <v>-81.80805</v>
      </c>
      <c r="Y122" s="11" t="str">
        <f>VLOOKUP($E122,'genotype metadata - 3.25.24'!$A$2:$P$189,15,FALSE)</f>
        <v>2010-2017</v>
      </c>
      <c r="Z122" s="11" t="str">
        <f>VLOOKUP($E122,'genotype metadata - 3.25.24'!$A$2:$P$189,16,FALSE)</f>
        <v>Mote</v>
      </c>
      <c r="AA122" s="11" t="str">
        <f>VLOOKUP(E122, 'susceptibility metadata - 3.25.'!$A$2:$L$155, 9, FALSE)</f>
        <v>Highly Susceptible</v>
      </c>
      <c r="AB122" s="11" t="str">
        <f>VLOOKUP($E122,'susceptibility metadata - 3.25.'!$A$2:$L$155,10,FALSE)</f>
        <v>Susceptible</v>
      </c>
      <c r="AC122" s="11" t="str">
        <f>VLOOKUP($E122,'susceptibility metadata - 3.25.'!$A$2:$L$155,11,FALSE)</f>
        <v>Highly Susceptible</v>
      </c>
      <c r="AD122" s="11" t="str">
        <f>VLOOKUP($E122,'susceptibility metadata - 3.25.'!$A$2:$L$155,12,FALSE)</f>
        <v>Highly Susceptible</v>
      </c>
    </row>
    <row r="123">
      <c r="A123" s="7" t="s">
        <v>284</v>
      </c>
      <c r="B123" s="7" t="s">
        <v>101</v>
      </c>
      <c r="C123" s="7" t="s">
        <v>101</v>
      </c>
      <c r="D123" s="7" t="s">
        <v>32</v>
      </c>
      <c r="E123" s="8">
        <v>122.0</v>
      </c>
      <c r="F123" s="8"/>
      <c r="G123" s="8">
        <v>1.9402705E7</v>
      </c>
      <c r="H123" s="8">
        <v>1.4440472E7</v>
      </c>
      <c r="I123" s="9">
        <v>0.7442504537382804</v>
      </c>
      <c r="J123" s="10">
        <v>1328.0</v>
      </c>
      <c r="K123" s="12"/>
      <c r="L123" s="10">
        <v>0.008942635</v>
      </c>
      <c r="M123" s="10">
        <v>0.001441874</v>
      </c>
      <c r="N123" s="10">
        <v>0.010597018</v>
      </c>
      <c r="O123" s="10">
        <v>0.979018474</v>
      </c>
      <c r="P123" s="11">
        <f>VLOOKUP($E123,'susceptibility metadata - 3.25.'!$A$2:$H$155,5,FALSE)</f>
        <v>0.16720779</v>
      </c>
      <c r="Q123" s="11">
        <f>VLOOKUP($E123,'susceptibility metadata - 3.25.'!$A$2:$H$155,6,FALSE)</f>
        <v>0.22646104</v>
      </c>
      <c r="R123" s="11">
        <f>VLOOKUP($E123,'susceptibility metadata - 3.25.'!$A$2:$H$155,7,FALSE)</f>
        <v>1</v>
      </c>
      <c r="S123" s="11">
        <f>VLOOKUP($E123,'susceptibility metadata - 3.25.'!$A$2:$H$155,8,FALSE)</f>
        <v>0</v>
      </c>
      <c r="T123" s="11" t="str">
        <f>VLOOKUP($E123,'genotype metadata - 3.25.24'!$A$2:$P$189,10,FALSE)</f>
        <v>SR</v>
      </c>
      <c r="U123" s="11" t="str">
        <f>VLOOKUP($E123,'genotype metadata - 3.25.24'!$A$2:$P$189,11,FALSE)</f>
        <v>H</v>
      </c>
      <c r="V123" s="11" t="str">
        <f>VLOOKUP($E123,'genotype metadata - 3.25.24'!$A$2:$P$189,12,FALSE)</f>
        <v>N</v>
      </c>
      <c r="W123" s="11">
        <f>VLOOKUP($E123,'genotype metadata - 3.25.24'!$A$2:$P$189,13,FALSE)</f>
        <v>25.139367</v>
      </c>
      <c r="X123" s="11">
        <f>VLOOKUP($E123,'genotype metadata - 3.25.24'!$A$2:$P$189,14,FALSE)</f>
        <v>-80.294017</v>
      </c>
      <c r="Y123" s="11">
        <f>VLOOKUP($E123,'genotype metadata - 3.25.24'!$A$2:$P$189,15,FALSE)</f>
        <v>2015</v>
      </c>
      <c r="Z123" s="11" t="str">
        <f>VLOOKUP($E123,'genotype metadata - 3.25.24'!$A$2:$P$189,16,FALSE)</f>
        <v>Margaret Miller</v>
      </c>
      <c r="AA123" s="11" t="str">
        <f>VLOOKUP(E123, 'susceptibility metadata - 3.25.'!$A$2:$L$155, 9, FALSE)</f>
        <v>Highly Susceptible</v>
      </c>
      <c r="AB123" s="11" t="str">
        <f>VLOOKUP($E123,'susceptibility metadata - 3.25.'!$A$2:$L$155,10,FALSE)</f>
        <v>Susceptible</v>
      </c>
      <c r="AC123" s="11" t="str">
        <f>VLOOKUP($E123,'susceptibility metadata - 3.25.'!$A$2:$L$155,11,FALSE)</f>
        <v>Highly Susceptible</v>
      </c>
      <c r="AD123" s="11" t="str">
        <f>VLOOKUP($E123,'susceptibility metadata - 3.25.'!$A$2:$L$155,12,FALSE)</f>
        <v>Highly Susceptible</v>
      </c>
    </row>
    <row r="124">
      <c r="A124" s="7" t="s">
        <v>285</v>
      </c>
      <c r="B124" s="7" t="s">
        <v>286</v>
      </c>
      <c r="C124" s="7" t="s">
        <v>286</v>
      </c>
      <c r="D124" s="7" t="s">
        <v>32</v>
      </c>
      <c r="E124" s="8">
        <v>123.0</v>
      </c>
      <c r="F124" s="8"/>
      <c r="G124" s="8">
        <v>2.6526136E7</v>
      </c>
      <c r="H124" s="8">
        <v>1.7458858E7</v>
      </c>
      <c r="I124" s="9">
        <v>0.6581756950955843</v>
      </c>
      <c r="J124" s="10">
        <v>1019.0</v>
      </c>
      <c r="K124" s="12"/>
      <c r="L124" s="10">
        <v>0.00730284</v>
      </c>
      <c r="M124" s="10">
        <v>0.00123098</v>
      </c>
      <c r="N124" s="10">
        <v>0.00746609</v>
      </c>
      <c r="O124" s="10">
        <v>0.984000091</v>
      </c>
      <c r="P124" s="11">
        <f>VLOOKUP($E124,'susceptibility metadata - 3.25.'!$A$2:$H$155,5,FALSE)</f>
        <v>0.37268519</v>
      </c>
      <c r="Q124" s="11">
        <f>VLOOKUP($E124,'susceptibility metadata - 3.25.'!$A$2:$H$155,6,FALSE)</f>
        <v>0.45138889</v>
      </c>
      <c r="R124" s="11">
        <f>VLOOKUP($E124,'susceptibility metadata - 3.25.'!$A$2:$H$155,7,FALSE)</f>
        <v>0.66666667</v>
      </c>
      <c r="S124" s="11">
        <f>VLOOKUP($E124,'susceptibility metadata - 3.25.'!$A$2:$H$155,8,FALSE)</f>
        <v>0.33333333</v>
      </c>
      <c r="T124" s="11" t="str">
        <f>VLOOKUP($E124,'genotype metadata - 3.25.24'!$A$2:$P$189,10,FALSE)</f>
        <v/>
      </c>
      <c r="U124" s="11" t="str">
        <f>VLOOKUP($E124,'genotype metadata - 3.25.24'!$A$2:$P$189,11,FALSE)</f>
        <v/>
      </c>
      <c r="V124" s="11" t="str">
        <f>VLOOKUP($E124,'genotype metadata - 3.25.24'!$A$2:$P$189,12,FALSE)</f>
        <v/>
      </c>
      <c r="W124" s="11" t="str">
        <f>VLOOKUP($E124,'genotype metadata - 3.25.24'!$A$2:$P$189,13,FALSE)</f>
        <v>NA</v>
      </c>
      <c r="X124" s="11" t="str">
        <f>VLOOKUP($E124,'genotype metadata - 3.25.24'!$A$2:$P$189,14,FALSE)</f>
        <v>NA</v>
      </c>
      <c r="Y124" s="11" t="str">
        <f>VLOOKUP($E124,'genotype metadata - 3.25.24'!$A$2:$P$189,15,FALSE)</f>
        <v>NA</v>
      </c>
      <c r="Z124" s="11" t="str">
        <f>VLOOKUP($E124,'genotype metadata - 3.25.24'!$A$2:$P$189,16,FALSE)</f>
        <v>NA</v>
      </c>
      <c r="AA124" s="11" t="str">
        <f>VLOOKUP(E124, 'susceptibility metadata - 3.25.'!$A$2:$L$155, 9, FALSE)</f>
        <v>Intermediate</v>
      </c>
      <c r="AB124" s="11" t="str">
        <f>VLOOKUP($E124,'susceptibility metadata - 3.25.'!$A$2:$L$155,10,FALSE)</f>
        <v>Intermediate</v>
      </c>
      <c r="AC124" s="11" t="str">
        <f>VLOOKUP($E124,'susceptibility metadata - 3.25.'!$A$2:$L$155,11,FALSE)</f>
        <v>Intermediate</v>
      </c>
      <c r="AD124" s="11" t="str">
        <f>VLOOKUP($E124,'susceptibility metadata - 3.25.'!$A$2:$L$155,12,FALSE)</f>
        <v>Intermediate</v>
      </c>
    </row>
    <row r="125">
      <c r="A125" s="7" t="s">
        <v>287</v>
      </c>
      <c r="B125" s="15" t="s">
        <v>288</v>
      </c>
      <c r="C125" s="15" t="s">
        <v>288</v>
      </c>
      <c r="D125" s="7" t="s">
        <v>32</v>
      </c>
      <c r="E125" s="8">
        <v>124.0</v>
      </c>
      <c r="F125" s="8"/>
      <c r="G125" s="8">
        <v>2.5906864E7</v>
      </c>
      <c r="H125" s="8">
        <v>1.907688E7</v>
      </c>
      <c r="I125" s="9">
        <v>0.736363922704037</v>
      </c>
      <c r="J125" s="10">
        <v>916.0</v>
      </c>
      <c r="K125" s="10"/>
      <c r="L125" s="10">
        <v>0.006158701</v>
      </c>
      <c r="M125" s="10">
        <v>0.001108297</v>
      </c>
      <c r="N125" s="10">
        <v>0.005212051</v>
      </c>
      <c r="O125" s="10">
        <v>0.987520951</v>
      </c>
      <c r="P125" s="11">
        <f>VLOOKUP($E125,'susceptibility metadata - 3.25.'!$A$2:$H$155,5,FALSE)</f>
        <v>0.19805195</v>
      </c>
      <c r="Q125" s="11">
        <f>VLOOKUP($E125,'susceptibility metadata - 3.25.'!$A$2:$H$155,6,FALSE)</f>
        <v>0.11688312</v>
      </c>
      <c r="R125" s="11">
        <f>VLOOKUP($E125,'susceptibility metadata - 3.25.'!$A$2:$H$155,7,FALSE)</f>
        <v>1</v>
      </c>
      <c r="S125" s="11">
        <f>VLOOKUP($E125,'susceptibility metadata - 3.25.'!$A$2:$H$155,8,FALSE)</f>
        <v>0</v>
      </c>
      <c r="T125" s="11" t="str">
        <f>VLOOKUP($E125,'genotype metadata - 3.25.24'!$A$2:$P$189,10,FALSE)</f>
        <v>COO</v>
      </c>
      <c r="U125" s="11" t="str">
        <f>VLOOKUP($E125,'genotype metadata - 3.25.24'!$A$2:$P$189,11,FALSE)</f>
        <v>KWN</v>
      </c>
      <c r="V125" s="11" t="str">
        <f>VLOOKUP($E125,'genotype metadata - 3.25.24'!$A$2:$P$189,12,FALSE)</f>
        <v>N</v>
      </c>
      <c r="W125" s="11">
        <f>VLOOKUP($E125,'genotype metadata - 3.25.24'!$A$2:$P$189,13,FALSE)</f>
        <v>24.55107</v>
      </c>
      <c r="X125" s="11">
        <f>VLOOKUP($E125,'genotype metadata - 3.25.24'!$A$2:$P$189,14,FALSE)</f>
        <v>-81.80805</v>
      </c>
      <c r="Y125" s="11" t="str">
        <f>VLOOKUP($E125,'genotype metadata - 3.25.24'!$A$2:$P$189,15,FALSE)</f>
        <v>2010-2017</v>
      </c>
      <c r="Z125" s="11" t="str">
        <f>VLOOKUP($E125,'genotype metadata - 3.25.24'!$A$2:$P$189,16,FALSE)</f>
        <v>Mote</v>
      </c>
      <c r="AA125" s="11" t="str">
        <f>VLOOKUP(E125, 'susceptibility metadata - 3.25.'!$A$2:$L$155, 9, FALSE)</f>
        <v>Highly Susceptible</v>
      </c>
      <c r="AB125" s="11" t="str">
        <f>VLOOKUP($E125,'susceptibility metadata - 3.25.'!$A$2:$L$155,10,FALSE)</f>
        <v>Highly Susceptible</v>
      </c>
      <c r="AC125" s="11" t="str">
        <f>VLOOKUP($E125,'susceptibility metadata - 3.25.'!$A$2:$L$155,11,FALSE)</f>
        <v>NA</v>
      </c>
      <c r="AD125" s="11" t="str">
        <f>VLOOKUP($E125,'susceptibility metadata - 3.25.'!$A$2:$L$155,12,FALSE)</f>
        <v>Highly Susceptible</v>
      </c>
    </row>
    <row r="126">
      <c r="A126" s="7" t="s">
        <v>289</v>
      </c>
      <c r="B126" s="7" t="s">
        <v>290</v>
      </c>
      <c r="C126" s="7" t="s">
        <v>290</v>
      </c>
      <c r="D126" s="7" t="s">
        <v>32</v>
      </c>
      <c r="E126" s="8">
        <v>125.0</v>
      </c>
      <c r="F126" s="8"/>
      <c r="G126" s="8">
        <v>2.6405304E7</v>
      </c>
      <c r="H126" s="8">
        <v>1.7930691E7</v>
      </c>
      <c r="I126" s="9">
        <v>0.6790564123026192</v>
      </c>
      <c r="J126" s="10">
        <v>852.0</v>
      </c>
      <c r="K126" s="12"/>
      <c r="L126" s="10">
        <v>0.006990932</v>
      </c>
      <c r="M126" s="10">
        <v>0.00127662</v>
      </c>
      <c r="N126" s="10">
        <v>0.022033906</v>
      </c>
      <c r="O126" s="10">
        <v>0.969698541</v>
      </c>
      <c r="P126" s="11">
        <f>VLOOKUP($E126,'susceptibility metadata - 3.25.'!$A$2:$H$155,5,FALSE)</f>
        <v>0.0625</v>
      </c>
      <c r="Q126" s="11">
        <f>VLOOKUP($E126,'susceptibility metadata - 3.25.'!$A$2:$H$155,6,FALSE)</f>
        <v>0.125</v>
      </c>
      <c r="R126" s="11">
        <f>VLOOKUP($E126,'susceptibility metadata - 3.25.'!$A$2:$H$155,7,FALSE)</f>
        <v>1</v>
      </c>
      <c r="S126" s="11">
        <f>VLOOKUP($E126,'susceptibility metadata - 3.25.'!$A$2:$H$155,8,FALSE)</f>
        <v>0</v>
      </c>
      <c r="T126" s="11" t="str">
        <f>VLOOKUP($E126,'genotype metadata - 3.25.24'!$A$2:$P$189,10,FALSE)</f>
        <v>SR</v>
      </c>
      <c r="U126" s="11" t="str">
        <f>VLOOKUP($E126,'genotype metadata - 3.25.24'!$A$2:$P$189,11,FALSE)</f>
        <v>H</v>
      </c>
      <c r="V126" s="11" t="str">
        <f>VLOOKUP($E126,'genotype metadata - 3.25.24'!$A$2:$P$189,12,FALSE)</f>
        <v>N</v>
      </c>
      <c r="W126" s="11">
        <f>VLOOKUP($E126,'genotype metadata - 3.25.24'!$A$2:$P$189,13,FALSE)</f>
        <v>25.139367</v>
      </c>
      <c r="X126" s="11">
        <f>VLOOKUP($E126,'genotype metadata - 3.25.24'!$A$2:$P$189,14,FALSE)</f>
        <v>-80.294017</v>
      </c>
      <c r="Y126" s="11" t="str">
        <f>VLOOKUP($E126,'genotype metadata - 3.25.24'!$A$2:$P$189,15,FALSE)</f>
        <v>2015 batch</v>
      </c>
      <c r="Z126" s="11" t="str">
        <f>VLOOKUP($E126,'genotype metadata - 3.25.24'!$A$2:$P$189,16,FALSE)</f>
        <v>Margaret Miller</v>
      </c>
      <c r="AA126" s="11" t="str">
        <f>VLOOKUP(E126, 'susceptibility metadata - 3.25.'!$A$2:$L$155, 9, FALSE)</f>
        <v>Highly Susceptible</v>
      </c>
      <c r="AB126" s="11" t="str">
        <f>VLOOKUP($E126,'susceptibility metadata - 3.25.'!$A$2:$L$155,10,FALSE)</f>
        <v>NA</v>
      </c>
      <c r="AC126" s="11" t="str">
        <f>VLOOKUP($E126,'susceptibility metadata - 3.25.'!$A$2:$L$155,11,FALSE)</f>
        <v>NA</v>
      </c>
      <c r="AD126" s="11" t="str">
        <f>VLOOKUP($E126,'susceptibility metadata - 3.25.'!$A$2:$L$155,12,FALSE)</f>
        <v>Highly Susceptible</v>
      </c>
    </row>
    <row r="127">
      <c r="A127" s="7" t="s">
        <v>291</v>
      </c>
      <c r="B127" s="7" t="s">
        <v>292</v>
      </c>
      <c r="C127" s="7" t="s">
        <v>292</v>
      </c>
      <c r="D127" s="7" t="s">
        <v>32</v>
      </c>
      <c r="E127" s="8">
        <v>126.0</v>
      </c>
      <c r="F127" s="8"/>
      <c r="G127" s="8">
        <v>2.5585938E7</v>
      </c>
      <c r="H127" s="8">
        <v>1.7390816E7</v>
      </c>
      <c r="I127" s="9">
        <v>0.6797021082439894</v>
      </c>
      <c r="J127" s="10">
        <v>937.0</v>
      </c>
      <c r="K127" s="12"/>
      <c r="L127" s="10">
        <v>0.003888192</v>
      </c>
      <c r="M127" s="10">
        <v>0.001238644</v>
      </c>
      <c r="N127" s="10">
        <v>0.009582439</v>
      </c>
      <c r="O127" s="10">
        <v>0.985290725</v>
      </c>
      <c r="P127" s="11">
        <f>VLOOKUP($E127,'susceptibility metadata - 3.25.'!$A$2:$H$155,5,FALSE)</f>
        <v>0.18181818</v>
      </c>
      <c r="Q127" s="11">
        <f>VLOOKUP($E127,'susceptibility metadata - 3.25.'!$A$2:$H$155,6,FALSE)</f>
        <v>0.27272727</v>
      </c>
      <c r="R127" s="11">
        <f>VLOOKUP($E127,'susceptibility metadata - 3.25.'!$A$2:$H$155,7,FALSE)</f>
        <v>1</v>
      </c>
      <c r="S127" s="11">
        <f>VLOOKUP($E127,'susceptibility metadata - 3.25.'!$A$2:$H$155,8,FALSE)</f>
        <v>0</v>
      </c>
      <c r="T127" s="11" t="str">
        <f>VLOOKUP($E127,'genotype metadata - 3.25.24'!$A$2:$P$189,10,FALSE)</f>
        <v>COO</v>
      </c>
      <c r="U127" s="11" t="str">
        <f>VLOOKUP($E127,'genotype metadata - 3.25.24'!$A$2:$P$189,11,FALSE)</f>
        <v>Wonderland2</v>
      </c>
      <c r="V127" s="11" t="str">
        <f>VLOOKUP($E127,'genotype metadata - 3.25.24'!$A$2:$P$189,12,FALSE)</f>
        <v>Y</v>
      </c>
      <c r="W127" s="11">
        <f>VLOOKUP($E127,'genotype metadata - 3.25.24'!$A$2:$P$189,13,FALSE)</f>
        <v>24.55994</v>
      </c>
      <c r="X127" s="11">
        <f>VLOOKUP($E127,'genotype metadata - 3.25.24'!$A$2:$P$189,14,FALSE)</f>
        <v>-81.50162</v>
      </c>
      <c r="Y127" s="11" t="str">
        <f>VLOOKUP($E127,'genotype metadata - 3.25.24'!$A$2:$P$189,15,FALSE)</f>
        <v>12.15.2020</v>
      </c>
      <c r="Z127" s="11" t="str">
        <f>VLOOKUP($E127,'genotype metadata - 3.25.24'!$A$2:$P$189,16,FALSE)</f>
        <v>Mote</v>
      </c>
      <c r="AA127" s="11" t="str">
        <f>VLOOKUP(E127, 'susceptibility metadata - 3.25.'!$A$2:$L$155, 9, FALSE)</f>
        <v>Highly Susceptible</v>
      </c>
      <c r="AB127" s="11" t="str">
        <f>VLOOKUP($E127,'susceptibility metadata - 3.25.'!$A$2:$L$155,10,FALSE)</f>
        <v>NA</v>
      </c>
      <c r="AC127" s="11" t="str">
        <f>VLOOKUP($E127,'susceptibility metadata - 3.25.'!$A$2:$L$155,11,FALSE)</f>
        <v>NA</v>
      </c>
      <c r="AD127" s="11" t="str">
        <f>VLOOKUP($E127,'susceptibility metadata - 3.25.'!$A$2:$L$155,12,FALSE)</f>
        <v>Highly Susceptible</v>
      </c>
    </row>
    <row r="128">
      <c r="A128" s="7" t="s">
        <v>293</v>
      </c>
      <c r="B128" s="7" t="s">
        <v>294</v>
      </c>
      <c r="C128" s="7" t="s">
        <v>294</v>
      </c>
      <c r="D128" s="7" t="s">
        <v>32</v>
      </c>
      <c r="E128" s="8">
        <v>127.0</v>
      </c>
      <c r="F128" s="8"/>
      <c r="G128" s="8">
        <v>2.8197318E7</v>
      </c>
      <c r="H128" s="8">
        <v>1.9168475E7</v>
      </c>
      <c r="I128" s="9">
        <v>0.6797978091391529</v>
      </c>
      <c r="J128" s="10">
        <v>803.0</v>
      </c>
      <c r="K128" s="12"/>
      <c r="L128" s="10">
        <v>0.003859732</v>
      </c>
      <c r="M128" s="10">
        <v>9.47336E-4</v>
      </c>
      <c r="N128" s="10">
        <v>0.003355609</v>
      </c>
      <c r="O128" s="10">
        <v>0.991837324</v>
      </c>
      <c r="P128" s="11">
        <f>VLOOKUP($E128,'susceptibility metadata - 3.25.'!$A$2:$H$155,5,FALSE)</f>
        <v>0.53030303</v>
      </c>
      <c r="Q128" s="11">
        <f>VLOOKUP($E128,'susceptibility metadata - 3.25.'!$A$2:$H$155,6,FALSE)</f>
        <v>0.47306397</v>
      </c>
      <c r="R128" s="11">
        <f>VLOOKUP($E128,'susceptibility metadata - 3.25.'!$A$2:$H$155,7,FALSE)</f>
        <v>0.66666667</v>
      </c>
      <c r="S128" s="11">
        <f>VLOOKUP($E128,'susceptibility metadata - 3.25.'!$A$2:$H$155,8,FALSE)</f>
        <v>0.33333333</v>
      </c>
      <c r="T128" s="11" t="str">
        <f>VLOOKUP($E128,'genotype metadata - 3.25.24'!$A$2:$P$189,10,FALSE)</f>
        <v/>
      </c>
      <c r="U128" s="11" t="str">
        <f>VLOOKUP($E128,'genotype metadata - 3.25.24'!$A$2:$P$189,11,FALSE)</f>
        <v/>
      </c>
      <c r="V128" s="11" t="str">
        <f>VLOOKUP($E128,'genotype metadata - 3.25.24'!$A$2:$P$189,12,FALSE)</f>
        <v/>
      </c>
      <c r="W128" s="11" t="str">
        <f>VLOOKUP($E128,'genotype metadata - 3.25.24'!$A$2:$P$189,13,FALSE)</f>
        <v>NA</v>
      </c>
      <c r="X128" s="11" t="str">
        <f>VLOOKUP($E128,'genotype metadata - 3.25.24'!$A$2:$P$189,14,FALSE)</f>
        <v>NA</v>
      </c>
      <c r="Y128" s="11" t="str">
        <f>VLOOKUP($E128,'genotype metadata - 3.25.24'!$A$2:$P$189,15,FALSE)</f>
        <v>NA</v>
      </c>
      <c r="Z128" s="11" t="str">
        <f>VLOOKUP($E128,'genotype metadata - 3.25.24'!$A$2:$P$189,16,FALSE)</f>
        <v>NA</v>
      </c>
      <c r="AA128" s="11" t="str">
        <f>VLOOKUP(E128, 'susceptibility metadata - 3.25.'!$A$2:$L$155, 9, FALSE)</f>
        <v>Intermediate</v>
      </c>
      <c r="AB128" s="11" t="str">
        <f>VLOOKUP($E128,'susceptibility metadata - 3.25.'!$A$2:$L$155,10,FALSE)</f>
        <v>Intermediate</v>
      </c>
      <c r="AC128" s="11" t="str">
        <f>VLOOKUP($E128,'susceptibility metadata - 3.25.'!$A$2:$L$155,11,FALSE)</f>
        <v>Intermediate</v>
      </c>
      <c r="AD128" s="11" t="str">
        <f>VLOOKUP($E128,'susceptibility metadata - 3.25.'!$A$2:$L$155,12,FALSE)</f>
        <v>Intermediate</v>
      </c>
    </row>
    <row r="129" hidden="1">
      <c r="A129" s="7" t="s">
        <v>295</v>
      </c>
      <c r="B129" s="7" t="s">
        <v>296</v>
      </c>
      <c r="C129" s="7" t="s">
        <v>296</v>
      </c>
      <c r="D129" s="7" t="s">
        <v>32</v>
      </c>
      <c r="E129" s="8">
        <v>128.0</v>
      </c>
      <c r="F129" s="8"/>
      <c r="G129" s="8">
        <v>2.5078494E7</v>
      </c>
      <c r="H129" s="8">
        <v>1.2631037E7</v>
      </c>
      <c r="I129" s="9">
        <v>0.5036601081388699</v>
      </c>
      <c r="J129" s="10">
        <v>13311.0</v>
      </c>
      <c r="K129" s="10" t="s">
        <v>51</v>
      </c>
      <c r="L129" s="10">
        <v>0.066220913</v>
      </c>
      <c r="M129" s="10">
        <v>0.02410516</v>
      </c>
      <c r="N129" s="10">
        <v>0.095606251</v>
      </c>
      <c r="O129" s="10">
        <v>0.814067677</v>
      </c>
      <c r="P129" s="11" t="str">
        <f>VLOOKUP($E129,'susceptibility metadata - 3.25.'!$A$2:$H$155,5,FALSE)</f>
        <v>#N/A</v>
      </c>
      <c r="Q129" s="11" t="str">
        <f>VLOOKUP($E129,'susceptibility metadata - 3.25.'!$A$2:$H$155,6,FALSE)</f>
        <v>#N/A</v>
      </c>
      <c r="R129" s="11" t="str">
        <f>VLOOKUP($E129,'susceptibility metadata - 3.25.'!$A$2:$H$155,7,FALSE)</f>
        <v>#N/A</v>
      </c>
      <c r="S129" s="11" t="str">
        <f>VLOOKUP($E129,'susceptibility metadata - 3.25.'!$A$2:$H$155,8,FALSE)</f>
        <v>#N/A</v>
      </c>
      <c r="T129" s="11" t="str">
        <f>VLOOKUP($E129,'genotype metadata - 3.25.24'!$A$2:$P$189,10,FALSE)</f>
        <v/>
      </c>
      <c r="U129" s="11" t="str">
        <f>VLOOKUP($E129,'genotype metadata - 3.25.24'!$A$2:$P$189,11,FALSE)</f>
        <v/>
      </c>
      <c r="V129" s="11" t="str">
        <f>VLOOKUP($E129,'genotype metadata - 3.25.24'!$A$2:$P$189,12,FALSE)</f>
        <v/>
      </c>
      <c r="W129" s="11" t="str">
        <f>VLOOKUP($E129,'genotype metadata - 3.25.24'!$A$2:$P$189,13,FALSE)</f>
        <v>NA</v>
      </c>
      <c r="X129" s="11" t="str">
        <f>VLOOKUP($E129,'genotype metadata - 3.25.24'!$A$2:$P$189,14,FALSE)</f>
        <v>NA</v>
      </c>
      <c r="Y129" s="11" t="str">
        <f>VLOOKUP($E129,'genotype metadata - 3.25.24'!$A$2:$P$189,15,FALSE)</f>
        <v>NA</v>
      </c>
      <c r="Z129" s="11" t="str">
        <f>VLOOKUP($E129,'genotype metadata - 3.25.24'!$A$2:$P$189,16,FALSE)</f>
        <v>NA</v>
      </c>
      <c r="AA129" s="11" t="str">
        <f>VLOOKUP(E129, 'susceptibility metadata - 3.25.'!$A$2:$L$155, 9, FALSE)</f>
        <v>#N/A</v>
      </c>
      <c r="AB129" s="11" t="str">
        <f>VLOOKUP($E129,'susceptibility metadata - 3.25.'!$A$2:$L$155,10,FALSE)</f>
        <v>#N/A</v>
      </c>
      <c r="AC129" s="11" t="str">
        <f>VLOOKUP($E129,'susceptibility metadata - 3.25.'!$A$2:$L$155,11,FALSE)</f>
        <v>#N/A</v>
      </c>
      <c r="AD129" s="11" t="str">
        <f>VLOOKUP($E129,'susceptibility metadata - 3.25.'!$A$2:$L$155,12,FALSE)</f>
        <v>#N/A</v>
      </c>
    </row>
    <row r="130" hidden="1">
      <c r="A130" s="7" t="s">
        <v>297</v>
      </c>
      <c r="B130" s="7" t="s">
        <v>298</v>
      </c>
      <c r="C130" s="7" t="s">
        <v>298</v>
      </c>
      <c r="D130" s="7" t="s">
        <v>32</v>
      </c>
      <c r="E130" s="8">
        <v>129.0</v>
      </c>
      <c r="F130" s="8"/>
      <c r="G130" s="8">
        <v>2.0703876E7</v>
      </c>
      <c r="H130" s="8">
        <v>9417021.0</v>
      </c>
      <c r="I130" s="9">
        <v>0.4548433829491637</v>
      </c>
      <c r="J130" s="10">
        <v>12644.0</v>
      </c>
      <c r="K130" s="10" t="s">
        <v>51</v>
      </c>
      <c r="L130" s="10">
        <v>0.078526214</v>
      </c>
      <c r="M130" s="10">
        <v>0.036992547</v>
      </c>
      <c r="N130" s="10">
        <v>0.127774991</v>
      </c>
      <c r="O130" s="10">
        <v>0.756706248</v>
      </c>
      <c r="P130" s="11" t="str">
        <f>VLOOKUP($E130,'susceptibility metadata - 3.25.'!$A$2:$H$155,5,FALSE)</f>
        <v>#N/A</v>
      </c>
      <c r="Q130" s="11" t="str">
        <f>VLOOKUP($E130,'susceptibility metadata - 3.25.'!$A$2:$H$155,6,FALSE)</f>
        <v>#N/A</v>
      </c>
      <c r="R130" s="11" t="str">
        <f>VLOOKUP($E130,'susceptibility metadata - 3.25.'!$A$2:$H$155,7,FALSE)</f>
        <v>#N/A</v>
      </c>
      <c r="S130" s="11" t="str">
        <f>VLOOKUP($E130,'susceptibility metadata - 3.25.'!$A$2:$H$155,8,FALSE)</f>
        <v>#N/A</v>
      </c>
      <c r="T130" s="11" t="str">
        <f>VLOOKUP($E130,'genotype metadata - 3.25.24'!$A$2:$P$189,10,FALSE)</f>
        <v>SR</v>
      </c>
      <c r="U130" s="11" t="str">
        <f>VLOOKUP($E130,'genotype metadata - 3.25.24'!$A$2:$P$189,11,FALSE)</f>
        <v>H</v>
      </c>
      <c r="V130" s="11" t="str">
        <f>VLOOKUP($E130,'genotype metadata - 3.25.24'!$A$2:$P$189,12,FALSE)</f>
        <v>Y</v>
      </c>
      <c r="W130" s="11">
        <f>VLOOKUP($E130,'genotype metadata - 3.25.24'!$A$2:$P$189,13,FALSE)</f>
        <v>25.139367</v>
      </c>
      <c r="X130" s="11">
        <f>VLOOKUP($E130,'genotype metadata - 3.25.24'!$A$2:$P$189,14,FALSE)</f>
        <v>-80.294017</v>
      </c>
      <c r="Y130" s="11">
        <f>VLOOKUP($E130,'genotype metadata - 3.25.24'!$A$2:$P$189,15,FALSE)</f>
        <v>2015</v>
      </c>
      <c r="Z130" s="11" t="str">
        <f>VLOOKUP($E130,'genotype metadata - 3.25.24'!$A$2:$P$189,16,FALSE)</f>
        <v>Margaret Miller</v>
      </c>
      <c r="AA130" s="11" t="str">
        <f>VLOOKUP(E130, 'susceptibility metadata - 3.25.'!$A$2:$L$155, 9, FALSE)</f>
        <v>#N/A</v>
      </c>
      <c r="AB130" s="11" t="str">
        <f>VLOOKUP($E130,'susceptibility metadata - 3.25.'!$A$2:$L$155,10,FALSE)</f>
        <v>#N/A</v>
      </c>
      <c r="AC130" s="11" t="str">
        <f>VLOOKUP($E130,'susceptibility metadata - 3.25.'!$A$2:$L$155,11,FALSE)</f>
        <v>#N/A</v>
      </c>
      <c r="AD130" s="11" t="str">
        <f>VLOOKUP($E130,'susceptibility metadata - 3.25.'!$A$2:$L$155,12,FALSE)</f>
        <v>#N/A</v>
      </c>
    </row>
    <row r="131" hidden="1">
      <c r="A131" s="7" t="s">
        <v>299</v>
      </c>
      <c r="B131" s="7" t="s">
        <v>300</v>
      </c>
      <c r="C131" s="7" t="s">
        <v>300</v>
      </c>
      <c r="D131" s="7" t="s">
        <v>32</v>
      </c>
      <c r="E131" s="8">
        <v>130.0</v>
      </c>
      <c r="F131" s="8"/>
      <c r="G131" s="8">
        <v>2.9462961E7</v>
      </c>
      <c r="H131" s="8">
        <v>1.990735E7</v>
      </c>
      <c r="I131" s="9">
        <v>0.6756737722321935</v>
      </c>
      <c r="J131" s="10">
        <v>706.0</v>
      </c>
      <c r="K131" s="10" t="s">
        <v>44</v>
      </c>
      <c r="L131" s="10">
        <v>0.004556359</v>
      </c>
      <c r="M131" s="10">
        <v>0.001084156</v>
      </c>
      <c r="N131" s="10">
        <v>0.003720732</v>
      </c>
      <c r="O131" s="10">
        <v>0.990638753</v>
      </c>
      <c r="P131" s="11">
        <f>VLOOKUP($E131,'susceptibility metadata - 3.25.'!$A$2:$H$155,5,FALSE)</f>
        <v>0.33667027</v>
      </c>
      <c r="Q131" s="11">
        <f>VLOOKUP($E131,'susceptibility metadata - 3.25.'!$A$2:$H$155,6,FALSE)</f>
        <v>0.40512266</v>
      </c>
      <c r="R131" s="11">
        <f>VLOOKUP($E131,'susceptibility metadata - 3.25.'!$A$2:$H$155,7,FALSE)</f>
        <v>0.85714286</v>
      </c>
      <c r="S131" s="11">
        <f>VLOOKUP($E131,'susceptibility metadata - 3.25.'!$A$2:$H$155,8,FALSE)</f>
        <v>0.14285714</v>
      </c>
      <c r="T131" s="11" t="str">
        <f>VLOOKUP($E131,'genotype metadata - 3.25.24'!$A$2:$P$189,10,FALSE)</f>
        <v/>
      </c>
      <c r="U131" s="11" t="str">
        <f>VLOOKUP($E131,'genotype metadata - 3.25.24'!$A$2:$P$189,11,FALSE)</f>
        <v/>
      </c>
      <c r="V131" s="11" t="str">
        <f>VLOOKUP($E131,'genotype metadata - 3.25.24'!$A$2:$P$189,12,FALSE)</f>
        <v/>
      </c>
      <c r="W131" s="11" t="str">
        <f>VLOOKUP($E131,'genotype metadata - 3.25.24'!$A$2:$P$189,13,FALSE)</f>
        <v>NA</v>
      </c>
      <c r="X131" s="11" t="str">
        <f>VLOOKUP($E131,'genotype metadata - 3.25.24'!$A$2:$P$189,14,FALSE)</f>
        <v>NA</v>
      </c>
      <c r="Y131" s="11" t="str">
        <f>VLOOKUP($E131,'genotype metadata - 3.25.24'!$A$2:$P$189,15,FALSE)</f>
        <v>NA</v>
      </c>
      <c r="Z131" s="11" t="str">
        <f>VLOOKUP($E131,'genotype metadata - 3.25.24'!$A$2:$P$189,16,FALSE)</f>
        <v>NA</v>
      </c>
      <c r="AA131" s="11" t="str">
        <f>VLOOKUP(E131, 'susceptibility metadata - 3.25.'!$A$2:$L$155, 9, FALSE)</f>
        <v>Susceptible</v>
      </c>
      <c r="AB131" s="11" t="str">
        <f>VLOOKUP($E131,'susceptibility metadata - 3.25.'!$A$2:$L$155,10,FALSE)</f>
        <v>Susceptible</v>
      </c>
      <c r="AC131" s="11" t="str">
        <f>VLOOKUP($E131,'susceptibility metadata - 3.25.'!$A$2:$L$155,11,FALSE)</f>
        <v>Susceptible</v>
      </c>
      <c r="AD131" s="11" t="str">
        <f>VLOOKUP($E131,'susceptibility metadata - 3.25.'!$A$2:$L$155,12,FALSE)</f>
        <v>Susceptible</v>
      </c>
    </row>
    <row r="132" hidden="1">
      <c r="A132" s="7" t="s">
        <v>301</v>
      </c>
      <c r="B132" s="7" t="s">
        <v>302</v>
      </c>
      <c r="C132" s="7" t="s">
        <v>302</v>
      </c>
      <c r="D132" s="7" t="s">
        <v>32</v>
      </c>
      <c r="E132" s="8">
        <v>131.0</v>
      </c>
      <c r="F132" s="8"/>
      <c r="G132" s="8">
        <v>2.6133925E7</v>
      </c>
      <c r="H132" s="8">
        <v>1.848221E7</v>
      </c>
      <c r="I132" s="9">
        <v>0.707211411986527</v>
      </c>
      <c r="J132" s="10">
        <v>824.0</v>
      </c>
      <c r="K132" s="10" t="s">
        <v>51</v>
      </c>
      <c r="L132" s="10">
        <v>0.006235015</v>
      </c>
      <c r="M132" s="10">
        <v>0.001408412</v>
      </c>
      <c r="N132" s="10">
        <v>0.005599654</v>
      </c>
      <c r="O132" s="10">
        <v>0.98675692</v>
      </c>
      <c r="P132" s="11" t="str">
        <f>VLOOKUP($E132,'susceptibility metadata - 3.25.'!$A$2:$H$155,5,FALSE)</f>
        <v>#N/A</v>
      </c>
      <c r="Q132" s="11" t="str">
        <f>VLOOKUP($E132,'susceptibility metadata - 3.25.'!$A$2:$H$155,6,FALSE)</f>
        <v>#N/A</v>
      </c>
      <c r="R132" s="11" t="str">
        <f>VLOOKUP($E132,'susceptibility metadata - 3.25.'!$A$2:$H$155,7,FALSE)</f>
        <v>#N/A</v>
      </c>
      <c r="S132" s="11" t="str">
        <f>VLOOKUP($E132,'susceptibility metadata - 3.25.'!$A$2:$H$155,8,FALSE)</f>
        <v>#N/A</v>
      </c>
      <c r="T132" s="11" t="str">
        <f>VLOOKUP($E132,'genotype metadata - 3.25.24'!$A$2:$P$189,10,FALSE)</f>
        <v>SR</v>
      </c>
      <c r="U132" s="11" t="str">
        <f>VLOOKUP($E132,'genotype metadata - 3.25.24'!$A$2:$P$189,11,FALSE)</f>
        <v>H</v>
      </c>
      <c r="V132" s="11" t="str">
        <f>VLOOKUP($E132,'genotype metadata - 3.25.24'!$A$2:$P$189,12,FALSE)</f>
        <v>Y</v>
      </c>
      <c r="W132" s="11">
        <f>VLOOKUP($E132,'genotype metadata - 3.25.24'!$A$2:$P$189,13,FALSE)</f>
        <v>25.139367</v>
      </c>
      <c r="X132" s="11">
        <f>VLOOKUP($E132,'genotype metadata - 3.25.24'!$A$2:$P$189,14,FALSE)</f>
        <v>-80.294017</v>
      </c>
      <c r="Y132" s="11">
        <f>VLOOKUP($E132,'genotype metadata - 3.25.24'!$A$2:$P$189,15,FALSE)</f>
        <v>2015</v>
      </c>
      <c r="Z132" s="11" t="str">
        <f>VLOOKUP($E132,'genotype metadata - 3.25.24'!$A$2:$P$189,16,FALSE)</f>
        <v>Margaret Miller</v>
      </c>
      <c r="AA132" s="11" t="str">
        <f>VLOOKUP(E132, 'susceptibility metadata - 3.25.'!$A$2:$L$155, 9, FALSE)</f>
        <v>#N/A</v>
      </c>
      <c r="AB132" s="11" t="str">
        <f>VLOOKUP($E132,'susceptibility metadata - 3.25.'!$A$2:$L$155,10,FALSE)</f>
        <v>#N/A</v>
      </c>
      <c r="AC132" s="11" t="str">
        <f>VLOOKUP($E132,'susceptibility metadata - 3.25.'!$A$2:$L$155,11,FALSE)</f>
        <v>#N/A</v>
      </c>
      <c r="AD132" s="11" t="str">
        <f>VLOOKUP($E132,'susceptibility metadata - 3.25.'!$A$2:$L$155,12,FALSE)</f>
        <v>#N/A</v>
      </c>
    </row>
    <row r="133">
      <c r="A133" s="7" t="s">
        <v>303</v>
      </c>
      <c r="B133" s="7" t="s">
        <v>304</v>
      </c>
      <c r="C133" s="7" t="s">
        <v>304</v>
      </c>
      <c r="D133" s="7" t="s">
        <v>32</v>
      </c>
      <c r="E133" s="8">
        <v>132.0</v>
      </c>
      <c r="F133" s="8"/>
      <c r="G133" s="8">
        <v>2.63513E7</v>
      </c>
      <c r="H133" s="8">
        <v>1.6540511E7</v>
      </c>
      <c r="I133" s="9">
        <v>0.627692409862132</v>
      </c>
      <c r="J133" s="10">
        <v>886.0</v>
      </c>
      <c r="K133" s="12"/>
      <c r="L133" s="10">
        <v>0.003946338</v>
      </c>
      <c r="M133" s="10">
        <v>0.001005369</v>
      </c>
      <c r="N133" s="10">
        <v>0.003373273</v>
      </c>
      <c r="O133" s="10">
        <v>0.99167502</v>
      </c>
      <c r="P133" s="11">
        <f>VLOOKUP($E133,'susceptibility metadata - 3.25.'!$A$2:$H$155,5,FALSE)</f>
        <v>0.18181818</v>
      </c>
      <c r="Q133" s="11">
        <f>VLOOKUP($E133,'susceptibility metadata - 3.25.'!$A$2:$H$155,6,FALSE)</f>
        <v>0.09090909</v>
      </c>
      <c r="R133" s="11">
        <f>VLOOKUP($E133,'susceptibility metadata - 3.25.'!$A$2:$H$155,7,FALSE)</f>
        <v>1</v>
      </c>
      <c r="S133" s="11">
        <f>VLOOKUP($E133,'susceptibility metadata - 3.25.'!$A$2:$H$155,8,FALSE)</f>
        <v>0</v>
      </c>
      <c r="T133" s="11" t="str">
        <f>VLOOKUP($E133,'genotype metadata - 3.25.24'!$A$2:$P$189,10,FALSE)</f>
        <v>SR</v>
      </c>
      <c r="U133" s="11" t="str">
        <f>VLOOKUP($E133,'genotype metadata - 3.25.24'!$A$2:$P$189,11,FALSE)</f>
        <v>H</v>
      </c>
      <c r="V133" s="11" t="str">
        <f>VLOOKUP($E133,'genotype metadata - 3.25.24'!$A$2:$P$189,12,FALSE)</f>
        <v>N</v>
      </c>
      <c r="W133" s="11">
        <f>VLOOKUP($E133,'genotype metadata - 3.25.24'!$A$2:$P$189,13,FALSE)</f>
        <v>25.139367</v>
      </c>
      <c r="X133" s="11">
        <f>VLOOKUP($E133,'genotype metadata - 3.25.24'!$A$2:$P$189,14,FALSE)</f>
        <v>-80.294017</v>
      </c>
      <c r="Y133" s="11" t="str">
        <f>VLOOKUP($E133,'genotype metadata - 3.25.24'!$A$2:$P$189,15,FALSE)</f>
        <v>2015 batch</v>
      </c>
      <c r="Z133" s="11" t="str">
        <f>VLOOKUP($E133,'genotype metadata - 3.25.24'!$A$2:$P$189,16,FALSE)</f>
        <v>Margaret Miller</v>
      </c>
      <c r="AA133" s="11" t="str">
        <f>VLOOKUP(E133, 'susceptibility metadata - 3.25.'!$A$2:$L$155, 9, FALSE)</f>
        <v>Highly Susceptible</v>
      </c>
      <c r="AB133" s="11" t="str">
        <f>VLOOKUP($E133,'susceptibility metadata - 3.25.'!$A$2:$L$155,10,FALSE)</f>
        <v>NA</v>
      </c>
      <c r="AC133" s="11" t="str">
        <f>VLOOKUP($E133,'susceptibility metadata - 3.25.'!$A$2:$L$155,11,FALSE)</f>
        <v>NA</v>
      </c>
      <c r="AD133" s="11" t="str">
        <f>VLOOKUP($E133,'susceptibility metadata - 3.25.'!$A$2:$L$155,12,FALSE)</f>
        <v>Highly Susceptible</v>
      </c>
    </row>
    <row r="134">
      <c r="A134" s="7" t="s">
        <v>305</v>
      </c>
      <c r="B134" s="7" t="s">
        <v>306</v>
      </c>
      <c r="C134" s="7" t="s">
        <v>306</v>
      </c>
      <c r="D134" s="7" t="s">
        <v>32</v>
      </c>
      <c r="E134" s="8">
        <v>133.0</v>
      </c>
      <c r="F134" s="8"/>
      <c r="G134" s="8">
        <v>2.5292126E7</v>
      </c>
      <c r="H134" s="8">
        <v>1.8692858E7</v>
      </c>
      <c r="I134" s="9">
        <v>0.7390781621125879</v>
      </c>
      <c r="J134" s="10">
        <v>916.0</v>
      </c>
      <c r="K134" s="12"/>
      <c r="L134" s="10">
        <v>0.006655274</v>
      </c>
      <c r="M134" s="10">
        <v>0.001357782</v>
      </c>
      <c r="N134" s="10">
        <v>0.005939628</v>
      </c>
      <c r="O134" s="10">
        <v>0.986047316</v>
      </c>
      <c r="P134" s="11">
        <f>VLOOKUP($E134,'susceptibility metadata - 3.25.'!$A$2:$H$155,5,FALSE)</f>
        <v>0.16203704</v>
      </c>
      <c r="Q134" s="11">
        <f>VLOOKUP($E134,'susceptibility metadata - 3.25.'!$A$2:$H$155,6,FALSE)</f>
        <v>0.11574074</v>
      </c>
      <c r="R134" s="11">
        <f>VLOOKUP($E134,'susceptibility metadata - 3.25.'!$A$2:$H$155,7,FALSE)</f>
        <v>1</v>
      </c>
      <c r="S134" s="11">
        <f>VLOOKUP($E134,'susceptibility metadata - 3.25.'!$A$2:$H$155,8,FALSE)</f>
        <v>0</v>
      </c>
      <c r="T134" s="11" t="str">
        <f>VLOOKUP($E134,'genotype metadata - 3.25.24'!$A$2:$P$189,10,FALSE)</f>
        <v/>
      </c>
      <c r="U134" s="11" t="str">
        <f>VLOOKUP($E134,'genotype metadata - 3.25.24'!$A$2:$P$189,11,FALSE)</f>
        <v/>
      </c>
      <c r="V134" s="11" t="str">
        <f>VLOOKUP($E134,'genotype metadata - 3.25.24'!$A$2:$P$189,12,FALSE)</f>
        <v/>
      </c>
      <c r="W134" s="11" t="str">
        <f>VLOOKUP($E134,'genotype metadata - 3.25.24'!$A$2:$P$189,13,FALSE)</f>
        <v>NA</v>
      </c>
      <c r="X134" s="11" t="str">
        <f>VLOOKUP($E134,'genotype metadata - 3.25.24'!$A$2:$P$189,14,FALSE)</f>
        <v>NA</v>
      </c>
      <c r="Y134" s="11" t="str">
        <f>VLOOKUP($E134,'genotype metadata - 3.25.24'!$A$2:$P$189,15,FALSE)</f>
        <v>NA</v>
      </c>
      <c r="Z134" s="11" t="str">
        <f>VLOOKUP($E134,'genotype metadata - 3.25.24'!$A$2:$P$189,16,FALSE)</f>
        <v>NA</v>
      </c>
      <c r="AA134" s="11" t="str">
        <f>VLOOKUP(E134, 'susceptibility metadata - 3.25.'!$A$2:$L$155, 9, FALSE)</f>
        <v>Highly Susceptible</v>
      </c>
      <c r="AB134" s="11" t="str">
        <f>VLOOKUP($E134,'susceptibility metadata - 3.25.'!$A$2:$L$155,10,FALSE)</f>
        <v>Highly Susceptible</v>
      </c>
      <c r="AC134" s="11" t="str">
        <f>VLOOKUP($E134,'susceptibility metadata - 3.25.'!$A$2:$L$155,11,FALSE)</f>
        <v>Highly Susceptible</v>
      </c>
      <c r="AD134" s="11" t="str">
        <f>VLOOKUP($E134,'susceptibility metadata - 3.25.'!$A$2:$L$155,12,FALSE)</f>
        <v>Highly Susceptible</v>
      </c>
    </row>
    <row r="135">
      <c r="A135" s="7" t="s">
        <v>307</v>
      </c>
      <c r="B135" s="7" t="s">
        <v>308</v>
      </c>
      <c r="C135" s="7" t="s">
        <v>308</v>
      </c>
      <c r="D135" s="7" t="s">
        <v>32</v>
      </c>
      <c r="E135" s="8">
        <v>134.0</v>
      </c>
      <c r="F135" s="8"/>
      <c r="G135" s="8">
        <v>2.809276E7</v>
      </c>
      <c r="H135" s="8">
        <v>2.1454258E7</v>
      </c>
      <c r="I135" s="9">
        <v>0.7636934925582249</v>
      </c>
      <c r="J135" s="10">
        <v>743.0</v>
      </c>
      <c r="K135" s="12"/>
      <c r="L135" s="10">
        <v>0.007544274</v>
      </c>
      <c r="M135" s="10">
        <v>0.064654031</v>
      </c>
      <c r="N135" s="10">
        <v>0.004824564</v>
      </c>
      <c r="O135" s="10">
        <v>0.92297713</v>
      </c>
      <c r="P135" s="11">
        <f>VLOOKUP($E135,'susceptibility metadata - 3.25.'!$A$2:$H$155,5,FALSE)</f>
        <v>0.07670455</v>
      </c>
      <c r="Q135" s="11">
        <f>VLOOKUP($E135,'susceptibility metadata - 3.25.'!$A$2:$H$155,6,FALSE)</f>
        <v>0.41477273</v>
      </c>
      <c r="R135" s="11">
        <f>VLOOKUP($E135,'susceptibility metadata - 3.25.'!$A$2:$H$155,7,FALSE)</f>
        <v>1</v>
      </c>
      <c r="S135" s="11">
        <f>VLOOKUP($E135,'susceptibility metadata - 3.25.'!$A$2:$H$155,8,FALSE)</f>
        <v>0</v>
      </c>
      <c r="T135" s="11" t="str">
        <f>VLOOKUP($E135,'genotype metadata - 3.25.24'!$A$2:$P$189,10,FALSE)</f>
        <v>COO</v>
      </c>
      <c r="U135" s="11" t="str">
        <f>VLOOKUP($E135,'genotype metadata - 3.25.24'!$A$2:$P$189,11,FALSE)</f>
        <v>Jaap</v>
      </c>
      <c r="V135" s="11" t="str">
        <f>VLOOKUP($E135,'genotype metadata - 3.25.24'!$A$2:$P$189,12,FALSE)</f>
        <v>Y</v>
      </c>
      <c r="W135" s="11">
        <f>VLOOKUP($E135,'genotype metadata - 3.25.24'!$A$2:$P$189,13,FALSE)</f>
        <v>24.58721</v>
      </c>
      <c r="X135" s="11">
        <f>VLOOKUP($E135,'genotype metadata - 3.25.24'!$A$2:$P$189,14,FALSE)</f>
        <v>-81.5783</v>
      </c>
      <c r="Y135" s="11" t="str">
        <f>VLOOKUP($E135,'genotype metadata - 3.25.24'!$A$2:$P$189,15,FALSE)</f>
        <v>12.15.2020</v>
      </c>
      <c r="Z135" s="11" t="str">
        <f>VLOOKUP($E135,'genotype metadata - 3.25.24'!$A$2:$P$189,16,FALSE)</f>
        <v>Mote</v>
      </c>
      <c r="AA135" s="11" t="str">
        <f>VLOOKUP(E135, 'susceptibility metadata - 3.25.'!$A$2:$L$155, 9, FALSE)</f>
        <v>Susceptible</v>
      </c>
      <c r="AB135" s="11" t="str">
        <f>VLOOKUP($E135,'susceptibility metadata - 3.25.'!$A$2:$L$155,10,FALSE)</f>
        <v>Susceptible</v>
      </c>
      <c r="AC135" s="11" t="str">
        <f>VLOOKUP($E135,'susceptibility metadata - 3.25.'!$A$2:$L$155,11,FALSE)</f>
        <v>NA</v>
      </c>
      <c r="AD135" s="11" t="str">
        <f>VLOOKUP($E135,'susceptibility metadata - 3.25.'!$A$2:$L$155,12,FALSE)</f>
        <v>Susceptible</v>
      </c>
    </row>
    <row r="136" hidden="1">
      <c r="A136" s="7" t="s">
        <v>309</v>
      </c>
      <c r="B136" s="7" t="s">
        <v>310</v>
      </c>
      <c r="C136" s="7" t="s">
        <v>310</v>
      </c>
      <c r="D136" s="7" t="s">
        <v>32</v>
      </c>
      <c r="E136" s="8">
        <v>135.0</v>
      </c>
      <c r="F136" s="8"/>
      <c r="G136" s="8">
        <v>2.6877988E7</v>
      </c>
      <c r="H136" s="8">
        <v>1.8653228E7</v>
      </c>
      <c r="I136" s="9">
        <v>0.6939964405073773</v>
      </c>
      <c r="J136" s="10">
        <v>927.0</v>
      </c>
      <c r="K136" s="10" t="s">
        <v>44</v>
      </c>
      <c r="L136" s="10">
        <v>0.005985767</v>
      </c>
      <c r="M136" s="10">
        <v>0.001402592</v>
      </c>
      <c r="N136" s="10">
        <v>0.005764494</v>
      </c>
      <c r="O136" s="10">
        <v>0.986847147</v>
      </c>
      <c r="P136" s="11">
        <f>VLOOKUP($E136,'susceptibility metadata - 3.25.'!$A$2:$H$155,5,FALSE)</f>
        <v>0.22706229</v>
      </c>
      <c r="Q136" s="11">
        <f>VLOOKUP($E136,'susceptibility metadata - 3.25.'!$A$2:$H$155,6,FALSE)</f>
        <v>0.39330808</v>
      </c>
      <c r="R136" s="11">
        <f>VLOOKUP($E136,'susceptibility metadata - 3.25.'!$A$2:$H$155,7,FALSE)</f>
        <v>0.83333333</v>
      </c>
      <c r="S136" s="11">
        <f>VLOOKUP($E136,'susceptibility metadata - 3.25.'!$A$2:$H$155,8,FALSE)</f>
        <v>0.16666667</v>
      </c>
      <c r="T136" s="11" t="str">
        <f>VLOOKUP($E136,'genotype metadata - 3.25.24'!$A$2:$P$189,10,FALSE)</f>
        <v/>
      </c>
      <c r="U136" s="11" t="str">
        <f>VLOOKUP($E136,'genotype metadata - 3.25.24'!$A$2:$P$189,11,FALSE)</f>
        <v/>
      </c>
      <c r="V136" s="11" t="str">
        <f>VLOOKUP($E136,'genotype metadata - 3.25.24'!$A$2:$P$189,12,FALSE)</f>
        <v/>
      </c>
      <c r="W136" s="11" t="str">
        <f>VLOOKUP($E136,'genotype metadata - 3.25.24'!$A$2:$P$189,13,FALSE)</f>
        <v>NA</v>
      </c>
      <c r="X136" s="11" t="str">
        <f>VLOOKUP($E136,'genotype metadata - 3.25.24'!$A$2:$P$189,14,FALSE)</f>
        <v>NA</v>
      </c>
      <c r="Y136" s="11" t="str">
        <f>VLOOKUP($E136,'genotype metadata - 3.25.24'!$A$2:$P$189,15,FALSE)</f>
        <v>NA</v>
      </c>
      <c r="Z136" s="11" t="str">
        <f>VLOOKUP($E136,'genotype metadata - 3.25.24'!$A$2:$P$189,16,FALSE)</f>
        <v>NA</v>
      </c>
      <c r="AA136" s="11" t="str">
        <f>VLOOKUP(E136, 'susceptibility metadata - 3.25.'!$A$2:$L$155, 9, FALSE)</f>
        <v>Susceptible</v>
      </c>
      <c r="AB136" s="11" t="str">
        <f>VLOOKUP($E136,'susceptibility metadata - 3.25.'!$A$2:$L$155,10,FALSE)</f>
        <v>Susceptible</v>
      </c>
      <c r="AC136" s="11" t="str">
        <f>VLOOKUP($E136,'susceptibility metadata - 3.25.'!$A$2:$L$155,11,FALSE)</f>
        <v>Susceptible</v>
      </c>
      <c r="AD136" s="11" t="str">
        <f>VLOOKUP($E136,'susceptibility metadata - 3.25.'!$A$2:$L$155,12,FALSE)</f>
        <v>Susceptible</v>
      </c>
    </row>
    <row r="137">
      <c r="A137" s="7" t="s">
        <v>311</v>
      </c>
      <c r="B137" s="7" t="s">
        <v>312</v>
      </c>
      <c r="C137" s="7" t="s">
        <v>312</v>
      </c>
      <c r="D137" s="7" t="s">
        <v>32</v>
      </c>
      <c r="E137" s="8">
        <v>136.0</v>
      </c>
      <c r="F137" s="8"/>
      <c r="G137" s="8">
        <v>2.067222E7</v>
      </c>
      <c r="H137" s="8">
        <v>1.4864571E7</v>
      </c>
      <c r="I137" s="9">
        <v>0.7190602170449037</v>
      </c>
      <c r="J137" s="10">
        <v>1193.0</v>
      </c>
      <c r="K137" s="12"/>
      <c r="L137" s="10">
        <v>0.052991773</v>
      </c>
      <c r="M137" s="10">
        <v>0.006612613</v>
      </c>
      <c r="N137" s="10">
        <v>0.066427294</v>
      </c>
      <c r="O137" s="10">
        <v>0.873968321</v>
      </c>
      <c r="P137" s="11">
        <f>VLOOKUP($E137,'susceptibility metadata - 3.25.'!$A$2:$H$155,5,FALSE)</f>
        <v>0.5625</v>
      </c>
      <c r="Q137" s="11">
        <f>VLOOKUP($E137,'susceptibility metadata - 3.25.'!$A$2:$H$155,6,FALSE)</f>
        <v>0.53125</v>
      </c>
      <c r="R137" s="11">
        <f>VLOOKUP($E137,'susceptibility metadata - 3.25.'!$A$2:$H$155,7,FALSE)</f>
        <v>0.5</v>
      </c>
      <c r="S137" s="11">
        <f>VLOOKUP($E137,'susceptibility metadata - 3.25.'!$A$2:$H$155,8,FALSE)</f>
        <v>0.5</v>
      </c>
      <c r="T137" s="11" t="str">
        <f>VLOOKUP($E137,'genotype metadata - 3.25.24'!$A$2:$P$189,10,FALSE)</f>
        <v/>
      </c>
      <c r="U137" s="11" t="str">
        <f>VLOOKUP($E137,'genotype metadata - 3.25.24'!$A$2:$P$189,11,FALSE)</f>
        <v/>
      </c>
      <c r="V137" s="11" t="str">
        <f>VLOOKUP($E137,'genotype metadata - 3.25.24'!$A$2:$P$189,12,FALSE)</f>
        <v/>
      </c>
      <c r="W137" s="11" t="str">
        <f>VLOOKUP($E137,'genotype metadata - 3.25.24'!$A$2:$P$189,13,FALSE)</f>
        <v>NA</v>
      </c>
      <c r="X137" s="11" t="str">
        <f>VLOOKUP($E137,'genotype metadata - 3.25.24'!$A$2:$P$189,14,FALSE)</f>
        <v>NA</v>
      </c>
      <c r="Y137" s="11" t="str">
        <f>VLOOKUP($E137,'genotype metadata - 3.25.24'!$A$2:$P$189,15,FALSE)</f>
        <v>NA</v>
      </c>
      <c r="Z137" s="11" t="str">
        <f>VLOOKUP($E137,'genotype metadata - 3.25.24'!$A$2:$P$189,16,FALSE)</f>
        <v>NA</v>
      </c>
      <c r="AA137" s="11" t="str">
        <f>VLOOKUP(E137, 'susceptibility metadata - 3.25.'!$A$2:$L$155, 9, FALSE)</f>
        <v>Intermediate</v>
      </c>
      <c r="AB137" s="11" t="str">
        <f>VLOOKUP($E137,'susceptibility metadata - 3.25.'!$A$2:$L$155,10,FALSE)</f>
        <v>Resistant</v>
      </c>
      <c r="AC137" s="11" t="str">
        <f>VLOOKUP($E137,'susceptibility metadata - 3.25.'!$A$2:$L$155,11,FALSE)</f>
        <v>NA</v>
      </c>
      <c r="AD137" s="11" t="str">
        <f>VLOOKUP($E137,'susceptibility metadata - 3.25.'!$A$2:$L$155,12,FALSE)</f>
        <v>Resistant</v>
      </c>
    </row>
    <row r="138" hidden="1">
      <c r="A138" s="7" t="s">
        <v>313</v>
      </c>
      <c r="B138" s="7" t="s">
        <v>314</v>
      </c>
      <c r="C138" s="7" t="s">
        <v>245</v>
      </c>
      <c r="D138" s="7" t="s">
        <v>32</v>
      </c>
      <c r="E138" s="8">
        <v>137.0</v>
      </c>
      <c r="F138" s="8"/>
      <c r="G138" s="8">
        <v>2.7469444E7</v>
      </c>
      <c r="H138" s="8">
        <v>1.9595575E7</v>
      </c>
      <c r="I138" s="9">
        <v>0.7133589962723672</v>
      </c>
      <c r="J138" s="10">
        <v>845.0</v>
      </c>
      <c r="K138" s="10" t="s">
        <v>44</v>
      </c>
      <c r="L138" s="10">
        <v>0.006060904</v>
      </c>
      <c r="M138" s="10">
        <v>0.001255664</v>
      </c>
      <c r="N138" s="10">
        <v>0.005600768</v>
      </c>
      <c r="O138" s="10">
        <v>0.987082664</v>
      </c>
      <c r="P138" s="11">
        <f>VLOOKUP($E138,'susceptibility metadata - 3.25.'!$A$2:$H$155,5,FALSE)</f>
        <v>0.4006734</v>
      </c>
      <c r="Q138" s="11">
        <f>VLOOKUP($E138,'susceptibility metadata - 3.25.'!$A$2:$H$155,6,FALSE)</f>
        <v>0.55218855</v>
      </c>
      <c r="R138" s="11">
        <f>VLOOKUP($E138,'susceptibility metadata - 3.25.'!$A$2:$H$155,7,FALSE)</f>
        <v>0.66666667</v>
      </c>
      <c r="S138" s="11">
        <f>VLOOKUP($E138,'susceptibility metadata - 3.25.'!$A$2:$H$155,8,FALSE)</f>
        <v>0.33333333</v>
      </c>
      <c r="T138" s="11" t="str">
        <f>VLOOKUP($E138,'genotype metadata - 3.25.24'!$A$2:$P$189,10,FALSE)</f>
        <v/>
      </c>
      <c r="U138" s="11" t="str">
        <f>VLOOKUP($E138,'genotype metadata - 3.25.24'!$A$2:$P$189,11,FALSE)</f>
        <v/>
      </c>
      <c r="V138" s="11" t="str">
        <f>VLOOKUP($E138,'genotype metadata - 3.25.24'!$A$2:$P$189,12,FALSE)</f>
        <v/>
      </c>
      <c r="W138" s="11" t="str">
        <f>VLOOKUP($E138,'genotype metadata - 3.25.24'!$A$2:$P$189,13,FALSE)</f>
        <v>NA</v>
      </c>
      <c r="X138" s="11" t="str">
        <f>VLOOKUP($E138,'genotype metadata - 3.25.24'!$A$2:$P$189,14,FALSE)</f>
        <v>NA</v>
      </c>
      <c r="Y138" s="11" t="str">
        <f>VLOOKUP($E138,'genotype metadata - 3.25.24'!$A$2:$P$189,15,FALSE)</f>
        <v>NA</v>
      </c>
      <c r="Z138" s="11" t="str">
        <f>VLOOKUP($E138,'genotype metadata - 3.25.24'!$A$2:$P$189,16,FALSE)</f>
        <v>NA</v>
      </c>
      <c r="AA138" s="11" t="str">
        <f>VLOOKUP(E138, 'susceptibility metadata - 3.25.'!$A$2:$L$155, 9, FALSE)</f>
        <v>Intermediate</v>
      </c>
      <c r="AB138" s="11" t="str">
        <f>VLOOKUP($E138,'susceptibility metadata - 3.25.'!$A$2:$L$155,10,FALSE)</f>
        <v>Intermediate</v>
      </c>
      <c r="AC138" s="11" t="str">
        <f>VLOOKUP($E138,'susceptibility metadata - 3.25.'!$A$2:$L$155,11,FALSE)</f>
        <v>Intermediate</v>
      </c>
      <c r="AD138" s="11" t="str">
        <f>VLOOKUP($E138,'susceptibility metadata - 3.25.'!$A$2:$L$155,12,FALSE)</f>
        <v>Intermediate</v>
      </c>
    </row>
    <row r="139">
      <c r="A139" s="7" t="s">
        <v>315</v>
      </c>
      <c r="B139" s="7" t="s">
        <v>316</v>
      </c>
      <c r="C139" s="7" t="s">
        <v>316</v>
      </c>
      <c r="D139" s="7" t="s">
        <v>32</v>
      </c>
      <c r="E139" s="8">
        <v>138.0</v>
      </c>
      <c r="F139" s="8"/>
      <c r="G139" s="8">
        <v>2.0487376E7</v>
      </c>
      <c r="H139" s="8">
        <v>1.0026062E7</v>
      </c>
      <c r="I139" s="9">
        <v>0.4893775562082719</v>
      </c>
      <c r="J139" s="10">
        <v>2590.0</v>
      </c>
      <c r="K139" s="12"/>
      <c r="L139" s="10">
        <v>0.113962431</v>
      </c>
      <c r="M139" s="10">
        <v>0.014677711</v>
      </c>
      <c r="N139" s="10">
        <v>0.09731391</v>
      </c>
      <c r="O139" s="10">
        <v>0.774045949</v>
      </c>
      <c r="P139" s="11">
        <f>VLOOKUP($E139,'susceptibility metadata - 3.25.'!$A$2:$H$155,5,FALSE)</f>
        <v>0.0625</v>
      </c>
      <c r="Q139" s="11">
        <f>VLOOKUP($E139,'susceptibility metadata - 3.25.'!$A$2:$H$155,6,FALSE)</f>
        <v>0.1875</v>
      </c>
      <c r="R139" s="11">
        <f>VLOOKUP($E139,'susceptibility metadata - 3.25.'!$A$2:$H$155,7,FALSE)</f>
        <v>1</v>
      </c>
      <c r="S139" s="11">
        <f>VLOOKUP($E139,'susceptibility metadata - 3.25.'!$A$2:$H$155,8,FALSE)</f>
        <v>0</v>
      </c>
      <c r="T139" s="11" t="str">
        <f>VLOOKUP($E139,'genotype metadata - 3.25.24'!$A$2:$P$189,10,FALSE)</f>
        <v>SR</v>
      </c>
      <c r="U139" s="11" t="str">
        <f>VLOOKUP($E139,'genotype metadata - 3.25.24'!$A$2:$P$189,11,FALSE)</f>
        <v>H</v>
      </c>
      <c r="V139" s="11" t="str">
        <f>VLOOKUP($E139,'genotype metadata - 3.25.24'!$A$2:$P$189,12,FALSE)</f>
        <v>N</v>
      </c>
      <c r="W139" s="11">
        <f>VLOOKUP($E139,'genotype metadata - 3.25.24'!$A$2:$P$189,13,FALSE)</f>
        <v>25.139367</v>
      </c>
      <c r="X139" s="11">
        <f>VLOOKUP($E139,'genotype metadata - 3.25.24'!$A$2:$P$189,14,FALSE)</f>
        <v>-80.294017</v>
      </c>
      <c r="Y139" s="11" t="str">
        <f>VLOOKUP($E139,'genotype metadata - 3.25.24'!$A$2:$P$189,15,FALSE)</f>
        <v>2015 batch</v>
      </c>
      <c r="Z139" s="11" t="str">
        <f>VLOOKUP($E139,'genotype metadata - 3.25.24'!$A$2:$P$189,16,FALSE)</f>
        <v>Margaret Miller</v>
      </c>
      <c r="AA139" s="11" t="str">
        <f>VLOOKUP(E139, 'susceptibility metadata - 3.25.'!$A$2:$L$155, 9, FALSE)</f>
        <v>Highly Susceptible</v>
      </c>
      <c r="AB139" s="11" t="str">
        <f>VLOOKUP($E139,'susceptibility metadata - 3.25.'!$A$2:$L$155,10,FALSE)</f>
        <v>NA</v>
      </c>
      <c r="AC139" s="11" t="str">
        <f>VLOOKUP($E139,'susceptibility metadata - 3.25.'!$A$2:$L$155,11,FALSE)</f>
        <v>NA</v>
      </c>
      <c r="AD139" s="11" t="str">
        <f>VLOOKUP($E139,'susceptibility metadata - 3.25.'!$A$2:$L$155,12,FALSE)</f>
        <v>Highly Susceptible</v>
      </c>
    </row>
    <row r="140">
      <c r="A140" s="7" t="s">
        <v>317</v>
      </c>
      <c r="B140" s="7" t="s">
        <v>318</v>
      </c>
      <c r="C140" s="7" t="s">
        <v>318</v>
      </c>
      <c r="D140" s="7" t="s">
        <v>32</v>
      </c>
      <c r="E140" s="8">
        <v>139.0</v>
      </c>
      <c r="F140" s="8"/>
      <c r="G140" s="8">
        <v>2.4811872E7</v>
      </c>
      <c r="H140" s="8">
        <v>7059618.0</v>
      </c>
      <c r="I140" s="9">
        <v>0.28452581086989326</v>
      </c>
      <c r="J140" s="10">
        <v>3965.0</v>
      </c>
      <c r="K140" s="12"/>
      <c r="L140" s="10">
        <v>0.096881641</v>
      </c>
      <c r="M140" s="10">
        <v>0.01126364</v>
      </c>
      <c r="N140" s="10">
        <v>0.054662547</v>
      </c>
      <c r="O140" s="10">
        <v>0.837192173</v>
      </c>
      <c r="P140" s="11">
        <f>VLOOKUP($E140,'susceptibility metadata - 3.25.'!$A$2:$H$155,5,FALSE)</f>
        <v>0.37037037</v>
      </c>
      <c r="Q140" s="11">
        <f>VLOOKUP($E140,'susceptibility metadata - 3.25.'!$A$2:$H$155,6,FALSE)</f>
        <v>0.61111111</v>
      </c>
      <c r="R140" s="11">
        <f>VLOOKUP($E140,'susceptibility metadata - 3.25.'!$A$2:$H$155,7,FALSE)</f>
        <v>0.66666667</v>
      </c>
      <c r="S140" s="11">
        <f>VLOOKUP($E140,'susceptibility metadata - 3.25.'!$A$2:$H$155,8,FALSE)</f>
        <v>0.33333333</v>
      </c>
      <c r="T140" s="11" t="str">
        <f>VLOOKUP($E140,'genotype metadata - 3.25.24'!$A$2:$P$189,10,FALSE)</f>
        <v/>
      </c>
      <c r="U140" s="11" t="str">
        <f>VLOOKUP($E140,'genotype metadata - 3.25.24'!$A$2:$P$189,11,FALSE)</f>
        <v/>
      </c>
      <c r="V140" s="11" t="str">
        <f>VLOOKUP($E140,'genotype metadata - 3.25.24'!$A$2:$P$189,12,FALSE)</f>
        <v/>
      </c>
      <c r="W140" s="11" t="str">
        <f>VLOOKUP($E140,'genotype metadata - 3.25.24'!$A$2:$P$189,13,FALSE)</f>
        <v>NA</v>
      </c>
      <c r="X140" s="11" t="str">
        <f>VLOOKUP($E140,'genotype metadata - 3.25.24'!$A$2:$P$189,14,FALSE)</f>
        <v>NA</v>
      </c>
      <c r="Y140" s="11" t="str">
        <f>VLOOKUP($E140,'genotype metadata - 3.25.24'!$A$2:$P$189,15,FALSE)</f>
        <v>NA</v>
      </c>
      <c r="Z140" s="11" t="str">
        <f>VLOOKUP($E140,'genotype metadata - 3.25.24'!$A$2:$P$189,16,FALSE)</f>
        <v>NA</v>
      </c>
      <c r="AA140" s="11" t="str">
        <f>VLOOKUP(E140, 'susceptibility metadata - 3.25.'!$A$2:$L$155, 9, FALSE)</f>
        <v>Intermediate</v>
      </c>
      <c r="AB140" s="11" t="str">
        <f>VLOOKUP($E140,'susceptibility metadata - 3.25.'!$A$2:$L$155,10,FALSE)</f>
        <v>Intermediate</v>
      </c>
      <c r="AC140" s="11" t="str">
        <f>VLOOKUP($E140,'susceptibility metadata - 3.25.'!$A$2:$L$155,11,FALSE)</f>
        <v>Intermediate</v>
      </c>
      <c r="AD140" s="11" t="str">
        <f>VLOOKUP($E140,'susceptibility metadata - 3.25.'!$A$2:$L$155,12,FALSE)</f>
        <v>Intermediate</v>
      </c>
    </row>
    <row r="141" hidden="1">
      <c r="A141" s="7" t="s">
        <v>319</v>
      </c>
      <c r="B141" s="7" t="s">
        <v>320</v>
      </c>
      <c r="C141" s="7" t="s">
        <v>320</v>
      </c>
      <c r="D141" s="7" t="s">
        <v>32</v>
      </c>
      <c r="E141" s="8">
        <v>154.0</v>
      </c>
      <c r="F141" s="8"/>
      <c r="G141" s="8">
        <v>2.8071666E7</v>
      </c>
      <c r="H141" s="8">
        <v>2.1319553E7</v>
      </c>
      <c r="I141" s="9">
        <v>0.7594687468852045</v>
      </c>
      <c r="J141" s="10">
        <v>572.0</v>
      </c>
      <c r="K141" s="10" t="s">
        <v>44</v>
      </c>
      <c r="L141" s="10">
        <v>0.019698278</v>
      </c>
      <c r="M141" s="10">
        <v>0.003484778</v>
      </c>
      <c r="N141" s="10">
        <v>0.018981977</v>
      </c>
      <c r="O141" s="10">
        <v>0.957834967</v>
      </c>
      <c r="P141" s="11">
        <f>VLOOKUP($E141,'susceptibility metadata - 3.25.'!$A$2:$H$155,5,FALSE)</f>
        <v>0.18052631</v>
      </c>
      <c r="Q141" s="11">
        <f>VLOOKUP($E141,'susceptibility metadata - 3.25.'!$A$2:$H$155,6,FALSE)</f>
        <v>0.3164975</v>
      </c>
      <c r="R141" s="11">
        <f>VLOOKUP($E141,'susceptibility metadata - 3.25.'!$A$2:$H$155,7,FALSE)</f>
        <v>0.97297297</v>
      </c>
      <c r="S141" s="11">
        <f>VLOOKUP($E141,'susceptibility metadata - 3.25.'!$A$2:$H$155,8,FALSE)</f>
        <v>0.02702703</v>
      </c>
      <c r="T141" s="11" t="str">
        <f>VLOOKUP($E141,'genotype metadata - 3.25.24'!$A$2:$P$189,10,FALSE)</f>
        <v/>
      </c>
      <c r="U141" s="11" t="str">
        <f>VLOOKUP($E141,'genotype metadata - 3.25.24'!$A$2:$P$189,11,FALSE)</f>
        <v/>
      </c>
      <c r="V141" s="11" t="str">
        <f>VLOOKUP($E141,'genotype metadata - 3.25.24'!$A$2:$P$189,12,FALSE)</f>
        <v/>
      </c>
      <c r="W141" s="11" t="str">
        <f>VLOOKUP($E141,'genotype metadata - 3.25.24'!$A$2:$P$189,13,FALSE)</f>
        <v>NA</v>
      </c>
      <c r="X141" s="11" t="str">
        <f>VLOOKUP($E141,'genotype metadata - 3.25.24'!$A$2:$P$189,14,FALSE)</f>
        <v>NA</v>
      </c>
      <c r="Y141" s="11" t="str">
        <f>VLOOKUP($E141,'genotype metadata - 3.25.24'!$A$2:$P$189,15,FALSE)</f>
        <v>NA</v>
      </c>
      <c r="Z141" s="11" t="str">
        <f>VLOOKUP($E141,'genotype metadata - 3.25.24'!$A$2:$P$189,16,FALSE)</f>
        <v>NA</v>
      </c>
      <c r="AA141" s="11" t="str">
        <f>VLOOKUP(E141, 'susceptibility metadata - 3.25.'!$A$2:$L$155, 9, FALSE)</f>
        <v>Highly Susceptible</v>
      </c>
      <c r="AB141" s="11" t="str">
        <f>VLOOKUP($E141,'susceptibility metadata - 3.25.'!$A$2:$L$155,10,FALSE)</f>
        <v>Susceptible</v>
      </c>
      <c r="AC141" s="11" t="str">
        <f>VLOOKUP($E141,'susceptibility metadata - 3.25.'!$A$2:$L$155,11,FALSE)</f>
        <v>Highly Susceptible</v>
      </c>
      <c r="AD141" s="11" t="str">
        <f>VLOOKUP($E141,'susceptibility metadata - 3.25.'!$A$2:$L$155,12,FALSE)</f>
        <v>Highly Susceptible</v>
      </c>
    </row>
    <row r="142" hidden="1">
      <c r="A142" s="7" t="s">
        <v>321</v>
      </c>
      <c r="B142" s="7" t="s">
        <v>322</v>
      </c>
      <c r="C142" s="7" t="s">
        <v>322</v>
      </c>
      <c r="D142" s="7" t="s">
        <v>32</v>
      </c>
      <c r="E142" s="8">
        <v>154.0</v>
      </c>
      <c r="F142" s="8"/>
      <c r="G142" s="8">
        <v>2.6699385E7</v>
      </c>
      <c r="H142" s="8">
        <v>1.9958566E7</v>
      </c>
      <c r="I142" s="9">
        <v>0.7475290535718332</v>
      </c>
      <c r="J142" s="10">
        <v>568.0</v>
      </c>
      <c r="K142" s="10" t="s">
        <v>44</v>
      </c>
      <c r="L142" s="10">
        <v>0.014628426</v>
      </c>
      <c r="M142" s="10">
        <v>0.002416335</v>
      </c>
      <c r="N142" s="10">
        <v>0.022028557</v>
      </c>
      <c r="O142" s="10">
        <v>0.960926682</v>
      </c>
      <c r="P142" s="11">
        <f>VLOOKUP($E142,'susceptibility metadata - 3.25.'!$A$2:$H$155,5,FALSE)</f>
        <v>0.18052631</v>
      </c>
      <c r="Q142" s="11">
        <f>VLOOKUP($E142,'susceptibility metadata - 3.25.'!$A$2:$H$155,6,FALSE)</f>
        <v>0.3164975</v>
      </c>
      <c r="R142" s="11">
        <f>VLOOKUP($E142,'susceptibility metadata - 3.25.'!$A$2:$H$155,7,FALSE)</f>
        <v>0.97297297</v>
      </c>
      <c r="S142" s="11">
        <f>VLOOKUP($E142,'susceptibility metadata - 3.25.'!$A$2:$H$155,8,FALSE)</f>
        <v>0.02702703</v>
      </c>
      <c r="T142" s="11" t="str">
        <f>VLOOKUP($E142,'genotype metadata - 3.25.24'!$A$2:$P$189,10,FALSE)</f>
        <v/>
      </c>
      <c r="U142" s="11" t="str">
        <f>VLOOKUP($E142,'genotype metadata - 3.25.24'!$A$2:$P$189,11,FALSE)</f>
        <v/>
      </c>
      <c r="V142" s="11" t="str">
        <f>VLOOKUP($E142,'genotype metadata - 3.25.24'!$A$2:$P$189,12,FALSE)</f>
        <v/>
      </c>
      <c r="W142" s="11" t="str">
        <f>VLOOKUP($E142,'genotype metadata - 3.25.24'!$A$2:$P$189,13,FALSE)</f>
        <v>NA</v>
      </c>
      <c r="X142" s="11" t="str">
        <f>VLOOKUP($E142,'genotype metadata - 3.25.24'!$A$2:$P$189,14,FALSE)</f>
        <v>NA</v>
      </c>
      <c r="Y142" s="11" t="str">
        <f>VLOOKUP($E142,'genotype metadata - 3.25.24'!$A$2:$P$189,15,FALSE)</f>
        <v>NA</v>
      </c>
      <c r="Z142" s="11" t="str">
        <f>VLOOKUP($E142,'genotype metadata - 3.25.24'!$A$2:$P$189,16,FALSE)</f>
        <v>NA</v>
      </c>
      <c r="AA142" s="11" t="str">
        <f>VLOOKUP(E142, 'susceptibility metadata - 3.25.'!$A$2:$L$155, 9, FALSE)</f>
        <v>Highly Susceptible</v>
      </c>
      <c r="AB142" s="11" t="str">
        <f>VLOOKUP($E142,'susceptibility metadata - 3.25.'!$A$2:$L$155,10,FALSE)</f>
        <v>Susceptible</v>
      </c>
      <c r="AC142" s="11" t="str">
        <f>VLOOKUP($E142,'susceptibility metadata - 3.25.'!$A$2:$L$155,11,FALSE)</f>
        <v>Highly Susceptible</v>
      </c>
      <c r="AD142" s="11" t="str">
        <f>VLOOKUP($E142,'susceptibility metadata - 3.25.'!$A$2:$L$155,12,FALSE)</f>
        <v>Highly Susceptible</v>
      </c>
    </row>
    <row r="143">
      <c r="A143" s="7" t="s">
        <v>323</v>
      </c>
      <c r="B143" s="7" t="s">
        <v>324</v>
      </c>
      <c r="C143" s="7" t="s">
        <v>325</v>
      </c>
      <c r="D143" s="7" t="s">
        <v>43</v>
      </c>
      <c r="E143" s="8">
        <v>142.0</v>
      </c>
      <c r="F143" s="8"/>
      <c r="G143" s="8">
        <v>2.7735707E7</v>
      </c>
      <c r="H143" s="8">
        <v>1.6734432E7</v>
      </c>
      <c r="I143" s="9">
        <v>0.603353359624112</v>
      </c>
      <c r="J143" s="10">
        <v>1012.0</v>
      </c>
      <c r="K143" s="12"/>
      <c r="L143" s="10">
        <v>0.019662317</v>
      </c>
      <c r="M143" s="10">
        <v>0.003825124</v>
      </c>
      <c r="N143" s="10">
        <v>0.026789392</v>
      </c>
      <c r="O143" s="10">
        <v>0.949723167</v>
      </c>
      <c r="P143" s="11">
        <f>VLOOKUP($E143,'susceptibility metadata - 3.25.'!$A$2:$H$155,5,FALSE)</f>
        <v>0.71428571</v>
      </c>
      <c r="Q143" s="11">
        <f>VLOOKUP($E143,'susceptibility metadata - 3.25.'!$A$2:$H$155,6,FALSE)</f>
        <v>0.85714286</v>
      </c>
      <c r="R143" s="11">
        <f>VLOOKUP($E143,'susceptibility metadata - 3.25.'!$A$2:$H$155,7,FALSE)</f>
        <v>0.33333333</v>
      </c>
      <c r="S143" s="11">
        <f>VLOOKUP($E143,'susceptibility metadata - 3.25.'!$A$2:$H$155,8,FALSE)</f>
        <v>0.66666667</v>
      </c>
      <c r="T143" s="11" t="str">
        <f>VLOOKUP($E143,'genotype metadata - 3.25.24'!$A$2:$P$189,10,FALSE)</f>
        <v>SR</v>
      </c>
      <c r="U143" s="11" t="str">
        <f>VLOOKUP($E143,'genotype metadata - 3.25.24'!$A$2:$P$189,11,FALSE)</f>
        <v>H</v>
      </c>
      <c r="V143" s="11" t="str">
        <f>VLOOKUP($E143,'genotype metadata - 3.25.24'!$A$2:$P$189,12,FALSE)</f>
        <v>Y</v>
      </c>
      <c r="W143" s="11">
        <f>VLOOKUP($E143,'genotype metadata - 3.25.24'!$A$2:$P$189,13,FALSE)</f>
        <v>25.139367</v>
      </c>
      <c r="X143" s="11">
        <f>VLOOKUP($E143,'genotype metadata - 3.25.24'!$A$2:$P$189,14,FALSE)</f>
        <v>-80.294017</v>
      </c>
      <c r="Y143" s="11" t="str">
        <f>VLOOKUP($E143,'genotype metadata - 3.25.24'!$A$2:$P$189,15,FALSE)</f>
        <v>2015 batch</v>
      </c>
      <c r="Z143" s="11" t="str">
        <f>VLOOKUP($E143,'genotype metadata - 3.25.24'!$A$2:$P$189,16,FALSE)</f>
        <v>Margaret Miller</v>
      </c>
      <c r="AA143" s="11" t="str">
        <f>VLOOKUP(E143, 'susceptibility metadata - 3.25.'!$A$2:$L$155, 9, FALSE)</f>
        <v>Intermediate</v>
      </c>
      <c r="AB143" s="11" t="str">
        <f>VLOOKUP($E143,'susceptibility metadata - 3.25.'!$A$2:$L$155,10,FALSE)</f>
        <v>Resistant</v>
      </c>
      <c r="AC143" s="11" t="str">
        <f>VLOOKUP($E143,'susceptibility metadata - 3.25.'!$A$2:$L$155,11,FALSE)</f>
        <v>Resistant</v>
      </c>
      <c r="AD143" s="11" t="str">
        <f>VLOOKUP($E143,'susceptibility metadata - 3.25.'!$A$2:$L$155,12,FALSE)</f>
        <v>Resistant</v>
      </c>
    </row>
    <row r="144">
      <c r="A144" s="7" t="s">
        <v>326</v>
      </c>
      <c r="B144" s="7" t="s">
        <v>327</v>
      </c>
      <c r="C144" s="7" t="s">
        <v>327</v>
      </c>
      <c r="D144" s="7" t="s">
        <v>32</v>
      </c>
      <c r="E144" s="8">
        <v>143.0</v>
      </c>
      <c r="F144" s="8"/>
      <c r="G144" s="8">
        <v>2.5584813E7</v>
      </c>
      <c r="H144" s="8">
        <v>1.5771784E7</v>
      </c>
      <c r="I144" s="9">
        <v>0.61645101724996</v>
      </c>
      <c r="J144" s="10">
        <v>1112.0</v>
      </c>
      <c r="K144" s="12"/>
      <c r="L144" s="10">
        <v>0.032541264</v>
      </c>
      <c r="M144" s="10">
        <v>0.006747338</v>
      </c>
      <c r="N144" s="10">
        <v>0.038646968</v>
      </c>
      <c r="O144" s="10">
        <v>0.922064431</v>
      </c>
      <c r="P144" s="11">
        <f>VLOOKUP($E144,'susceptibility metadata - 3.25.'!$A$2:$H$155,5,FALSE)</f>
        <v>0.07142857</v>
      </c>
      <c r="Q144" s="11">
        <f>VLOOKUP($E144,'susceptibility metadata - 3.25.'!$A$2:$H$155,6,FALSE)</f>
        <v>0.64285714</v>
      </c>
      <c r="R144" s="11">
        <f>VLOOKUP($E144,'susceptibility metadata - 3.25.'!$A$2:$H$155,7,FALSE)</f>
        <v>1</v>
      </c>
      <c r="S144" s="11">
        <f>VLOOKUP($E144,'susceptibility metadata - 3.25.'!$A$2:$H$155,8,FALSE)</f>
        <v>0</v>
      </c>
      <c r="T144" s="11" t="str">
        <f>VLOOKUP($E144,'genotype metadata - 3.25.24'!$A$2:$P$189,10,FALSE)</f>
        <v>SR</v>
      </c>
      <c r="U144" s="11" t="str">
        <f>VLOOKUP($E144,'genotype metadata - 3.25.24'!$A$2:$P$189,11,FALSE)</f>
        <v/>
      </c>
      <c r="V144" s="11" t="str">
        <f>VLOOKUP($E144,'genotype metadata - 3.25.24'!$A$2:$P$189,12,FALSE)</f>
        <v>N</v>
      </c>
      <c r="W144" s="11" t="str">
        <f>VLOOKUP($E144,'genotype metadata - 3.25.24'!$A$2:$P$189,13,FALSE)</f>
        <v>NA</v>
      </c>
      <c r="X144" s="11" t="str">
        <f>VLOOKUP($E144,'genotype metadata - 3.25.24'!$A$2:$P$189,14,FALSE)</f>
        <v>NA</v>
      </c>
      <c r="Y144" s="11">
        <f>VLOOKUP($E144,'genotype metadata - 3.25.24'!$A$2:$P$189,15,FALSE)</f>
        <v>2015</v>
      </c>
      <c r="Z144" s="11" t="str">
        <f>VLOOKUP($E144,'genotype metadata - 3.25.24'!$A$2:$P$189,16,FALSE)</f>
        <v/>
      </c>
      <c r="AA144" s="11" t="str">
        <f>VLOOKUP(E144, 'susceptibility metadata - 3.25.'!$A$2:$L$155, 9, FALSE)</f>
        <v>Susceptible</v>
      </c>
      <c r="AB144" s="11" t="str">
        <f>VLOOKUP($E144,'susceptibility metadata - 3.25.'!$A$2:$L$155,10,FALSE)</f>
        <v>NA</v>
      </c>
      <c r="AC144" s="11" t="str">
        <f>VLOOKUP($E144,'susceptibility metadata - 3.25.'!$A$2:$L$155,11,FALSE)</f>
        <v>NA</v>
      </c>
      <c r="AD144" s="11" t="str">
        <f>VLOOKUP($E144,'susceptibility metadata - 3.25.'!$A$2:$L$155,12,FALSE)</f>
        <v>Susceptible</v>
      </c>
    </row>
    <row r="145" hidden="1">
      <c r="A145" s="7" t="s">
        <v>328</v>
      </c>
      <c r="B145" s="7" t="s">
        <v>329</v>
      </c>
      <c r="C145" s="7" t="s">
        <v>329</v>
      </c>
      <c r="D145" s="7" t="s">
        <v>32</v>
      </c>
      <c r="E145" s="8">
        <v>144.0</v>
      </c>
      <c r="F145" s="8"/>
      <c r="G145" s="8">
        <v>2.5164474E7</v>
      </c>
      <c r="H145" s="8">
        <v>1.9620755E7</v>
      </c>
      <c r="I145" s="9">
        <v>0.7797005810651954</v>
      </c>
      <c r="J145" s="10">
        <v>810.0</v>
      </c>
      <c r="K145" s="10" t="s">
        <v>330</v>
      </c>
      <c r="L145" s="10">
        <v>0.121320719</v>
      </c>
      <c r="M145" s="10">
        <v>0.020415233</v>
      </c>
      <c r="N145" s="10">
        <v>0.118782253</v>
      </c>
      <c r="O145" s="10">
        <v>0.739481795</v>
      </c>
      <c r="P145" s="11" t="str">
        <f>VLOOKUP($E145,'susceptibility metadata - 3.25.'!$A$2:$H$155,5,FALSE)</f>
        <v>#N/A</v>
      </c>
      <c r="Q145" s="11" t="str">
        <f>VLOOKUP($E145,'susceptibility metadata - 3.25.'!$A$2:$H$155,6,FALSE)</f>
        <v>#N/A</v>
      </c>
      <c r="R145" s="11" t="str">
        <f>VLOOKUP($E145,'susceptibility metadata - 3.25.'!$A$2:$H$155,7,FALSE)</f>
        <v>#N/A</v>
      </c>
      <c r="S145" s="11" t="str">
        <f>VLOOKUP($E145,'susceptibility metadata - 3.25.'!$A$2:$H$155,8,FALSE)</f>
        <v>#N/A</v>
      </c>
      <c r="T145" s="11" t="str">
        <f>VLOOKUP($E145,'genotype metadata - 3.25.24'!$A$2:$P$189,10,FALSE)</f>
        <v/>
      </c>
      <c r="U145" s="11" t="str">
        <f>VLOOKUP($E145,'genotype metadata - 3.25.24'!$A$2:$P$189,11,FALSE)</f>
        <v/>
      </c>
      <c r="V145" s="11" t="str">
        <f>VLOOKUP($E145,'genotype metadata - 3.25.24'!$A$2:$P$189,12,FALSE)</f>
        <v/>
      </c>
      <c r="W145" s="11" t="str">
        <f>VLOOKUP($E145,'genotype metadata - 3.25.24'!$A$2:$P$189,13,FALSE)</f>
        <v>NA</v>
      </c>
      <c r="X145" s="11" t="str">
        <f>VLOOKUP($E145,'genotype metadata - 3.25.24'!$A$2:$P$189,14,FALSE)</f>
        <v>NA</v>
      </c>
      <c r="Y145" s="11" t="str">
        <f>VLOOKUP($E145,'genotype metadata - 3.25.24'!$A$2:$P$189,15,FALSE)</f>
        <v>NA</v>
      </c>
      <c r="Z145" s="11" t="str">
        <f>VLOOKUP($E145,'genotype metadata - 3.25.24'!$A$2:$P$189,16,FALSE)</f>
        <v>NA</v>
      </c>
      <c r="AA145" s="11" t="str">
        <f>VLOOKUP(E145, 'susceptibility metadata - 3.25.'!$A$2:$L$155, 9, FALSE)</f>
        <v>#N/A</v>
      </c>
      <c r="AB145" s="11" t="str">
        <f>VLOOKUP($E145,'susceptibility metadata - 3.25.'!$A$2:$L$155,10,FALSE)</f>
        <v>#N/A</v>
      </c>
      <c r="AC145" s="11" t="str">
        <f>VLOOKUP($E145,'susceptibility metadata - 3.25.'!$A$2:$L$155,11,FALSE)</f>
        <v>#N/A</v>
      </c>
      <c r="AD145" s="11" t="str">
        <f>VLOOKUP($E145,'susceptibility metadata - 3.25.'!$A$2:$L$155,12,FALSE)</f>
        <v>#N/A</v>
      </c>
    </row>
    <row r="146">
      <c r="A146" s="7" t="s">
        <v>331</v>
      </c>
      <c r="B146" s="7" t="s">
        <v>148</v>
      </c>
      <c r="C146" s="7" t="s">
        <v>148</v>
      </c>
      <c r="D146" s="7" t="s">
        <v>32</v>
      </c>
      <c r="E146" s="8">
        <v>145.0</v>
      </c>
      <c r="F146" s="8"/>
      <c r="G146" s="8">
        <v>1.9491793E7</v>
      </c>
      <c r="H146" s="8">
        <v>1.1592776E7</v>
      </c>
      <c r="I146" s="9">
        <v>0.5947516475267308</v>
      </c>
      <c r="J146" s="10">
        <v>2708.0</v>
      </c>
      <c r="K146" s="12"/>
      <c r="L146" s="10">
        <v>0.104897701</v>
      </c>
      <c r="M146" s="10">
        <v>0.031444359</v>
      </c>
      <c r="N146" s="10">
        <v>0.160520198</v>
      </c>
      <c r="O146" s="10">
        <v>0.703137742</v>
      </c>
      <c r="P146" s="11">
        <f>VLOOKUP($E146,'susceptibility metadata - 3.25.'!$A$2:$H$155,5,FALSE)</f>
        <v>0.14285714</v>
      </c>
      <c r="Q146" s="11">
        <f>VLOOKUP($E146,'susceptibility metadata - 3.25.'!$A$2:$H$155,6,FALSE)</f>
        <v>0.21428571</v>
      </c>
      <c r="R146" s="11">
        <f>VLOOKUP($E146,'susceptibility metadata - 3.25.'!$A$2:$H$155,7,FALSE)</f>
        <v>1</v>
      </c>
      <c r="S146" s="11">
        <f>VLOOKUP($E146,'susceptibility metadata - 3.25.'!$A$2:$H$155,8,FALSE)</f>
        <v>0</v>
      </c>
      <c r="T146" s="11" t="str">
        <f>VLOOKUP($E146,'genotype metadata - 3.25.24'!$A$2:$P$189,10,FALSE)</f>
        <v>SR</v>
      </c>
      <c r="U146" s="11" t="str">
        <f>VLOOKUP($E146,'genotype metadata - 3.25.24'!$A$2:$P$189,11,FALSE)</f>
        <v>H</v>
      </c>
      <c r="V146" s="11" t="str">
        <f>VLOOKUP($E146,'genotype metadata - 3.25.24'!$A$2:$P$189,12,FALSE)</f>
        <v>Y</v>
      </c>
      <c r="W146" s="11">
        <f>VLOOKUP($E146,'genotype metadata - 3.25.24'!$A$2:$P$189,13,FALSE)</f>
        <v>25.139367</v>
      </c>
      <c r="X146" s="11">
        <f>VLOOKUP($E146,'genotype metadata - 3.25.24'!$A$2:$P$189,14,FALSE)</f>
        <v>-80.294017</v>
      </c>
      <c r="Y146" s="11">
        <f>VLOOKUP($E146,'genotype metadata - 3.25.24'!$A$2:$P$189,15,FALSE)</f>
        <v>2015</v>
      </c>
      <c r="Z146" s="11" t="str">
        <f>VLOOKUP($E146,'genotype metadata - 3.25.24'!$A$2:$P$189,16,FALSE)</f>
        <v>Margaret Miller</v>
      </c>
      <c r="AA146" s="11" t="str">
        <f>VLOOKUP(E146, 'susceptibility metadata - 3.25.'!$A$2:$L$155, 9, FALSE)</f>
        <v>Highly Susceptible</v>
      </c>
      <c r="AB146" s="11" t="str">
        <f>VLOOKUP($E146,'susceptibility metadata - 3.25.'!$A$2:$L$155,10,FALSE)</f>
        <v>NA</v>
      </c>
      <c r="AC146" s="11" t="str">
        <f>VLOOKUP($E146,'susceptibility metadata - 3.25.'!$A$2:$L$155,11,FALSE)</f>
        <v>NA</v>
      </c>
      <c r="AD146" s="11" t="str">
        <f>VLOOKUP($E146,'susceptibility metadata - 3.25.'!$A$2:$L$155,12,FALSE)</f>
        <v>Highly Susceptible</v>
      </c>
    </row>
    <row r="147">
      <c r="A147" s="7" t="s">
        <v>332</v>
      </c>
      <c r="B147" s="7" t="s">
        <v>333</v>
      </c>
      <c r="C147" s="7" t="s">
        <v>333</v>
      </c>
      <c r="D147" s="7" t="s">
        <v>32</v>
      </c>
      <c r="E147" s="8">
        <v>146.0</v>
      </c>
      <c r="F147" s="8"/>
      <c r="G147" s="8">
        <v>2.4231096E7</v>
      </c>
      <c r="H147" s="8">
        <v>5274781.0</v>
      </c>
      <c r="I147" s="9">
        <v>0.2176864389460551</v>
      </c>
      <c r="J147" s="10">
        <v>5194.0</v>
      </c>
      <c r="K147" s="12"/>
      <c r="L147" s="10">
        <v>0.139846183</v>
      </c>
      <c r="M147" s="10">
        <v>0.057707197</v>
      </c>
      <c r="N147" s="10">
        <v>0.23168046</v>
      </c>
      <c r="O147" s="10">
        <v>0.57076616</v>
      </c>
      <c r="P147" s="11">
        <f>VLOOKUP($E147,'susceptibility metadata - 3.25.'!$A$2:$H$155,5,FALSE)</f>
        <v>0.07142857</v>
      </c>
      <c r="Q147" s="11">
        <f>VLOOKUP($E147,'susceptibility metadata - 3.25.'!$A$2:$H$155,6,FALSE)</f>
        <v>0.64285714</v>
      </c>
      <c r="R147" s="11">
        <f>VLOOKUP($E147,'susceptibility metadata - 3.25.'!$A$2:$H$155,7,FALSE)</f>
        <v>1</v>
      </c>
      <c r="S147" s="11">
        <f>VLOOKUP($E147,'susceptibility metadata - 3.25.'!$A$2:$H$155,8,FALSE)</f>
        <v>0</v>
      </c>
      <c r="T147" s="11" t="str">
        <f>VLOOKUP($E147,'genotype metadata - 3.25.24'!$A$2:$P$189,10,FALSE)</f>
        <v>SR</v>
      </c>
      <c r="U147" s="11" t="str">
        <f>VLOOKUP($E147,'genotype metadata - 3.25.24'!$A$2:$P$189,11,FALSE)</f>
        <v>H</v>
      </c>
      <c r="V147" s="11" t="str">
        <f>VLOOKUP($E147,'genotype metadata - 3.25.24'!$A$2:$P$189,12,FALSE)</f>
        <v>N</v>
      </c>
      <c r="W147" s="11">
        <f>VLOOKUP($E147,'genotype metadata - 3.25.24'!$A$2:$P$189,13,FALSE)</f>
        <v>25.139367</v>
      </c>
      <c r="X147" s="11">
        <f>VLOOKUP($E147,'genotype metadata - 3.25.24'!$A$2:$P$189,14,FALSE)</f>
        <v>-80.294017</v>
      </c>
      <c r="Y147" s="11" t="str">
        <f>VLOOKUP($E147,'genotype metadata - 3.25.24'!$A$2:$P$189,15,FALSE)</f>
        <v>2015 batch</v>
      </c>
      <c r="Z147" s="11" t="str">
        <f>VLOOKUP($E147,'genotype metadata - 3.25.24'!$A$2:$P$189,16,FALSE)</f>
        <v>Margaret Miller</v>
      </c>
      <c r="AA147" s="11" t="str">
        <f>VLOOKUP(E147, 'susceptibility metadata - 3.25.'!$A$2:$L$155, 9, FALSE)</f>
        <v>Susceptible</v>
      </c>
      <c r="AB147" s="11" t="str">
        <f>VLOOKUP($E147,'susceptibility metadata - 3.25.'!$A$2:$L$155,10,FALSE)</f>
        <v>NA</v>
      </c>
      <c r="AC147" s="11" t="str">
        <f>VLOOKUP($E147,'susceptibility metadata - 3.25.'!$A$2:$L$155,11,FALSE)</f>
        <v>NA</v>
      </c>
      <c r="AD147" s="11" t="str">
        <f>VLOOKUP($E147,'susceptibility metadata - 3.25.'!$A$2:$L$155,12,FALSE)</f>
        <v>Susceptible</v>
      </c>
    </row>
    <row r="148">
      <c r="A148" s="7" t="s">
        <v>334</v>
      </c>
      <c r="B148" s="7" t="s">
        <v>335</v>
      </c>
      <c r="C148" s="7" t="s">
        <v>67</v>
      </c>
      <c r="D148" s="7" t="s">
        <v>32</v>
      </c>
      <c r="E148" s="8">
        <v>147.0</v>
      </c>
      <c r="F148" s="8"/>
      <c r="G148" s="8">
        <v>2.4888321E7</v>
      </c>
      <c r="H148" s="8">
        <v>7981836.0</v>
      </c>
      <c r="I148" s="9">
        <v>0.3207060853964396</v>
      </c>
      <c r="J148" s="10">
        <v>12889.0</v>
      </c>
      <c r="K148" s="12"/>
      <c r="L148" s="10">
        <v>0.176302005</v>
      </c>
      <c r="M148" s="10">
        <v>0.047100397</v>
      </c>
      <c r="N148" s="10">
        <v>0.120278636</v>
      </c>
      <c r="O148" s="10">
        <v>0.656318962</v>
      </c>
      <c r="P148" s="11">
        <f>VLOOKUP($E148,'susceptibility metadata - 3.25.'!$A$2:$H$155,5,FALSE)</f>
        <v>0.28571429</v>
      </c>
      <c r="Q148" s="11">
        <f>VLOOKUP($E148,'susceptibility metadata - 3.25.'!$A$2:$H$155,6,FALSE)</f>
        <v>0.21428571</v>
      </c>
      <c r="R148" s="11">
        <f>VLOOKUP($E148,'susceptibility metadata - 3.25.'!$A$2:$H$155,7,FALSE)</f>
        <v>1</v>
      </c>
      <c r="S148" s="11">
        <f>VLOOKUP($E148,'susceptibility metadata - 3.25.'!$A$2:$H$155,8,FALSE)</f>
        <v>0</v>
      </c>
      <c r="T148" s="11" t="str">
        <f>VLOOKUP($E148,'genotype metadata - 3.25.24'!$A$2:$P$189,10,FALSE)</f>
        <v>SR</v>
      </c>
      <c r="U148" s="11" t="str">
        <f>VLOOKUP($E148,'genotype metadata - 3.25.24'!$A$2:$P$189,11,FALSE)</f>
        <v>H</v>
      </c>
      <c r="V148" s="11" t="str">
        <f>VLOOKUP($E148,'genotype metadata - 3.25.24'!$A$2:$P$189,12,FALSE)</f>
        <v>N</v>
      </c>
      <c r="W148" s="11">
        <f>VLOOKUP($E148,'genotype metadata - 3.25.24'!$A$2:$P$189,13,FALSE)</f>
        <v>25.139367</v>
      </c>
      <c r="X148" s="11">
        <f>VLOOKUP($E148,'genotype metadata - 3.25.24'!$A$2:$P$189,14,FALSE)</f>
        <v>-80.294017</v>
      </c>
      <c r="Y148" s="11" t="str">
        <f>VLOOKUP($E148,'genotype metadata - 3.25.24'!$A$2:$P$189,15,FALSE)</f>
        <v>2015 batch</v>
      </c>
      <c r="Z148" s="11" t="str">
        <f>VLOOKUP($E148,'genotype metadata - 3.25.24'!$A$2:$P$189,16,FALSE)</f>
        <v>Margaret Miller</v>
      </c>
      <c r="AA148" s="11" t="str">
        <f>VLOOKUP(E148, 'susceptibility metadata - 3.25.'!$A$2:$L$155, 9, FALSE)</f>
        <v>Highly Susceptible</v>
      </c>
      <c r="AB148" s="11" t="str">
        <f>VLOOKUP($E148,'susceptibility metadata - 3.25.'!$A$2:$L$155,10,FALSE)</f>
        <v>NA</v>
      </c>
      <c r="AC148" s="11" t="str">
        <f>VLOOKUP($E148,'susceptibility metadata - 3.25.'!$A$2:$L$155,11,FALSE)</f>
        <v>NA</v>
      </c>
      <c r="AD148" s="11" t="str">
        <f>VLOOKUP($E148,'susceptibility metadata - 3.25.'!$A$2:$L$155,12,FALSE)</f>
        <v>Highly Susceptible</v>
      </c>
    </row>
    <row r="149">
      <c r="A149" s="7" t="s">
        <v>336</v>
      </c>
      <c r="B149" s="7" t="s">
        <v>337</v>
      </c>
      <c r="C149" s="7" t="s">
        <v>337</v>
      </c>
      <c r="D149" s="7" t="s">
        <v>32</v>
      </c>
      <c r="E149" s="8">
        <v>148.0</v>
      </c>
      <c r="F149" s="8"/>
      <c r="G149" s="8">
        <v>2.4301969E7</v>
      </c>
      <c r="H149" s="8">
        <v>9718912.0</v>
      </c>
      <c r="I149" s="9">
        <v>0.3999228210685315</v>
      </c>
      <c r="J149" s="10">
        <v>2853.0</v>
      </c>
      <c r="K149" s="12"/>
      <c r="L149" s="10">
        <v>0.111177486</v>
      </c>
      <c r="M149" s="10">
        <v>0.018955485</v>
      </c>
      <c r="N149" s="10">
        <v>0.327674897</v>
      </c>
      <c r="O149" s="10">
        <v>0.542192132</v>
      </c>
      <c r="P149" s="11">
        <f>VLOOKUP($E149,'susceptibility metadata - 3.25.'!$A$2:$H$155,5,FALSE)</f>
        <v>0.07142857</v>
      </c>
      <c r="Q149" s="11">
        <f>VLOOKUP($E149,'susceptibility metadata - 3.25.'!$A$2:$H$155,6,FALSE)</f>
        <v>0.42857143</v>
      </c>
      <c r="R149" s="11">
        <f>VLOOKUP($E149,'susceptibility metadata - 3.25.'!$A$2:$H$155,7,FALSE)</f>
        <v>1</v>
      </c>
      <c r="S149" s="11">
        <f>VLOOKUP($E149,'susceptibility metadata - 3.25.'!$A$2:$H$155,8,FALSE)</f>
        <v>0</v>
      </c>
      <c r="T149" s="11" t="str">
        <f>VLOOKUP($E149,'genotype metadata - 3.25.24'!$A$2:$P$189,10,FALSE)</f>
        <v>SR</v>
      </c>
      <c r="U149" s="11" t="str">
        <f>VLOOKUP($E149,'genotype metadata - 3.25.24'!$A$2:$P$189,11,FALSE)</f>
        <v>H</v>
      </c>
      <c r="V149" s="11" t="str">
        <f>VLOOKUP($E149,'genotype metadata - 3.25.24'!$A$2:$P$189,12,FALSE)</f>
        <v>N</v>
      </c>
      <c r="W149" s="11">
        <f>VLOOKUP($E149,'genotype metadata - 3.25.24'!$A$2:$P$189,13,FALSE)</f>
        <v>25.139367</v>
      </c>
      <c r="X149" s="11">
        <f>VLOOKUP($E149,'genotype metadata - 3.25.24'!$A$2:$P$189,14,FALSE)</f>
        <v>-80.294017</v>
      </c>
      <c r="Y149" s="11" t="str">
        <f>VLOOKUP($E149,'genotype metadata - 3.25.24'!$A$2:$P$189,15,FALSE)</f>
        <v>2015 batch</v>
      </c>
      <c r="Z149" s="11" t="str">
        <f>VLOOKUP($E149,'genotype metadata - 3.25.24'!$A$2:$P$189,16,FALSE)</f>
        <v>Margaret Miller</v>
      </c>
      <c r="AA149" s="11" t="str">
        <f>VLOOKUP(E149, 'susceptibility metadata - 3.25.'!$A$2:$L$155, 9, FALSE)</f>
        <v>Susceptible</v>
      </c>
      <c r="AB149" s="11" t="str">
        <f>VLOOKUP($E149,'susceptibility metadata - 3.25.'!$A$2:$L$155,10,FALSE)</f>
        <v>NA</v>
      </c>
      <c r="AC149" s="11" t="str">
        <f>VLOOKUP($E149,'susceptibility metadata - 3.25.'!$A$2:$L$155,11,FALSE)</f>
        <v>NA</v>
      </c>
      <c r="AD149" s="11" t="str">
        <f>VLOOKUP($E149,'susceptibility metadata - 3.25.'!$A$2:$L$155,12,FALSE)</f>
        <v>Susceptible</v>
      </c>
    </row>
    <row r="150">
      <c r="A150" s="7" t="s">
        <v>338</v>
      </c>
      <c r="B150" s="7" t="s">
        <v>339</v>
      </c>
      <c r="C150" s="7" t="s">
        <v>339</v>
      </c>
      <c r="D150" s="7" t="s">
        <v>32</v>
      </c>
      <c r="E150" s="8">
        <v>149.0</v>
      </c>
      <c r="F150" s="8"/>
      <c r="G150" s="8">
        <v>1.9531786E7</v>
      </c>
      <c r="H150" s="8">
        <v>1.4989483E7</v>
      </c>
      <c r="I150" s="9">
        <v>0.7674404685777327</v>
      </c>
      <c r="J150" s="10">
        <v>1376.0</v>
      </c>
      <c r="K150" s="12"/>
      <c r="L150" s="10">
        <v>0.009844496</v>
      </c>
      <c r="M150" s="10">
        <v>0.001594142</v>
      </c>
      <c r="N150" s="10">
        <v>0.006563787</v>
      </c>
      <c r="O150" s="10">
        <v>0.981997575</v>
      </c>
      <c r="P150" s="11">
        <f>VLOOKUP($E150,'susceptibility metadata - 3.25.'!$A$2:$H$155,5,FALSE)</f>
        <v>1</v>
      </c>
      <c r="Q150" s="11">
        <f>VLOOKUP($E150,'susceptibility metadata - 3.25.'!$A$2:$H$155,6,FALSE)</f>
        <v>1</v>
      </c>
      <c r="R150" s="11">
        <f>VLOOKUP($E150,'susceptibility metadata - 3.25.'!$A$2:$H$155,7,FALSE)</f>
        <v>0</v>
      </c>
      <c r="S150" s="11">
        <f>VLOOKUP($E150,'susceptibility metadata - 3.25.'!$A$2:$H$155,8,FALSE)</f>
        <v>1</v>
      </c>
      <c r="T150" s="11" t="str">
        <f>VLOOKUP($E150,'genotype metadata - 3.25.24'!$A$2:$P$189,10,FALSE)</f>
        <v>SR</v>
      </c>
      <c r="U150" s="11" t="str">
        <f>VLOOKUP($E150,'genotype metadata - 3.25.24'!$A$2:$P$189,11,FALSE)</f>
        <v>H</v>
      </c>
      <c r="V150" s="11" t="str">
        <f>VLOOKUP($E150,'genotype metadata - 3.25.24'!$A$2:$P$189,12,FALSE)</f>
        <v>N</v>
      </c>
      <c r="W150" s="11">
        <f>VLOOKUP($E150,'genotype metadata - 3.25.24'!$A$2:$P$189,13,FALSE)</f>
        <v>25.139367</v>
      </c>
      <c r="X150" s="11">
        <f>VLOOKUP($E150,'genotype metadata - 3.25.24'!$A$2:$P$189,14,FALSE)</f>
        <v>-80.294017</v>
      </c>
      <c r="Y150" s="11" t="str">
        <f>VLOOKUP($E150,'genotype metadata - 3.25.24'!$A$2:$P$189,15,FALSE)</f>
        <v>2015 batch</v>
      </c>
      <c r="Z150" s="11" t="str">
        <f>VLOOKUP($E150,'genotype metadata - 3.25.24'!$A$2:$P$189,16,FALSE)</f>
        <v>Margaret Miller</v>
      </c>
      <c r="AA150" s="11" t="str">
        <f>VLOOKUP(E150, 'susceptibility metadata - 3.25.'!$A$2:$L$155, 9, FALSE)</f>
        <v>Resistant</v>
      </c>
      <c r="AB150" s="11" t="str">
        <f>VLOOKUP($E150,'susceptibility metadata - 3.25.'!$A$2:$L$155,10,FALSE)</f>
        <v>NA</v>
      </c>
      <c r="AC150" s="11" t="str">
        <f>VLOOKUP($E150,'susceptibility metadata - 3.25.'!$A$2:$L$155,11,FALSE)</f>
        <v>NA</v>
      </c>
      <c r="AD150" s="11" t="str">
        <f>VLOOKUP($E150,'susceptibility metadata - 3.25.'!$A$2:$L$155,12,FALSE)</f>
        <v>1/1 Resistant</v>
      </c>
    </row>
    <row r="151">
      <c r="A151" s="7" t="s">
        <v>340</v>
      </c>
      <c r="B151" s="7" t="s">
        <v>341</v>
      </c>
      <c r="C151" s="7" t="s">
        <v>341</v>
      </c>
      <c r="D151" s="7" t="s">
        <v>32</v>
      </c>
      <c r="E151" s="8">
        <v>150.0</v>
      </c>
      <c r="F151" s="8"/>
      <c r="G151" s="8">
        <v>2.41664E7</v>
      </c>
      <c r="H151" s="8">
        <v>1.7330459E7</v>
      </c>
      <c r="I151" s="9">
        <v>0.7171303545418433</v>
      </c>
      <c r="J151" s="10">
        <v>2319.0</v>
      </c>
      <c r="K151" s="12"/>
      <c r="L151" s="10">
        <v>0.129973993</v>
      </c>
      <c r="M151" s="10">
        <v>0.029061142</v>
      </c>
      <c r="N151" s="10">
        <v>0.196826837</v>
      </c>
      <c r="O151" s="10">
        <v>0.644138027</v>
      </c>
      <c r="P151" s="11">
        <f>VLOOKUP($E151,'susceptibility metadata - 3.25.'!$A$2:$H$155,5,FALSE)</f>
        <v>0.07142857</v>
      </c>
      <c r="Q151" s="11">
        <f>VLOOKUP($E151,'susceptibility metadata - 3.25.'!$A$2:$H$155,6,FALSE)</f>
        <v>0.78571429</v>
      </c>
      <c r="R151" s="11">
        <f>VLOOKUP($E151,'susceptibility metadata - 3.25.'!$A$2:$H$155,7,FALSE)</f>
        <v>1</v>
      </c>
      <c r="S151" s="11">
        <f>VLOOKUP($E151,'susceptibility metadata - 3.25.'!$A$2:$H$155,8,FALSE)</f>
        <v>0</v>
      </c>
      <c r="T151" s="11" t="str">
        <f>VLOOKUP($E151,'genotype metadata - 3.25.24'!$A$2:$P$189,10,FALSE)</f>
        <v>SR</v>
      </c>
      <c r="U151" s="11" t="str">
        <f>VLOOKUP($E151,'genotype metadata - 3.25.24'!$A$2:$P$189,11,FALSE)</f>
        <v>H</v>
      </c>
      <c r="V151" s="11" t="str">
        <f>VLOOKUP($E151,'genotype metadata - 3.25.24'!$A$2:$P$189,12,FALSE)</f>
        <v>N</v>
      </c>
      <c r="W151" s="11">
        <f>VLOOKUP($E151,'genotype metadata - 3.25.24'!$A$2:$P$189,13,FALSE)</f>
        <v>25.139367</v>
      </c>
      <c r="X151" s="11">
        <f>VLOOKUP($E151,'genotype metadata - 3.25.24'!$A$2:$P$189,14,FALSE)</f>
        <v>-80.294017</v>
      </c>
      <c r="Y151" s="11" t="str">
        <f>VLOOKUP($E151,'genotype metadata - 3.25.24'!$A$2:$P$189,15,FALSE)</f>
        <v>2015 batch</v>
      </c>
      <c r="Z151" s="11" t="str">
        <f>VLOOKUP($E151,'genotype metadata - 3.25.24'!$A$2:$P$189,16,FALSE)</f>
        <v>Margaret Miller</v>
      </c>
      <c r="AA151" s="11" t="str">
        <f>VLOOKUP(E151, 'susceptibility metadata - 3.25.'!$A$2:$L$155, 9, FALSE)</f>
        <v>Susceptible</v>
      </c>
      <c r="AB151" s="11" t="str">
        <f>VLOOKUP($E151,'susceptibility metadata - 3.25.'!$A$2:$L$155,10,FALSE)</f>
        <v>NA</v>
      </c>
      <c r="AC151" s="11" t="str">
        <f>VLOOKUP($E151,'susceptibility metadata - 3.25.'!$A$2:$L$155,11,FALSE)</f>
        <v>NA</v>
      </c>
      <c r="AD151" s="11" t="str">
        <f>VLOOKUP($E151,'susceptibility metadata - 3.25.'!$A$2:$L$155,12,FALSE)</f>
        <v>Susceptible</v>
      </c>
    </row>
    <row r="152">
      <c r="A152" s="7" t="s">
        <v>342</v>
      </c>
      <c r="B152" s="7" t="s">
        <v>343</v>
      </c>
      <c r="C152" s="7" t="s">
        <v>343</v>
      </c>
      <c r="D152" s="7" t="s">
        <v>32</v>
      </c>
      <c r="E152" s="8">
        <v>151.0</v>
      </c>
      <c r="F152" s="8"/>
      <c r="G152" s="8">
        <v>2.4804399E7</v>
      </c>
      <c r="H152" s="8">
        <v>1.2805732E7</v>
      </c>
      <c r="I152" s="9">
        <v>0.5162685860681405</v>
      </c>
      <c r="J152" s="10">
        <v>7699.0</v>
      </c>
      <c r="K152" s="12"/>
      <c r="L152" s="10">
        <v>0.05384978</v>
      </c>
      <c r="M152" s="10">
        <v>0.017252805</v>
      </c>
      <c r="N152" s="10">
        <v>0.064750437</v>
      </c>
      <c r="O152" s="10">
        <v>0.864146979</v>
      </c>
      <c r="P152" s="11">
        <f>VLOOKUP($E152,'susceptibility metadata - 3.25.'!$A$2:$H$155,5,FALSE)</f>
        <v>0.28571429</v>
      </c>
      <c r="Q152" s="11">
        <f>VLOOKUP($E152,'susceptibility metadata - 3.25.'!$A$2:$H$155,6,FALSE)</f>
        <v>0.07142857</v>
      </c>
      <c r="R152" s="11">
        <f>VLOOKUP($E152,'susceptibility metadata - 3.25.'!$A$2:$H$155,7,FALSE)</f>
        <v>1</v>
      </c>
      <c r="S152" s="11">
        <f>VLOOKUP($E152,'susceptibility metadata - 3.25.'!$A$2:$H$155,8,FALSE)</f>
        <v>0</v>
      </c>
      <c r="T152" s="11" t="str">
        <f>VLOOKUP($E152,'genotype metadata - 3.25.24'!$A$2:$P$189,10,FALSE)</f>
        <v>COO</v>
      </c>
      <c r="U152" s="11" t="str">
        <f>VLOOKUP($E152,'genotype metadata - 3.25.24'!$A$2:$P$189,11,FALSE)</f>
        <v>KWN</v>
      </c>
      <c r="V152" s="11" t="str">
        <f>VLOOKUP($E152,'genotype metadata - 3.25.24'!$A$2:$P$189,12,FALSE)</f>
        <v>N</v>
      </c>
      <c r="W152" s="11">
        <f>VLOOKUP($E152,'genotype metadata - 3.25.24'!$A$2:$P$189,13,FALSE)</f>
        <v>24.55107</v>
      </c>
      <c r="X152" s="11">
        <f>VLOOKUP($E152,'genotype metadata - 3.25.24'!$A$2:$P$189,14,FALSE)</f>
        <v>-81.80805</v>
      </c>
      <c r="Y152" s="11" t="str">
        <f>VLOOKUP($E152,'genotype metadata - 3.25.24'!$A$2:$P$189,15,FALSE)</f>
        <v>2010-2017</v>
      </c>
      <c r="Z152" s="11" t="str">
        <f>VLOOKUP($E152,'genotype metadata - 3.25.24'!$A$2:$P$189,16,FALSE)</f>
        <v>Mote</v>
      </c>
      <c r="AA152" s="11" t="str">
        <f>VLOOKUP(E152, 'susceptibility metadata - 3.25.'!$A$2:$L$155, 9, FALSE)</f>
        <v>Highly Susceptible</v>
      </c>
      <c r="AB152" s="11" t="str">
        <f>VLOOKUP($E152,'susceptibility metadata - 3.25.'!$A$2:$L$155,10,FALSE)</f>
        <v>NA</v>
      </c>
      <c r="AC152" s="11" t="str">
        <f>VLOOKUP($E152,'susceptibility metadata - 3.25.'!$A$2:$L$155,11,FALSE)</f>
        <v>NA</v>
      </c>
      <c r="AD152" s="11" t="str">
        <f>VLOOKUP($E152,'susceptibility metadata - 3.25.'!$A$2:$L$155,12,FALSE)</f>
        <v>Highly Susceptible</v>
      </c>
    </row>
    <row r="153">
      <c r="A153" s="7" t="s">
        <v>344</v>
      </c>
      <c r="B153" s="7" t="s">
        <v>345</v>
      </c>
      <c r="C153" s="7" t="s">
        <v>130</v>
      </c>
      <c r="D153" s="7" t="s">
        <v>32</v>
      </c>
      <c r="E153" s="8">
        <v>152.0</v>
      </c>
      <c r="F153" s="8"/>
      <c r="G153" s="8">
        <v>2.6107356E7</v>
      </c>
      <c r="H153" s="8">
        <v>1.8596329E7</v>
      </c>
      <c r="I153" s="9">
        <v>0.7123022722025164</v>
      </c>
      <c r="J153" s="10">
        <v>836.0</v>
      </c>
      <c r="K153" s="12"/>
      <c r="L153" s="10">
        <v>0.003520121</v>
      </c>
      <c r="M153" s="10">
        <v>8.00492E-4</v>
      </c>
      <c r="N153" s="10">
        <v>0.0023199</v>
      </c>
      <c r="O153" s="10">
        <v>0.993359486</v>
      </c>
      <c r="P153" s="11">
        <f>VLOOKUP($E153,'susceptibility metadata - 3.25.'!$A$2:$H$155,5,FALSE)</f>
        <v>0.34117965</v>
      </c>
      <c r="Q153" s="11">
        <f>VLOOKUP($E153,'susceptibility metadata - 3.25.'!$A$2:$H$155,6,FALSE)</f>
        <v>0.1642316</v>
      </c>
      <c r="R153" s="11">
        <f>VLOOKUP($E153,'susceptibility metadata - 3.25.'!$A$2:$H$155,7,FALSE)</f>
        <v>1</v>
      </c>
      <c r="S153" s="11">
        <f>VLOOKUP($E153,'susceptibility metadata - 3.25.'!$A$2:$H$155,8,FALSE)</f>
        <v>0</v>
      </c>
      <c r="T153" s="11" t="str">
        <f>VLOOKUP($E153,'genotype metadata - 3.25.24'!$A$2:$P$189,10,FALSE)</f>
        <v>COO</v>
      </c>
      <c r="U153" s="11" t="str">
        <f>VLOOKUP($E153,'genotype metadata - 3.25.24'!$A$2:$P$189,11,FALSE)</f>
        <v>KWN</v>
      </c>
      <c r="V153" s="11" t="str">
        <f>VLOOKUP($E153,'genotype metadata - 3.25.24'!$A$2:$P$189,12,FALSE)</f>
        <v>Y</v>
      </c>
      <c r="W153" s="11">
        <f>VLOOKUP($E153,'genotype metadata - 3.25.24'!$A$2:$P$189,13,FALSE)</f>
        <v>24.55107</v>
      </c>
      <c r="X153" s="11">
        <f>VLOOKUP($E153,'genotype metadata - 3.25.24'!$A$2:$P$189,14,FALSE)</f>
        <v>-81.80805</v>
      </c>
      <c r="Y153" s="11" t="str">
        <f>VLOOKUP($E153,'genotype metadata - 3.25.24'!$A$2:$P$189,15,FALSE)</f>
        <v>2010-2017</v>
      </c>
      <c r="Z153" s="11" t="str">
        <f>VLOOKUP($E153,'genotype metadata - 3.25.24'!$A$2:$P$189,16,FALSE)</f>
        <v>Mote</v>
      </c>
      <c r="AA153" s="11" t="str">
        <f>VLOOKUP(E153, 'susceptibility metadata - 3.25.'!$A$2:$L$155, 9, FALSE)</f>
        <v>Highly Susceptible</v>
      </c>
      <c r="AB153" s="11" t="str">
        <f>VLOOKUP($E153,'susceptibility metadata - 3.25.'!$A$2:$L$155,10,FALSE)</f>
        <v>Highly Susceptible</v>
      </c>
      <c r="AC153" s="11" t="str">
        <f>VLOOKUP($E153,'susceptibility metadata - 3.25.'!$A$2:$L$155,11,FALSE)</f>
        <v>Highly Susceptible</v>
      </c>
      <c r="AD153" s="11" t="str">
        <f>VLOOKUP($E153,'susceptibility metadata - 3.25.'!$A$2:$L$155,12,FALSE)</f>
        <v>Highly Susceptible</v>
      </c>
    </row>
    <row r="154">
      <c r="A154" s="7" t="s">
        <v>346</v>
      </c>
      <c r="B154" s="7" t="s">
        <v>219</v>
      </c>
      <c r="C154" s="7" t="s">
        <v>219</v>
      </c>
      <c r="D154" s="7" t="s">
        <v>32</v>
      </c>
      <c r="E154" s="8">
        <v>153.0</v>
      </c>
      <c r="F154" s="8"/>
      <c r="G154" s="8">
        <v>2.6096616E7</v>
      </c>
      <c r="H154" s="8">
        <v>1.6427328E7</v>
      </c>
      <c r="I154" s="9">
        <v>0.6294811557176608</v>
      </c>
      <c r="J154" s="10">
        <v>1343.0</v>
      </c>
      <c r="K154" s="12"/>
      <c r="L154" s="10">
        <v>0.11196035</v>
      </c>
      <c r="M154" s="10">
        <v>0.020200755</v>
      </c>
      <c r="N154" s="10">
        <v>0.143632795</v>
      </c>
      <c r="O154" s="10">
        <v>0.724206101</v>
      </c>
      <c r="P154" s="11">
        <f>VLOOKUP($E154,'susceptibility metadata - 3.25.'!$A$2:$H$155,5,FALSE)</f>
        <v>0.37268519</v>
      </c>
      <c r="Q154" s="11">
        <f>VLOOKUP($E154,'susceptibility metadata - 3.25.'!$A$2:$H$155,6,FALSE)</f>
        <v>0.49768519</v>
      </c>
      <c r="R154" s="11">
        <f>VLOOKUP($E154,'susceptibility metadata - 3.25.'!$A$2:$H$155,7,FALSE)</f>
        <v>0.66666667</v>
      </c>
      <c r="S154" s="11">
        <f>VLOOKUP($E154,'susceptibility metadata - 3.25.'!$A$2:$H$155,8,FALSE)</f>
        <v>0.33333333</v>
      </c>
      <c r="T154" s="11" t="str">
        <f>VLOOKUP($E154,'genotype metadata - 3.25.24'!$A$2:$P$189,10,FALSE)</f>
        <v>UNK</v>
      </c>
      <c r="U154" s="11" t="str">
        <f>VLOOKUP($E154,'genotype metadata - 3.25.24'!$A$2:$P$189,11,FALSE)</f>
        <v>UNK</v>
      </c>
      <c r="V154" s="11" t="str">
        <f>VLOOKUP($E154,'genotype metadata - 3.25.24'!$A$2:$P$189,12,FALSE)</f>
        <v>N</v>
      </c>
      <c r="W154" s="11" t="str">
        <f>VLOOKUP($E154,'genotype metadata - 3.25.24'!$A$2:$P$189,13,FALSE)</f>
        <v>NA</v>
      </c>
      <c r="X154" s="11" t="str">
        <f>VLOOKUP($E154,'genotype metadata - 3.25.24'!$A$2:$P$189,14,FALSE)</f>
        <v>NA</v>
      </c>
      <c r="Y154" s="11" t="str">
        <f>VLOOKUP($E154,'genotype metadata - 3.25.24'!$A$2:$P$189,15,FALSE)</f>
        <v/>
      </c>
      <c r="Z154" s="11" t="str">
        <f>VLOOKUP($E154,'genotype metadata - 3.25.24'!$A$2:$P$189,16,FALSE)</f>
        <v/>
      </c>
      <c r="AA154" s="11" t="str">
        <f>VLOOKUP(E154, 'susceptibility metadata - 3.25.'!$A$2:$L$155, 9, FALSE)</f>
        <v>Intermediate</v>
      </c>
      <c r="AB154" s="11" t="str">
        <f>VLOOKUP($E154,'susceptibility metadata - 3.25.'!$A$2:$L$155,10,FALSE)</f>
        <v>Intermediate</v>
      </c>
      <c r="AC154" s="11" t="str">
        <f>VLOOKUP($E154,'susceptibility metadata - 3.25.'!$A$2:$L$155,11,FALSE)</f>
        <v>Intermediate</v>
      </c>
      <c r="AD154" s="11" t="str">
        <f>VLOOKUP($E154,'susceptibility metadata - 3.25.'!$A$2:$L$155,12,FALSE)</f>
        <v>Intermediate</v>
      </c>
    </row>
    <row r="155" hidden="1">
      <c r="A155" s="7" t="s">
        <v>347</v>
      </c>
      <c r="B155" s="7" t="s">
        <v>208</v>
      </c>
      <c r="C155" s="7" t="s">
        <v>208</v>
      </c>
      <c r="D155" s="7" t="s">
        <v>32</v>
      </c>
      <c r="E155" s="8">
        <v>154.0</v>
      </c>
      <c r="F155" s="8"/>
      <c r="G155" s="8">
        <v>2.5706349E7</v>
      </c>
      <c r="H155" s="8">
        <v>1.9424576E7</v>
      </c>
      <c r="I155" s="9">
        <v>0.755633404027931</v>
      </c>
      <c r="J155" s="10">
        <v>730.0</v>
      </c>
      <c r="K155" s="10" t="s">
        <v>44</v>
      </c>
      <c r="L155" s="10">
        <v>0.006609451</v>
      </c>
      <c r="M155" s="10">
        <v>0.001297631</v>
      </c>
      <c r="N155" s="10">
        <v>0.005254535</v>
      </c>
      <c r="O155" s="10">
        <v>0.986838382</v>
      </c>
      <c r="P155" s="11">
        <f>VLOOKUP($E155,'susceptibility metadata - 3.25.'!$A$2:$H$155,5,FALSE)</f>
        <v>0.18052631</v>
      </c>
      <c r="Q155" s="11">
        <f>VLOOKUP($E155,'susceptibility metadata - 3.25.'!$A$2:$H$155,6,FALSE)</f>
        <v>0.3164975</v>
      </c>
      <c r="R155" s="11">
        <f>VLOOKUP($E155,'susceptibility metadata - 3.25.'!$A$2:$H$155,7,FALSE)</f>
        <v>0.97297297</v>
      </c>
      <c r="S155" s="11">
        <f>VLOOKUP($E155,'susceptibility metadata - 3.25.'!$A$2:$H$155,8,FALSE)</f>
        <v>0.02702703</v>
      </c>
      <c r="T155" s="11" t="str">
        <f>VLOOKUP($E155,'genotype metadata - 3.25.24'!$A$2:$P$189,10,FALSE)</f>
        <v/>
      </c>
      <c r="U155" s="11" t="str">
        <f>VLOOKUP($E155,'genotype metadata - 3.25.24'!$A$2:$P$189,11,FALSE)</f>
        <v/>
      </c>
      <c r="V155" s="11" t="str">
        <f>VLOOKUP($E155,'genotype metadata - 3.25.24'!$A$2:$P$189,12,FALSE)</f>
        <v/>
      </c>
      <c r="W155" s="11" t="str">
        <f>VLOOKUP($E155,'genotype metadata - 3.25.24'!$A$2:$P$189,13,FALSE)</f>
        <v>NA</v>
      </c>
      <c r="X155" s="11" t="str">
        <f>VLOOKUP($E155,'genotype metadata - 3.25.24'!$A$2:$P$189,14,FALSE)</f>
        <v>NA</v>
      </c>
      <c r="Y155" s="11" t="str">
        <f>VLOOKUP($E155,'genotype metadata - 3.25.24'!$A$2:$P$189,15,FALSE)</f>
        <v>NA</v>
      </c>
      <c r="Z155" s="11" t="str">
        <f>VLOOKUP($E155,'genotype metadata - 3.25.24'!$A$2:$P$189,16,FALSE)</f>
        <v>NA</v>
      </c>
      <c r="AA155" s="11" t="str">
        <f>VLOOKUP(E155, 'susceptibility metadata - 3.25.'!$A$2:$L$155, 9, FALSE)</f>
        <v>Highly Susceptible</v>
      </c>
      <c r="AB155" s="11" t="str">
        <f>VLOOKUP($E155,'susceptibility metadata - 3.25.'!$A$2:$L$155,10,FALSE)</f>
        <v>Susceptible</v>
      </c>
      <c r="AC155" s="11" t="str">
        <f>VLOOKUP($E155,'susceptibility metadata - 3.25.'!$A$2:$L$155,11,FALSE)</f>
        <v>Highly Susceptible</v>
      </c>
      <c r="AD155" s="11" t="str">
        <f>VLOOKUP($E155,'susceptibility metadata - 3.25.'!$A$2:$L$155,12,FALSE)</f>
        <v>Highly Susceptible</v>
      </c>
    </row>
    <row r="156">
      <c r="A156" s="7" t="s">
        <v>348</v>
      </c>
      <c r="B156" s="7" t="s">
        <v>349</v>
      </c>
      <c r="C156" s="7" t="s">
        <v>349</v>
      </c>
      <c r="D156" s="7" t="s">
        <v>32</v>
      </c>
      <c r="E156" s="8">
        <v>155.0</v>
      </c>
      <c r="F156" s="8"/>
      <c r="G156" s="8">
        <v>2.6672094E7</v>
      </c>
      <c r="H156" s="8">
        <v>1.5993279E7</v>
      </c>
      <c r="I156" s="9">
        <v>0.5996259236338924</v>
      </c>
      <c r="J156" s="10">
        <v>1047.0</v>
      </c>
      <c r="K156" s="12"/>
      <c r="L156" s="10">
        <v>0.003707256</v>
      </c>
      <c r="M156" s="10">
        <v>9.02114E-4</v>
      </c>
      <c r="N156" s="10">
        <v>0.00298099</v>
      </c>
      <c r="O156" s="10">
        <v>0.992409639</v>
      </c>
      <c r="P156" s="11">
        <f>VLOOKUP($E156,'susceptibility metadata - 3.25.'!$A$2:$H$155,5,FALSE)</f>
        <v>0.25892857</v>
      </c>
      <c r="Q156" s="11">
        <f>VLOOKUP($E156,'susceptibility metadata - 3.25.'!$A$2:$H$155,6,FALSE)</f>
        <v>0.16964286</v>
      </c>
      <c r="R156" s="11">
        <f>VLOOKUP($E156,'susceptibility metadata - 3.25.'!$A$2:$H$155,7,FALSE)</f>
        <v>1</v>
      </c>
      <c r="S156" s="11">
        <f>VLOOKUP($E156,'susceptibility metadata - 3.25.'!$A$2:$H$155,8,FALSE)</f>
        <v>0</v>
      </c>
      <c r="T156" s="11" t="str">
        <f>VLOOKUP($E156,'genotype metadata - 3.25.24'!$A$2:$P$189,10,FALSE)</f>
        <v>COO</v>
      </c>
      <c r="U156" s="11" t="str">
        <f>VLOOKUP($E156,'genotype metadata - 3.25.24'!$A$2:$P$189,11,FALSE)</f>
        <v>KWN</v>
      </c>
      <c r="V156" s="11" t="str">
        <f>VLOOKUP($E156,'genotype metadata - 3.25.24'!$A$2:$P$189,12,FALSE)</f>
        <v>N</v>
      </c>
      <c r="W156" s="11">
        <f>VLOOKUP($E156,'genotype metadata - 3.25.24'!$A$2:$P$189,13,FALSE)</f>
        <v>24.55107</v>
      </c>
      <c r="X156" s="11">
        <f>VLOOKUP($E156,'genotype metadata - 3.25.24'!$A$2:$P$189,14,FALSE)</f>
        <v>-81.80805</v>
      </c>
      <c r="Y156" s="11" t="str">
        <f>VLOOKUP($E156,'genotype metadata - 3.25.24'!$A$2:$P$189,15,FALSE)</f>
        <v>2010-2017</v>
      </c>
      <c r="Z156" s="11" t="str">
        <f>VLOOKUP($E156,'genotype metadata - 3.25.24'!$A$2:$P$189,16,FALSE)</f>
        <v>Mote</v>
      </c>
      <c r="AA156" s="11" t="str">
        <f>VLOOKUP(E156, 'susceptibility metadata - 3.25.'!$A$2:$L$155, 9, FALSE)</f>
        <v>Highly Susceptible</v>
      </c>
      <c r="AB156" s="11" t="str">
        <f>VLOOKUP($E156,'susceptibility metadata - 3.25.'!$A$2:$L$155,10,FALSE)</f>
        <v>Highly Susceptible</v>
      </c>
      <c r="AC156" s="11" t="str">
        <f>VLOOKUP($E156,'susceptibility metadata - 3.25.'!$A$2:$L$155,11,FALSE)</f>
        <v>NA</v>
      </c>
      <c r="AD156" s="11" t="str">
        <f>VLOOKUP($E156,'susceptibility metadata - 3.25.'!$A$2:$L$155,12,FALSE)</f>
        <v>Highly Susceptible</v>
      </c>
    </row>
    <row r="157">
      <c r="A157" s="7" t="s">
        <v>350</v>
      </c>
      <c r="B157" s="7" t="s">
        <v>351</v>
      </c>
      <c r="C157" s="7" t="s">
        <v>351</v>
      </c>
      <c r="D157" s="7" t="s">
        <v>32</v>
      </c>
      <c r="E157" s="8">
        <v>156.0</v>
      </c>
      <c r="F157" s="8"/>
      <c r="G157" s="8">
        <v>2.7499805E7</v>
      </c>
      <c r="H157" s="8">
        <v>2.0871891E7</v>
      </c>
      <c r="I157" s="9">
        <v>0.7589832364265856</v>
      </c>
      <c r="J157" s="10">
        <v>718.0</v>
      </c>
      <c r="K157" s="12"/>
      <c r="L157" s="10">
        <v>0.006706591</v>
      </c>
      <c r="M157" s="10">
        <v>0.001665617</v>
      </c>
      <c r="N157" s="10">
        <v>0.005857691</v>
      </c>
      <c r="O157" s="10">
        <v>0.985770101</v>
      </c>
      <c r="P157" s="11">
        <f>VLOOKUP($E157,'susceptibility metadata - 3.25.'!$A$2:$H$155,5,FALSE)</f>
        <v>0.07142857</v>
      </c>
      <c r="Q157" s="11">
        <f>VLOOKUP($E157,'susceptibility metadata - 3.25.'!$A$2:$H$155,6,FALSE)</f>
        <v>0.57142857</v>
      </c>
      <c r="R157" s="11">
        <f>VLOOKUP($E157,'susceptibility metadata - 3.25.'!$A$2:$H$155,7,FALSE)</f>
        <v>1</v>
      </c>
      <c r="S157" s="11">
        <f>VLOOKUP($E157,'susceptibility metadata - 3.25.'!$A$2:$H$155,8,FALSE)</f>
        <v>0</v>
      </c>
      <c r="T157" s="11" t="str">
        <f>VLOOKUP($E157,'genotype metadata - 3.25.24'!$A$2:$P$189,10,FALSE)</f>
        <v>SR</v>
      </c>
      <c r="U157" s="11" t="str">
        <f>VLOOKUP($E157,'genotype metadata - 3.25.24'!$A$2:$P$189,11,FALSE)</f>
        <v/>
      </c>
      <c r="V157" s="11" t="str">
        <f>VLOOKUP($E157,'genotype metadata - 3.25.24'!$A$2:$P$189,12,FALSE)</f>
        <v>N</v>
      </c>
      <c r="W157" s="11" t="str">
        <f>VLOOKUP($E157,'genotype metadata - 3.25.24'!$A$2:$P$189,13,FALSE)</f>
        <v>NA</v>
      </c>
      <c r="X157" s="11" t="str">
        <f>VLOOKUP($E157,'genotype metadata - 3.25.24'!$A$2:$P$189,14,FALSE)</f>
        <v>NA</v>
      </c>
      <c r="Y157" s="11">
        <f>VLOOKUP($E157,'genotype metadata - 3.25.24'!$A$2:$P$189,15,FALSE)</f>
        <v>2015</v>
      </c>
      <c r="Z157" s="11" t="str">
        <f>VLOOKUP($E157,'genotype metadata - 3.25.24'!$A$2:$P$189,16,FALSE)</f>
        <v/>
      </c>
      <c r="AA157" s="11" t="str">
        <f>VLOOKUP(E157, 'susceptibility metadata - 3.25.'!$A$2:$L$155, 9, FALSE)</f>
        <v>Susceptible</v>
      </c>
      <c r="AB157" s="11" t="str">
        <f>VLOOKUP($E157,'susceptibility metadata - 3.25.'!$A$2:$L$155,10,FALSE)</f>
        <v>NA</v>
      </c>
      <c r="AC157" s="11" t="str">
        <f>VLOOKUP($E157,'susceptibility metadata - 3.25.'!$A$2:$L$155,11,FALSE)</f>
        <v>NA</v>
      </c>
      <c r="AD157" s="11" t="str">
        <f>VLOOKUP($E157,'susceptibility metadata - 3.25.'!$A$2:$L$155,12,FALSE)</f>
        <v>Susceptible</v>
      </c>
    </row>
    <row r="158" hidden="1">
      <c r="A158" s="7" t="s">
        <v>352</v>
      </c>
      <c r="B158" s="7" t="s">
        <v>353</v>
      </c>
      <c r="C158" s="7" t="s">
        <v>353</v>
      </c>
      <c r="D158" s="7" t="s">
        <v>32</v>
      </c>
      <c r="E158" s="8">
        <v>130.0</v>
      </c>
      <c r="F158" s="8"/>
      <c r="G158" s="8">
        <v>4.6974509E7</v>
      </c>
      <c r="H158" s="8">
        <v>2.8444683E7</v>
      </c>
      <c r="I158" s="9">
        <v>0.6055344399661527</v>
      </c>
      <c r="J158" s="10">
        <v>629.0</v>
      </c>
      <c r="K158" s="10" t="s">
        <v>44</v>
      </c>
      <c r="L158" s="10">
        <v>0.004616841</v>
      </c>
      <c r="M158" s="10">
        <v>0.001101703</v>
      </c>
      <c r="N158" s="10">
        <v>0.003776901</v>
      </c>
      <c r="O158" s="10">
        <v>0.990504555</v>
      </c>
      <c r="P158" s="11">
        <f>VLOOKUP($E158,'susceptibility metadata - 3.25.'!$A$2:$H$155,5,FALSE)</f>
        <v>0.33667027</v>
      </c>
      <c r="Q158" s="11">
        <f>VLOOKUP($E158,'susceptibility metadata - 3.25.'!$A$2:$H$155,6,FALSE)</f>
        <v>0.40512266</v>
      </c>
      <c r="R158" s="11">
        <f>VLOOKUP($E158,'susceptibility metadata - 3.25.'!$A$2:$H$155,7,FALSE)</f>
        <v>0.85714286</v>
      </c>
      <c r="S158" s="11">
        <f>VLOOKUP($E158,'susceptibility metadata - 3.25.'!$A$2:$H$155,8,FALSE)</f>
        <v>0.14285714</v>
      </c>
      <c r="T158" s="11" t="str">
        <f>VLOOKUP($E158,'genotype metadata - 3.25.24'!$A$2:$P$189,10,FALSE)</f>
        <v/>
      </c>
      <c r="U158" s="11" t="str">
        <f>VLOOKUP($E158,'genotype metadata - 3.25.24'!$A$2:$P$189,11,FALSE)</f>
        <v/>
      </c>
      <c r="V158" s="11" t="str">
        <f>VLOOKUP($E158,'genotype metadata - 3.25.24'!$A$2:$P$189,12,FALSE)</f>
        <v/>
      </c>
      <c r="W158" s="11" t="str">
        <f>VLOOKUP($E158,'genotype metadata - 3.25.24'!$A$2:$P$189,13,FALSE)</f>
        <v>NA</v>
      </c>
      <c r="X158" s="11" t="str">
        <f>VLOOKUP($E158,'genotype metadata - 3.25.24'!$A$2:$P$189,14,FALSE)</f>
        <v>NA</v>
      </c>
      <c r="Y158" s="11" t="str">
        <f>VLOOKUP($E158,'genotype metadata - 3.25.24'!$A$2:$P$189,15,FALSE)</f>
        <v>NA</v>
      </c>
      <c r="Z158" s="11" t="str">
        <f>VLOOKUP($E158,'genotype metadata - 3.25.24'!$A$2:$P$189,16,FALSE)</f>
        <v>NA</v>
      </c>
      <c r="AA158" s="11" t="str">
        <f>VLOOKUP(E158, 'susceptibility metadata - 3.25.'!$A$2:$L$155, 9, FALSE)</f>
        <v>Susceptible</v>
      </c>
      <c r="AB158" s="11" t="str">
        <f>VLOOKUP($E158,'susceptibility metadata - 3.25.'!$A$2:$L$155,10,FALSE)</f>
        <v>Susceptible</v>
      </c>
      <c r="AC158" s="11" t="str">
        <f>VLOOKUP($E158,'susceptibility metadata - 3.25.'!$A$2:$L$155,11,FALSE)</f>
        <v>Susceptible</v>
      </c>
      <c r="AD158" s="11" t="str">
        <f>VLOOKUP($E158,'susceptibility metadata - 3.25.'!$A$2:$L$155,12,FALSE)</f>
        <v>Susceptible</v>
      </c>
    </row>
    <row r="159">
      <c r="A159" s="7" t="s">
        <v>354</v>
      </c>
      <c r="B159" s="7" t="s">
        <v>355</v>
      </c>
      <c r="C159" s="7" t="s">
        <v>355</v>
      </c>
      <c r="D159" s="7" t="s">
        <v>32</v>
      </c>
      <c r="E159" s="8">
        <v>158.0</v>
      </c>
      <c r="F159" s="8"/>
      <c r="G159" s="8">
        <v>6.8177364E7</v>
      </c>
      <c r="H159" s="8">
        <v>3.9183609E7</v>
      </c>
      <c r="I159" s="9">
        <v>0.5747304779926663</v>
      </c>
      <c r="J159" s="10">
        <v>513.0</v>
      </c>
      <c r="K159" s="12"/>
      <c r="L159" s="10">
        <v>0.006453805</v>
      </c>
      <c r="M159" s="10">
        <v>0.00166374</v>
      </c>
      <c r="N159" s="10">
        <v>0.007836278</v>
      </c>
      <c r="O159" s="10">
        <v>0.984046178</v>
      </c>
      <c r="P159" s="11">
        <f>VLOOKUP($E159,'susceptibility metadata - 3.25.'!$A$2:$H$155,5,FALSE)</f>
        <v>0.125</v>
      </c>
      <c r="Q159" s="11">
        <f>VLOOKUP($E159,'susceptibility metadata - 3.25.'!$A$2:$H$155,6,FALSE)</f>
        <v>0.375</v>
      </c>
      <c r="R159" s="11">
        <f>VLOOKUP($E159,'susceptibility metadata - 3.25.'!$A$2:$H$155,7,FALSE)</f>
        <v>1</v>
      </c>
      <c r="S159" s="11">
        <f>VLOOKUP($E159,'susceptibility metadata - 3.25.'!$A$2:$H$155,8,FALSE)</f>
        <v>0</v>
      </c>
      <c r="T159" s="11" t="str">
        <f>VLOOKUP($E159,'genotype metadata - 3.25.24'!$A$2:$P$189,10,FALSE)</f>
        <v>SR</v>
      </c>
      <c r="U159" s="11" t="str">
        <f>VLOOKUP($E159,'genotype metadata - 3.25.24'!$A$2:$P$189,11,FALSE)</f>
        <v>H</v>
      </c>
      <c r="V159" s="11" t="str">
        <f>VLOOKUP($E159,'genotype metadata - 3.25.24'!$A$2:$P$189,12,FALSE)</f>
        <v>N</v>
      </c>
      <c r="W159" s="11">
        <f>VLOOKUP($E159,'genotype metadata - 3.25.24'!$A$2:$P$189,13,FALSE)</f>
        <v>25.139367</v>
      </c>
      <c r="X159" s="11">
        <f>VLOOKUP($E159,'genotype metadata - 3.25.24'!$A$2:$P$189,14,FALSE)</f>
        <v>-80.294017</v>
      </c>
      <c r="Y159" s="11" t="str">
        <f>VLOOKUP($E159,'genotype metadata - 3.25.24'!$A$2:$P$189,15,FALSE)</f>
        <v>2015 batch</v>
      </c>
      <c r="Z159" s="11" t="str">
        <f>VLOOKUP($E159,'genotype metadata - 3.25.24'!$A$2:$P$189,16,FALSE)</f>
        <v>Margaret Miller</v>
      </c>
      <c r="AA159" s="11" t="str">
        <f>VLOOKUP(E159, 'susceptibility metadata - 3.25.'!$A$2:$L$155, 9, FALSE)</f>
        <v>Susceptible</v>
      </c>
      <c r="AB159" s="11" t="str">
        <f>VLOOKUP($E159,'susceptibility metadata - 3.25.'!$A$2:$L$155,10,FALSE)</f>
        <v>NA</v>
      </c>
      <c r="AC159" s="11" t="str">
        <f>VLOOKUP($E159,'susceptibility metadata - 3.25.'!$A$2:$L$155,11,FALSE)</f>
        <v>NA</v>
      </c>
      <c r="AD159" s="11" t="str">
        <f>VLOOKUP($E159,'susceptibility metadata - 3.25.'!$A$2:$L$155,12,FALSE)</f>
        <v>Susceptible</v>
      </c>
    </row>
    <row r="160">
      <c r="A160" s="7" t="s">
        <v>356</v>
      </c>
      <c r="B160" s="7" t="s">
        <v>357</v>
      </c>
      <c r="C160" s="7" t="s">
        <v>357</v>
      </c>
      <c r="D160" s="7" t="s">
        <v>32</v>
      </c>
      <c r="E160" s="8">
        <v>159.0</v>
      </c>
      <c r="F160" s="8"/>
      <c r="G160" s="8">
        <v>4.4228032E7</v>
      </c>
      <c r="H160" s="8">
        <v>2.9508821E7</v>
      </c>
      <c r="I160" s="9">
        <v>0.667197242689885</v>
      </c>
      <c r="J160" s="10">
        <v>503.0</v>
      </c>
      <c r="K160" s="12"/>
      <c r="L160" s="10">
        <v>0.004896774</v>
      </c>
      <c r="M160" s="10">
        <v>0.001172471</v>
      </c>
      <c r="N160" s="10">
        <v>0.006087535</v>
      </c>
      <c r="O160" s="10">
        <v>0.98784322</v>
      </c>
      <c r="P160" s="11">
        <f>VLOOKUP($E160,'susceptibility metadata - 3.25.'!$A$2:$H$155,5,FALSE)</f>
        <v>1</v>
      </c>
      <c r="Q160" s="11">
        <f>VLOOKUP($E160,'susceptibility metadata - 3.25.'!$A$2:$H$155,6,FALSE)</f>
        <v>1</v>
      </c>
      <c r="R160" s="11">
        <f>VLOOKUP($E160,'susceptibility metadata - 3.25.'!$A$2:$H$155,7,FALSE)</f>
        <v>0</v>
      </c>
      <c r="S160" s="11">
        <f>VLOOKUP($E160,'susceptibility metadata - 3.25.'!$A$2:$H$155,8,FALSE)</f>
        <v>1</v>
      </c>
      <c r="T160" s="11" t="str">
        <f>VLOOKUP($E160,'genotype metadata - 3.25.24'!$A$2:$P$189,10,FALSE)</f>
        <v>SR</v>
      </c>
      <c r="U160" s="11" t="str">
        <f>VLOOKUP($E160,'genotype metadata - 3.25.24'!$A$2:$P$189,11,FALSE)</f>
        <v>H</v>
      </c>
      <c r="V160" s="11" t="str">
        <f>VLOOKUP($E160,'genotype metadata - 3.25.24'!$A$2:$P$189,12,FALSE)</f>
        <v>N</v>
      </c>
      <c r="W160" s="11">
        <f>VLOOKUP($E160,'genotype metadata - 3.25.24'!$A$2:$P$189,13,FALSE)</f>
        <v>25.139367</v>
      </c>
      <c r="X160" s="11">
        <f>VLOOKUP($E160,'genotype metadata - 3.25.24'!$A$2:$P$189,14,FALSE)</f>
        <v>-80.294017</v>
      </c>
      <c r="Y160" s="11" t="str">
        <f>VLOOKUP($E160,'genotype metadata - 3.25.24'!$A$2:$P$189,15,FALSE)</f>
        <v>2015 batch</v>
      </c>
      <c r="Z160" s="11" t="str">
        <f>VLOOKUP($E160,'genotype metadata - 3.25.24'!$A$2:$P$189,16,FALSE)</f>
        <v>Margaret Miller</v>
      </c>
      <c r="AA160" s="11" t="str">
        <f>VLOOKUP(E160, 'susceptibility metadata - 3.25.'!$A$2:$L$155, 9, FALSE)</f>
        <v>Resistant</v>
      </c>
      <c r="AB160" s="11" t="str">
        <f>VLOOKUP($E160,'susceptibility metadata - 3.25.'!$A$2:$L$155,10,FALSE)</f>
        <v>NA</v>
      </c>
      <c r="AC160" s="11" t="str">
        <f>VLOOKUP($E160,'susceptibility metadata - 3.25.'!$A$2:$L$155,11,FALSE)</f>
        <v>NA</v>
      </c>
      <c r="AD160" s="11" t="str">
        <f>VLOOKUP($E160,'susceptibility metadata - 3.25.'!$A$2:$L$155,12,FALSE)</f>
        <v>1/1 Resistant</v>
      </c>
    </row>
    <row r="161">
      <c r="A161" s="7" t="s">
        <v>358</v>
      </c>
      <c r="B161" s="7" t="s">
        <v>152</v>
      </c>
      <c r="C161" s="7" t="s">
        <v>359</v>
      </c>
      <c r="D161" s="7" t="s">
        <v>43</v>
      </c>
      <c r="E161" s="8">
        <v>57.0</v>
      </c>
      <c r="F161" s="8" t="s">
        <v>360</v>
      </c>
      <c r="G161" s="8">
        <v>5.1002107E7</v>
      </c>
      <c r="H161" s="8">
        <v>3.2359965E7</v>
      </c>
      <c r="I161" s="9">
        <v>0.6344829047945019</v>
      </c>
      <c r="J161" s="10">
        <v>581.0</v>
      </c>
      <c r="K161" s="12"/>
      <c r="L161" s="10">
        <v>0.004363571</v>
      </c>
      <c r="M161" s="10">
        <v>0.001081669</v>
      </c>
      <c r="N161" s="10">
        <v>0.005570187</v>
      </c>
      <c r="O161" s="10">
        <v>0.988984573</v>
      </c>
      <c r="P161" s="11">
        <f>VLOOKUP($E161,'susceptibility metadata - 3.25.'!$A$2:$H$155,5,FALSE)</f>
        <v>0.07142857</v>
      </c>
      <c r="Q161" s="11">
        <f>VLOOKUP($E161,'susceptibility metadata - 3.25.'!$A$2:$H$155,6,FALSE)</f>
        <v>0.57142857</v>
      </c>
      <c r="R161" s="11">
        <f>VLOOKUP($E161,'susceptibility metadata - 3.25.'!$A$2:$H$155,7,FALSE)</f>
        <v>1</v>
      </c>
      <c r="S161" s="11">
        <f>VLOOKUP($E161,'susceptibility metadata - 3.25.'!$A$2:$H$155,8,FALSE)</f>
        <v>0</v>
      </c>
      <c r="T161" s="11" t="str">
        <f>VLOOKUP($E161,'genotype metadata - 3.25.24'!$A$2:$P$189,10,FALSE)</f>
        <v>COO</v>
      </c>
      <c r="U161" s="11" t="str">
        <f>VLOOKUP($E161,'genotype metadata - 3.25.24'!$A$2:$P$189,11,FALSE)</f>
        <v>KWN</v>
      </c>
      <c r="V161" s="11" t="str">
        <f>VLOOKUP($E161,'genotype metadata - 3.25.24'!$A$2:$P$189,12,FALSE)</f>
        <v>N</v>
      </c>
      <c r="W161" s="11">
        <f>VLOOKUP($E161,'genotype metadata - 3.25.24'!$A$2:$P$189,13,FALSE)</f>
        <v>24.55107</v>
      </c>
      <c r="X161" s="11">
        <f>VLOOKUP($E161,'genotype metadata - 3.25.24'!$A$2:$P$189,14,FALSE)</f>
        <v>-81.80805</v>
      </c>
      <c r="Y161" s="11" t="str">
        <f>VLOOKUP($E161,'genotype metadata - 3.25.24'!$A$2:$P$189,15,FALSE)</f>
        <v>2010-2017</v>
      </c>
      <c r="Z161" s="11" t="str">
        <f>VLOOKUP($E161,'genotype metadata - 3.25.24'!$A$2:$P$189,16,FALSE)</f>
        <v>Mote</v>
      </c>
      <c r="AA161" s="11" t="str">
        <f>VLOOKUP(E161, 'susceptibility metadata - 3.25.'!$A$2:$L$155, 9, FALSE)</f>
        <v>Susceptible</v>
      </c>
      <c r="AB161" s="11" t="str">
        <f>VLOOKUP($E161,'susceptibility metadata - 3.25.'!$A$2:$L$155,10,FALSE)</f>
        <v>NA</v>
      </c>
      <c r="AC161" s="11" t="str">
        <f>VLOOKUP($E161,'susceptibility metadata - 3.25.'!$A$2:$L$155,11,FALSE)</f>
        <v>NA</v>
      </c>
      <c r="AD161" s="11" t="str">
        <f>VLOOKUP($E161,'susceptibility metadata - 3.25.'!$A$2:$L$155,12,FALSE)</f>
        <v>Susceptible</v>
      </c>
    </row>
    <row r="162">
      <c r="A162" s="7" t="s">
        <v>361</v>
      </c>
      <c r="B162" s="7" t="s">
        <v>362</v>
      </c>
      <c r="C162" s="7" t="s">
        <v>362</v>
      </c>
      <c r="D162" s="7" t="s">
        <v>32</v>
      </c>
      <c r="E162" s="8">
        <v>154.0</v>
      </c>
      <c r="F162" s="8"/>
      <c r="G162" s="8">
        <v>4.8017234E7</v>
      </c>
      <c r="H162" s="8">
        <v>3.0716268E7</v>
      </c>
      <c r="I162" s="9">
        <v>0.6396925737121801</v>
      </c>
      <c r="J162" s="10">
        <v>477.0</v>
      </c>
      <c r="K162" s="12"/>
      <c r="L162" s="10">
        <v>0.00680055</v>
      </c>
      <c r="M162" s="10">
        <v>0.001569926</v>
      </c>
      <c r="N162" s="10">
        <v>0.01195689</v>
      </c>
      <c r="O162" s="10">
        <v>0.979672634</v>
      </c>
      <c r="P162" s="11">
        <f>VLOOKUP($E162,'susceptibility metadata - 3.25.'!$A$2:$H$155,5,FALSE)</f>
        <v>0.18052631</v>
      </c>
      <c r="Q162" s="11">
        <f>VLOOKUP($E162,'susceptibility metadata - 3.25.'!$A$2:$H$155,6,FALSE)</f>
        <v>0.3164975</v>
      </c>
      <c r="R162" s="11">
        <f>VLOOKUP($E162,'susceptibility metadata - 3.25.'!$A$2:$H$155,7,FALSE)</f>
        <v>0.97297297</v>
      </c>
      <c r="S162" s="11">
        <f>VLOOKUP($E162,'susceptibility metadata - 3.25.'!$A$2:$H$155,8,FALSE)</f>
        <v>0.02702703</v>
      </c>
      <c r="T162" s="11" t="str">
        <f>VLOOKUP($E162,'genotype metadata - 3.25.24'!$A$2:$P$189,10,FALSE)</f>
        <v/>
      </c>
      <c r="U162" s="11" t="str">
        <f>VLOOKUP($E162,'genotype metadata - 3.25.24'!$A$2:$P$189,11,FALSE)</f>
        <v/>
      </c>
      <c r="V162" s="11" t="str">
        <f>VLOOKUP($E162,'genotype metadata - 3.25.24'!$A$2:$P$189,12,FALSE)</f>
        <v/>
      </c>
      <c r="W162" s="11" t="str">
        <f>VLOOKUP($E162,'genotype metadata - 3.25.24'!$A$2:$P$189,13,FALSE)</f>
        <v>NA</v>
      </c>
      <c r="X162" s="11" t="str">
        <f>VLOOKUP($E162,'genotype metadata - 3.25.24'!$A$2:$P$189,14,FALSE)</f>
        <v>NA</v>
      </c>
      <c r="Y162" s="11" t="str">
        <f>VLOOKUP($E162,'genotype metadata - 3.25.24'!$A$2:$P$189,15,FALSE)</f>
        <v>NA</v>
      </c>
      <c r="Z162" s="11" t="str">
        <f>VLOOKUP($E162,'genotype metadata - 3.25.24'!$A$2:$P$189,16,FALSE)</f>
        <v>NA</v>
      </c>
      <c r="AA162" s="11" t="str">
        <f>VLOOKUP(E162, 'susceptibility metadata - 3.25.'!$A$2:$L$155, 9, FALSE)</f>
        <v>Highly Susceptible</v>
      </c>
      <c r="AB162" s="11" t="str">
        <f>VLOOKUP($E162,'susceptibility metadata - 3.25.'!$A$2:$L$155,10,FALSE)</f>
        <v>Susceptible</v>
      </c>
      <c r="AC162" s="11" t="str">
        <f>VLOOKUP($E162,'susceptibility metadata - 3.25.'!$A$2:$L$155,11,FALSE)</f>
        <v>Highly Susceptible</v>
      </c>
      <c r="AD162" s="11" t="str">
        <f>VLOOKUP($E162,'susceptibility metadata - 3.25.'!$A$2:$L$155,12,FALSE)</f>
        <v>Highly Susceptible</v>
      </c>
    </row>
    <row r="163" hidden="1">
      <c r="A163" s="7" t="s">
        <v>363</v>
      </c>
      <c r="B163" s="7" t="s">
        <v>364</v>
      </c>
      <c r="C163" s="7" t="s">
        <v>364</v>
      </c>
      <c r="D163" s="7" t="s">
        <v>32</v>
      </c>
      <c r="E163" s="8">
        <v>154.0</v>
      </c>
      <c r="F163" s="8"/>
      <c r="G163" s="8">
        <v>3.7172221E7</v>
      </c>
      <c r="H163" s="8">
        <v>2.242386E7</v>
      </c>
      <c r="I163" s="9">
        <v>0.6032424051282811</v>
      </c>
      <c r="J163" s="10">
        <v>578.0</v>
      </c>
      <c r="K163" s="10" t="s">
        <v>44</v>
      </c>
      <c r="L163" s="10">
        <v>0.006597538</v>
      </c>
      <c r="M163" s="10">
        <v>0.001561551</v>
      </c>
      <c r="N163" s="10">
        <v>0.024356581</v>
      </c>
      <c r="O163" s="10">
        <v>0.96748433</v>
      </c>
      <c r="P163" s="11">
        <f>VLOOKUP($E163,'susceptibility metadata - 3.25.'!$A$2:$H$155,5,FALSE)</f>
        <v>0.18052631</v>
      </c>
      <c r="Q163" s="11">
        <f>VLOOKUP($E163,'susceptibility metadata - 3.25.'!$A$2:$H$155,6,FALSE)</f>
        <v>0.3164975</v>
      </c>
      <c r="R163" s="11">
        <f>VLOOKUP($E163,'susceptibility metadata - 3.25.'!$A$2:$H$155,7,FALSE)</f>
        <v>0.97297297</v>
      </c>
      <c r="S163" s="11">
        <f>VLOOKUP($E163,'susceptibility metadata - 3.25.'!$A$2:$H$155,8,FALSE)</f>
        <v>0.02702703</v>
      </c>
      <c r="T163" s="11" t="str">
        <f>VLOOKUP($E163,'genotype metadata - 3.25.24'!$A$2:$P$189,10,FALSE)</f>
        <v/>
      </c>
      <c r="U163" s="11" t="str">
        <f>VLOOKUP($E163,'genotype metadata - 3.25.24'!$A$2:$P$189,11,FALSE)</f>
        <v/>
      </c>
      <c r="V163" s="11" t="str">
        <f>VLOOKUP($E163,'genotype metadata - 3.25.24'!$A$2:$P$189,12,FALSE)</f>
        <v/>
      </c>
      <c r="W163" s="11" t="str">
        <f>VLOOKUP($E163,'genotype metadata - 3.25.24'!$A$2:$P$189,13,FALSE)</f>
        <v>NA</v>
      </c>
      <c r="X163" s="11" t="str">
        <f>VLOOKUP($E163,'genotype metadata - 3.25.24'!$A$2:$P$189,14,FALSE)</f>
        <v>NA</v>
      </c>
      <c r="Y163" s="11" t="str">
        <f>VLOOKUP($E163,'genotype metadata - 3.25.24'!$A$2:$P$189,15,FALSE)</f>
        <v>NA</v>
      </c>
      <c r="Z163" s="11" t="str">
        <f>VLOOKUP($E163,'genotype metadata - 3.25.24'!$A$2:$P$189,16,FALSE)</f>
        <v>NA</v>
      </c>
      <c r="AA163" s="11" t="str">
        <f>VLOOKUP(E163, 'susceptibility metadata - 3.25.'!$A$2:$L$155, 9, FALSE)</f>
        <v>Highly Susceptible</v>
      </c>
      <c r="AB163" s="11" t="str">
        <f>VLOOKUP($E163,'susceptibility metadata - 3.25.'!$A$2:$L$155,10,FALSE)</f>
        <v>Susceptible</v>
      </c>
      <c r="AC163" s="11" t="str">
        <f>VLOOKUP($E163,'susceptibility metadata - 3.25.'!$A$2:$L$155,11,FALSE)</f>
        <v>Highly Susceptible</v>
      </c>
      <c r="AD163" s="11" t="str">
        <f>VLOOKUP($E163,'susceptibility metadata - 3.25.'!$A$2:$L$155,12,FALSE)</f>
        <v>Highly Susceptible</v>
      </c>
    </row>
    <row r="164">
      <c r="A164" s="7" t="s">
        <v>365</v>
      </c>
      <c r="B164" s="7" t="s">
        <v>366</v>
      </c>
      <c r="C164" s="7" t="s">
        <v>366</v>
      </c>
      <c r="D164" s="7" t="s">
        <v>32</v>
      </c>
      <c r="E164" s="8">
        <v>72.0</v>
      </c>
      <c r="F164" s="8"/>
      <c r="G164" s="8">
        <v>4.064669E7</v>
      </c>
      <c r="H164" s="8">
        <v>2.2332555E7</v>
      </c>
      <c r="I164" s="9">
        <v>0.5494310852864034</v>
      </c>
      <c r="J164" s="10">
        <v>743.0</v>
      </c>
      <c r="K164" s="12"/>
      <c r="L164" s="10">
        <v>0.004789371</v>
      </c>
      <c r="M164" s="10">
        <v>0.001269878</v>
      </c>
      <c r="N164" s="10">
        <v>0.009800942</v>
      </c>
      <c r="O164" s="10">
        <v>0.984139809</v>
      </c>
      <c r="P164" s="11">
        <f>VLOOKUP($E164,'susceptibility metadata - 3.25.'!$A$2:$H$155,5,FALSE)</f>
        <v>0.27395125</v>
      </c>
      <c r="Q164" s="11">
        <f>VLOOKUP($E164,'susceptibility metadata - 3.25.'!$A$2:$H$155,6,FALSE)</f>
        <v>0.42616213</v>
      </c>
      <c r="R164" s="11">
        <f>VLOOKUP($E164,'susceptibility metadata - 3.25.'!$A$2:$H$155,7,FALSE)</f>
        <v>0.85714286</v>
      </c>
      <c r="S164" s="11">
        <f>VLOOKUP($E164,'susceptibility metadata - 3.25.'!$A$2:$H$155,8,FALSE)</f>
        <v>0.14285714</v>
      </c>
      <c r="T164" s="11" t="str">
        <f>VLOOKUP($E164,'genotype metadata - 3.25.24'!$A$2:$P$189,10,FALSE)</f>
        <v>SR</v>
      </c>
      <c r="U164" s="11" t="str">
        <f>VLOOKUP($E164,'genotype metadata - 3.25.24'!$A$2:$P$189,11,FALSE)</f>
        <v>H</v>
      </c>
      <c r="V164" s="11" t="str">
        <f>VLOOKUP($E164,'genotype metadata - 3.25.24'!$A$2:$P$189,12,FALSE)</f>
        <v>N</v>
      </c>
      <c r="W164" s="11">
        <f>VLOOKUP($E164,'genotype metadata - 3.25.24'!$A$2:$P$189,13,FALSE)</f>
        <v>25.139367</v>
      </c>
      <c r="X164" s="11">
        <f>VLOOKUP($E164,'genotype metadata - 3.25.24'!$A$2:$P$189,14,FALSE)</f>
        <v>-80.294017</v>
      </c>
      <c r="Y164" s="11" t="str">
        <f>VLOOKUP($E164,'genotype metadata - 3.25.24'!$A$2:$P$189,15,FALSE)</f>
        <v>2015 batch</v>
      </c>
      <c r="Z164" s="11" t="str">
        <f>VLOOKUP($E164,'genotype metadata - 3.25.24'!$A$2:$P$189,16,FALSE)</f>
        <v>Margaret Miller</v>
      </c>
      <c r="AA164" s="11" t="str">
        <f>VLOOKUP(E164, 'susceptibility metadata - 3.25.'!$A$2:$L$155, 9, FALSE)</f>
        <v>Susceptible</v>
      </c>
      <c r="AB164" s="11" t="str">
        <f>VLOOKUP($E164,'susceptibility metadata - 3.25.'!$A$2:$L$155,10,FALSE)</f>
        <v>Susceptible</v>
      </c>
      <c r="AC164" s="11" t="str">
        <f>VLOOKUP($E164,'susceptibility metadata - 3.25.'!$A$2:$L$155,11,FALSE)</f>
        <v>Susceptible</v>
      </c>
      <c r="AD164" s="11" t="str">
        <f>VLOOKUP($E164,'susceptibility metadata - 3.25.'!$A$2:$L$155,12,FALSE)</f>
        <v>Susceptible</v>
      </c>
    </row>
    <row r="165">
      <c r="A165" s="7" t="s">
        <v>367</v>
      </c>
      <c r="B165" s="7" t="s">
        <v>368</v>
      </c>
      <c r="C165" s="7" t="s">
        <v>368</v>
      </c>
      <c r="D165" s="7" t="s">
        <v>32</v>
      </c>
      <c r="E165" s="8">
        <v>164.0</v>
      </c>
      <c r="F165" s="8"/>
      <c r="G165" s="8">
        <v>2.48582E7</v>
      </c>
      <c r="H165" s="8">
        <v>1.6963107E7</v>
      </c>
      <c r="I165" s="9">
        <v>0.6823948234385434</v>
      </c>
      <c r="J165" s="10">
        <v>934.0</v>
      </c>
      <c r="K165" s="12"/>
      <c r="L165" s="10">
        <v>0.108027404</v>
      </c>
      <c r="M165" s="10">
        <v>0.015089206</v>
      </c>
      <c r="N165" s="10">
        <v>0.14186327</v>
      </c>
      <c r="O165" s="10">
        <v>0.73502012</v>
      </c>
      <c r="P165" s="11">
        <f>VLOOKUP($E165,'susceptibility metadata - 3.25.'!$A$2:$H$155,5,FALSE)</f>
        <v>0.05902778</v>
      </c>
      <c r="Q165" s="11">
        <f>VLOOKUP($E165,'susceptibility metadata - 3.25.'!$A$2:$H$155,6,FALSE)</f>
        <v>0.28819444</v>
      </c>
      <c r="R165" s="11">
        <f>VLOOKUP($E165,'susceptibility metadata - 3.25.'!$A$2:$H$155,7,FALSE)</f>
        <v>1</v>
      </c>
      <c r="S165" s="11">
        <f>VLOOKUP($E165,'susceptibility metadata - 3.25.'!$A$2:$H$155,8,FALSE)</f>
        <v>0</v>
      </c>
      <c r="T165" s="11" t="str">
        <f>VLOOKUP($E165,'genotype metadata - 3.25.24'!$A$2:$P$189,10,FALSE)</f>
        <v/>
      </c>
      <c r="U165" s="11" t="str">
        <f>VLOOKUP($E165,'genotype metadata - 3.25.24'!$A$2:$P$189,11,FALSE)</f>
        <v/>
      </c>
      <c r="V165" s="11" t="str">
        <f>VLOOKUP($E165,'genotype metadata - 3.25.24'!$A$2:$P$189,12,FALSE)</f>
        <v/>
      </c>
      <c r="W165" s="11" t="str">
        <f>VLOOKUP($E165,'genotype metadata - 3.25.24'!$A$2:$P$189,13,FALSE)</f>
        <v>NA</v>
      </c>
      <c r="X165" s="11" t="str">
        <f>VLOOKUP($E165,'genotype metadata - 3.25.24'!$A$2:$P$189,14,FALSE)</f>
        <v>NA</v>
      </c>
      <c r="Y165" s="11" t="str">
        <f>VLOOKUP($E165,'genotype metadata - 3.25.24'!$A$2:$P$189,15,FALSE)</f>
        <v>NA</v>
      </c>
      <c r="Z165" s="11" t="str">
        <f>VLOOKUP($E165,'genotype metadata - 3.25.24'!$A$2:$P$189,16,FALSE)</f>
        <v>NA</v>
      </c>
      <c r="AA165" s="11" t="str">
        <f>VLOOKUP(E165, 'susceptibility metadata - 3.25.'!$A$2:$L$155, 9, FALSE)</f>
        <v>Highly Susceptible</v>
      </c>
      <c r="AB165" s="11" t="str">
        <f>VLOOKUP($E165,'susceptibility metadata - 3.25.'!$A$2:$L$155,10,FALSE)</f>
        <v>Highly Susceptible</v>
      </c>
      <c r="AC165" s="11" t="str">
        <f>VLOOKUP($E165,'susceptibility metadata - 3.25.'!$A$2:$L$155,11,FALSE)</f>
        <v>NA</v>
      </c>
      <c r="AD165" s="11" t="str">
        <f>VLOOKUP($E165,'susceptibility metadata - 3.25.'!$A$2:$L$155,12,FALSE)</f>
        <v>Highly Susceptible</v>
      </c>
    </row>
    <row r="166">
      <c r="A166" s="7" t="s">
        <v>369</v>
      </c>
      <c r="B166" s="7" t="s">
        <v>370</v>
      </c>
      <c r="C166" s="7" t="s">
        <v>370</v>
      </c>
      <c r="D166" s="7" t="s">
        <v>32</v>
      </c>
      <c r="E166" s="8">
        <v>66.0</v>
      </c>
      <c r="F166" s="8"/>
      <c r="G166" s="8">
        <v>4.3473566E7</v>
      </c>
      <c r="H166" s="8">
        <v>2.471406E7</v>
      </c>
      <c r="I166" s="9">
        <v>0.5684847661220154</v>
      </c>
      <c r="J166" s="10">
        <v>650.0</v>
      </c>
      <c r="K166" s="12"/>
      <c r="L166" s="10">
        <v>0.00544799</v>
      </c>
      <c r="M166" s="10">
        <v>0.001247526</v>
      </c>
      <c r="N166" s="10">
        <v>0.014902524</v>
      </c>
      <c r="O166" s="10">
        <v>0.97840196</v>
      </c>
      <c r="P166" s="11">
        <f>VLOOKUP($E166,'susceptibility metadata - 3.25.'!$A$2:$H$155,5,FALSE)</f>
        <v>0.09722222</v>
      </c>
      <c r="Q166" s="11">
        <f>VLOOKUP($E166,'susceptibility metadata - 3.25.'!$A$2:$H$155,6,FALSE)</f>
        <v>0.21990741</v>
      </c>
      <c r="R166" s="11">
        <f>VLOOKUP($E166,'susceptibility metadata - 3.25.'!$A$2:$H$155,7,FALSE)</f>
        <v>1</v>
      </c>
      <c r="S166" s="11">
        <f>VLOOKUP($E166,'susceptibility metadata - 3.25.'!$A$2:$H$155,8,FALSE)</f>
        <v>0</v>
      </c>
      <c r="T166" s="11" t="str">
        <f>VLOOKUP($E166,'genotype metadata - 3.25.24'!$A$2:$P$189,10,FALSE)</f>
        <v/>
      </c>
      <c r="U166" s="11" t="str">
        <f>VLOOKUP($E166,'genotype metadata - 3.25.24'!$A$2:$P$189,11,FALSE)</f>
        <v/>
      </c>
      <c r="V166" s="11" t="str">
        <f>VLOOKUP($E166,'genotype metadata - 3.25.24'!$A$2:$P$189,12,FALSE)</f>
        <v/>
      </c>
      <c r="W166" s="11" t="str">
        <f>VLOOKUP($E166,'genotype metadata - 3.25.24'!$A$2:$P$189,13,FALSE)</f>
        <v>NA</v>
      </c>
      <c r="X166" s="11" t="str">
        <f>VLOOKUP($E166,'genotype metadata - 3.25.24'!$A$2:$P$189,14,FALSE)</f>
        <v>NA</v>
      </c>
      <c r="Y166" s="11" t="str">
        <f>VLOOKUP($E166,'genotype metadata - 3.25.24'!$A$2:$P$189,15,FALSE)</f>
        <v>NA</v>
      </c>
      <c r="Z166" s="11" t="str">
        <f>VLOOKUP($E166,'genotype metadata - 3.25.24'!$A$2:$P$189,16,FALSE)</f>
        <v>NA</v>
      </c>
      <c r="AA166" s="11" t="str">
        <f>VLOOKUP(E166, 'susceptibility metadata - 3.25.'!$A$2:$L$155, 9, FALSE)</f>
        <v>Highly Susceptible</v>
      </c>
      <c r="AB166" s="11" t="str">
        <f>VLOOKUP($E166,'susceptibility metadata - 3.25.'!$A$2:$L$155,10,FALSE)</f>
        <v>Highly Susceptible</v>
      </c>
      <c r="AC166" s="11" t="str">
        <f>VLOOKUP($E166,'susceptibility metadata - 3.25.'!$A$2:$L$155,11,FALSE)</f>
        <v>Highly Susceptible</v>
      </c>
      <c r="AD166" s="11" t="str">
        <f>VLOOKUP($E166,'susceptibility metadata - 3.25.'!$A$2:$L$155,12,FALSE)</f>
        <v>Highly Susceptible</v>
      </c>
    </row>
    <row r="167" hidden="1">
      <c r="A167" s="7" t="s">
        <v>371</v>
      </c>
      <c r="B167" s="7" t="s">
        <v>372</v>
      </c>
      <c r="C167" s="7" t="s">
        <v>373</v>
      </c>
      <c r="D167" s="7" t="s">
        <v>43</v>
      </c>
      <c r="E167" s="8">
        <v>154.0</v>
      </c>
      <c r="F167" s="8"/>
      <c r="G167" s="8">
        <v>3.0306683E7</v>
      </c>
      <c r="H167" s="8">
        <v>2.0536327E7</v>
      </c>
      <c r="I167" s="9">
        <v>0.6776171117109715</v>
      </c>
      <c r="J167" s="10">
        <v>559.0</v>
      </c>
      <c r="K167" s="10" t="s">
        <v>44</v>
      </c>
      <c r="L167" s="10">
        <v>0.010747979</v>
      </c>
      <c r="M167" s="10">
        <v>0.00223002</v>
      </c>
      <c r="N167" s="10">
        <v>0.013345825</v>
      </c>
      <c r="O167" s="10">
        <v>0.973676176</v>
      </c>
      <c r="P167" s="11">
        <f>VLOOKUP($E167,'susceptibility metadata - 3.25.'!$A$2:$H$155,5,FALSE)</f>
        <v>0.18052631</v>
      </c>
      <c r="Q167" s="11">
        <f>VLOOKUP($E167,'susceptibility metadata - 3.25.'!$A$2:$H$155,6,FALSE)</f>
        <v>0.3164975</v>
      </c>
      <c r="R167" s="11">
        <f>VLOOKUP($E167,'susceptibility metadata - 3.25.'!$A$2:$H$155,7,FALSE)</f>
        <v>0.97297297</v>
      </c>
      <c r="S167" s="11">
        <f>VLOOKUP($E167,'susceptibility metadata - 3.25.'!$A$2:$H$155,8,FALSE)</f>
        <v>0.02702703</v>
      </c>
      <c r="T167" s="11" t="str">
        <f>VLOOKUP($E167,'genotype metadata - 3.25.24'!$A$2:$P$189,10,FALSE)</f>
        <v/>
      </c>
      <c r="U167" s="11" t="str">
        <f>VLOOKUP($E167,'genotype metadata - 3.25.24'!$A$2:$P$189,11,FALSE)</f>
        <v/>
      </c>
      <c r="V167" s="11" t="str">
        <f>VLOOKUP($E167,'genotype metadata - 3.25.24'!$A$2:$P$189,12,FALSE)</f>
        <v/>
      </c>
      <c r="W167" s="11" t="str">
        <f>VLOOKUP($E167,'genotype metadata - 3.25.24'!$A$2:$P$189,13,FALSE)</f>
        <v>NA</v>
      </c>
      <c r="X167" s="11" t="str">
        <f>VLOOKUP($E167,'genotype metadata - 3.25.24'!$A$2:$P$189,14,FALSE)</f>
        <v>NA</v>
      </c>
      <c r="Y167" s="11" t="str">
        <f>VLOOKUP($E167,'genotype metadata - 3.25.24'!$A$2:$P$189,15,FALSE)</f>
        <v>NA</v>
      </c>
      <c r="Z167" s="11" t="str">
        <f>VLOOKUP($E167,'genotype metadata - 3.25.24'!$A$2:$P$189,16,FALSE)</f>
        <v>NA</v>
      </c>
      <c r="AA167" s="11" t="str">
        <f>VLOOKUP(E167, 'susceptibility metadata - 3.25.'!$A$2:$L$155, 9, FALSE)</f>
        <v>Highly Susceptible</v>
      </c>
      <c r="AB167" s="11" t="str">
        <f>VLOOKUP($E167,'susceptibility metadata - 3.25.'!$A$2:$L$155,10,FALSE)</f>
        <v>Susceptible</v>
      </c>
      <c r="AC167" s="11" t="str">
        <f>VLOOKUP($E167,'susceptibility metadata - 3.25.'!$A$2:$L$155,11,FALSE)</f>
        <v>Highly Susceptible</v>
      </c>
      <c r="AD167" s="11" t="str">
        <f>VLOOKUP($E167,'susceptibility metadata - 3.25.'!$A$2:$L$155,12,FALSE)</f>
        <v>Highly Susceptible</v>
      </c>
    </row>
    <row r="168">
      <c r="A168" s="7" t="s">
        <v>374</v>
      </c>
      <c r="B168" s="7" t="s">
        <v>375</v>
      </c>
      <c r="C168" s="7" t="s">
        <v>375</v>
      </c>
      <c r="D168" s="7" t="s">
        <v>32</v>
      </c>
      <c r="E168" s="8">
        <v>167.0</v>
      </c>
      <c r="F168" s="8"/>
      <c r="G168" s="8">
        <v>2.5544339E7</v>
      </c>
      <c r="H168" s="8">
        <v>1.7173069E7</v>
      </c>
      <c r="I168" s="9">
        <v>0.6722847281348717</v>
      </c>
      <c r="J168" s="10">
        <v>945.0</v>
      </c>
      <c r="K168" s="12"/>
      <c r="L168" s="10">
        <v>0.005078441</v>
      </c>
      <c r="M168" s="10">
        <v>0.001032583</v>
      </c>
      <c r="N168" s="10">
        <v>0.004095999</v>
      </c>
      <c r="O168" s="10">
        <v>0.989792977</v>
      </c>
      <c r="P168" s="11">
        <f>VLOOKUP($E168,'susceptibility metadata - 3.25.'!$A$2:$H$155,5,FALSE)</f>
        <v>0.21212121</v>
      </c>
      <c r="Q168" s="11">
        <f>VLOOKUP($E168,'susceptibility metadata - 3.25.'!$A$2:$H$155,6,FALSE)</f>
        <v>0.36868687</v>
      </c>
      <c r="R168" s="11">
        <f>VLOOKUP($E168,'susceptibility metadata - 3.25.'!$A$2:$H$155,7,FALSE)</f>
        <v>1</v>
      </c>
      <c r="S168" s="11">
        <f>VLOOKUP($E168,'susceptibility metadata - 3.25.'!$A$2:$H$155,8,FALSE)</f>
        <v>0</v>
      </c>
      <c r="T168" s="11" t="str">
        <f>VLOOKUP($E168,'genotype metadata - 3.25.24'!$A$2:$P$189,10,FALSE)</f>
        <v/>
      </c>
      <c r="U168" s="11" t="str">
        <f>VLOOKUP($E168,'genotype metadata - 3.25.24'!$A$2:$P$189,11,FALSE)</f>
        <v/>
      </c>
      <c r="V168" s="11" t="str">
        <f>VLOOKUP($E168,'genotype metadata - 3.25.24'!$A$2:$P$189,12,FALSE)</f>
        <v/>
      </c>
      <c r="W168" s="11" t="str">
        <f>VLOOKUP($E168,'genotype metadata - 3.25.24'!$A$2:$P$189,13,FALSE)</f>
        <v>NA</v>
      </c>
      <c r="X168" s="11" t="str">
        <f>VLOOKUP($E168,'genotype metadata - 3.25.24'!$A$2:$P$189,14,FALSE)</f>
        <v>NA</v>
      </c>
      <c r="Y168" s="11" t="str">
        <f>VLOOKUP($E168,'genotype metadata - 3.25.24'!$A$2:$P$189,15,FALSE)</f>
        <v>NA</v>
      </c>
      <c r="Z168" s="11" t="str">
        <f>VLOOKUP($E168,'genotype metadata - 3.25.24'!$A$2:$P$189,16,FALSE)</f>
        <v>NA</v>
      </c>
      <c r="AA168" s="11" t="str">
        <f>VLOOKUP(E168, 'susceptibility metadata - 3.25.'!$A$2:$L$155, 9, FALSE)</f>
        <v>Susceptible</v>
      </c>
      <c r="AB168" s="11" t="str">
        <f>VLOOKUP($E168,'susceptibility metadata - 3.25.'!$A$2:$L$155,10,FALSE)</f>
        <v>Susceptible</v>
      </c>
      <c r="AC168" s="11" t="str">
        <f>VLOOKUP($E168,'susceptibility metadata - 3.25.'!$A$2:$L$155,11,FALSE)</f>
        <v>NA</v>
      </c>
      <c r="AD168" s="11" t="str">
        <f>VLOOKUP($E168,'susceptibility metadata - 3.25.'!$A$2:$L$155,12,FALSE)</f>
        <v>Susceptible</v>
      </c>
    </row>
    <row r="169">
      <c r="A169" s="7" t="s">
        <v>376</v>
      </c>
      <c r="B169" s="7" t="s">
        <v>377</v>
      </c>
      <c r="C169" s="7" t="s">
        <v>377</v>
      </c>
      <c r="D169" s="7" t="s">
        <v>32</v>
      </c>
      <c r="E169" s="8">
        <v>168.0</v>
      </c>
      <c r="F169" s="8"/>
      <c r="G169" s="8">
        <v>2.6624121E7</v>
      </c>
      <c r="H169" s="8">
        <v>1.9107101E7</v>
      </c>
      <c r="I169" s="9">
        <v>0.7176612891745797</v>
      </c>
      <c r="J169" s="10">
        <v>747.0</v>
      </c>
      <c r="K169" s="12"/>
      <c r="L169" s="10">
        <v>0.005028094</v>
      </c>
      <c r="M169" s="10">
        <v>0.001068636</v>
      </c>
      <c r="N169" s="10">
        <v>0.003984063</v>
      </c>
      <c r="O169" s="10">
        <v>0.989919207</v>
      </c>
      <c r="P169" s="11">
        <f>VLOOKUP($E169,'susceptibility metadata - 3.25.'!$A$2:$H$155,5,FALSE)</f>
        <v>0.25231481</v>
      </c>
      <c r="Q169" s="11">
        <f>VLOOKUP($E169,'susceptibility metadata - 3.25.'!$A$2:$H$155,6,FALSE)</f>
        <v>0.13425926</v>
      </c>
      <c r="R169" s="11">
        <f>VLOOKUP($E169,'susceptibility metadata - 3.25.'!$A$2:$H$155,7,FALSE)</f>
        <v>1</v>
      </c>
      <c r="S169" s="11">
        <f>VLOOKUP($E169,'susceptibility metadata - 3.25.'!$A$2:$H$155,8,FALSE)</f>
        <v>0</v>
      </c>
      <c r="T169" s="11" t="str">
        <f>VLOOKUP($E169,'genotype metadata - 3.25.24'!$A$2:$P$189,10,FALSE)</f>
        <v/>
      </c>
      <c r="U169" s="11" t="str">
        <f>VLOOKUP($E169,'genotype metadata - 3.25.24'!$A$2:$P$189,11,FALSE)</f>
        <v/>
      </c>
      <c r="V169" s="11" t="str">
        <f>VLOOKUP($E169,'genotype metadata - 3.25.24'!$A$2:$P$189,12,FALSE)</f>
        <v/>
      </c>
      <c r="W169" s="11" t="str">
        <f>VLOOKUP($E169,'genotype metadata - 3.25.24'!$A$2:$P$189,13,FALSE)</f>
        <v>NA</v>
      </c>
      <c r="X169" s="11" t="str">
        <f>VLOOKUP($E169,'genotype metadata - 3.25.24'!$A$2:$P$189,14,FALSE)</f>
        <v>NA</v>
      </c>
      <c r="Y169" s="11" t="str">
        <f>VLOOKUP($E169,'genotype metadata - 3.25.24'!$A$2:$P$189,15,FALSE)</f>
        <v>NA</v>
      </c>
      <c r="Z169" s="11" t="str">
        <f>VLOOKUP($E169,'genotype metadata - 3.25.24'!$A$2:$P$189,16,FALSE)</f>
        <v>NA</v>
      </c>
      <c r="AA169" s="11" t="str">
        <f>VLOOKUP(E169, 'susceptibility metadata - 3.25.'!$A$2:$L$155, 9, FALSE)</f>
        <v>Highly Susceptible</v>
      </c>
      <c r="AB169" s="11" t="str">
        <f>VLOOKUP($E169,'susceptibility metadata - 3.25.'!$A$2:$L$155,10,FALSE)</f>
        <v>Highly Susceptible</v>
      </c>
      <c r="AC169" s="11" t="str">
        <f>VLOOKUP($E169,'susceptibility metadata - 3.25.'!$A$2:$L$155,11,FALSE)</f>
        <v>Highly Susceptible</v>
      </c>
      <c r="AD169" s="11" t="str">
        <f>VLOOKUP($E169,'susceptibility metadata - 3.25.'!$A$2:$L$155,12,FALSE)</f>
        <v>Highly Susceptible</v>
      </c>
    </row>
    <row r="170">
      <c r="A170" s="7" t="s">
        <v>378</v>
      </c>
      <c r="B170" s="7" t="s">
        <v>379</v>
      </c>
      <c r="C170" s="7" t="s">
        <v>379</v>
      </c>
      <c r="D170" s="7" t="s">
        <v>32</v>
      </c>
      <c r="E170" s="8">
        <v>169.0</v>
      </c>
      <c r="F170" s="8"/>
      <c r="G170" s="8">
        <v>2.5143867E7</v>
      </c>
      <c r="H170" s="8">
        <v>1.7675439E7</v>
      </c>
      <c r="I170" s="9">
        <v>0.7029721800548818</v>
      </c>
      <c r="J170" s="10">
        <v>862.0</v>
      </c>
      <c r="K170" s="12"/>
      <c r="L170" s="10">
        <v>0.067352707</v>
      </c>
      <c r="M170" s="10">
        <v>0.014426729</v>
      </c>
      <c r="N170" s="10">
        <v>0.07785973</v>
      </c>
      <c r="O170" s="10">
        <v>0.840360834</v>
      </c>
      <c r="P170" s="11">
        <f>VLOOKUP($E170,'susceptibility metadata - 3.25.'!$A$2:$H$155,5,FALSE)</f>
        <v>0.14285714</v>
      </c>
      <c r="Q170" s="11">
        <f>VLOOKUP($E170,'susceptibility metadata - 3.25.'!$A$2:$H$155,6,FALSE)</f>
        <v>0.28571429</v>
      </c>
      <c r="R170" s="11">
        <f>VLOOKUP($E170,'susceptibility metadata - 3.25.'!$A$2:$H$155,7,FALSE)</f>
        <v>1</v>
      </c>
      <c r="S170" s="11">
        <f>VLOOKUP($E170,'susceptibility metadata - 3.25.'!$A$2:$H$155,8,FALSE)</f>
        <v>0</v>
      </c>
      <c r="T170" s="11" t="str">
        <f>VLOOKUP($E170,'genotype metadata - 3.25.24'!$A$2:$P$189,10,FALSE)</f>
        <v>SR</v>
      </c>
      <c r="U170" s="11" t="str">
        <f>VLOOKUP($E170,'genotype metadata - 3.25.24'!$A$2:$P$189,11,FALSE)</f>
        <v>H</v>
      </c>
      <c r="V170" s="11" t="str">
        <f>VLOOKUP($E170,'genotype metadata - 3.25.24'!$A$2:$P$189,12,FALSE)</f>
        <v>N</v>
      </c>
      <c r="W170" s="11">
        <f>VLOOKUP($E170,'genotype metadata - 3.25.24'!$A$2:$P$189,13,FALSE)</f>
        <v>25.139367</v>
      </c>
      <c r="X170" s="11">
        <f>VLOOKUP($E170,'genotype metadata - 3.25.24'!$A$2:$P$189,14,FALSE)</f>
        <v>-80.294017</v>
      </c>
      <c r="Y170" s="11" t="str">
        <f>VLOOKUP($E170,'genotype metadata - 3.25.24'!$A$2:$P$189,15,FALSE)</f>
        <v>2015 batch</v>
      </c>
      <c r="Z170" s="11" t="str">
        <f>VLOOKUP($E170,'genotype metadata - 3.25.24'!$A$2:$P$189,16,FALSE)</f>
        <v>Margaret Miller</v>
      </c>
      <c r="AA170" s="11" t="str">
        <f>VLOOKUP(E170, 'susceptibility metadata - 3.25.'!$A$2:$L$155, 9, FALSE)</f>
        <v>Highly Susceptible</v>
      </c>
      <c r="AB170" s="11" t="str">
        <f>VLOOKUP($E170,'susceptibility metadata - 3.25.'!$A$2:$L$155,10,FALSE)</f>
        <v>NA</v>
      </c>
      <c r="AC170" s="11" t="str">
        <f>VLOOKUP($E170,'susceptibility metadata - 3.25.'!$A$2:$L$155,11,FALSE)</f>
        <v>NA</v>
      </c>
      <c r="AD170" s="11" t="str">
        <f>VLOOKUP($E170,'susceptibility metadata - 3.25.'!$A$2:$L$155,12,FALSE)</f>
        <v>Highly Susceptible</v>
      </c>
    </row>
    <row r="171">
      <c r="A171" s="7" t="s">
        <v>380</v>
      </c>
      <c r="B171" s="16" t="s">
        <v>381</v>
      </c>
      <c r="C171" s="16" t="s">
        <v>381</v>
      </c>
      <c r="D171" s="7" t="s">
        <v>32</v>
      </c>
      <c r="E171" s="8">
        <v>170.0</v>
      </c>
      <c r="F171" s="8"/>
      <c r="G171" s="8">
        <v>1.9766E7</v>
      </c>
      <c r="H171" s="8">
        <v>1.4158792E7</v>
      </c>
      <c r="I171" s="9">
        <v>0.7163205504401498</v>
      </c>
      <c r="J171" s="10">
        <v>1576.0</v>
      </c>
      <c r="K171" s="10"/>
      <c r="L171" s="10">
        <v>0.004584534</v>
      </c>
      <c r="M171" s="10">
        <v>0.001113896</v>
      </c>
      <c r="N171" s="10">
        <v>0.003422334</v>
      </c>
      <c r="O171" s="10">
        <v>0.990879236</v>
      </c>
      <c r="P171" s="11">
        <f>VLOOKUP($E171,'susceptibility metadata - 3.25.'!$A$2:$H$155,5,FALSE)</f>
        <v>0.09090909</v>
      </c>
      <c r="Q171" s="11">
        <f>VLOOKUP($E171,'susceptibility metadata - 3.25.'!$A$2:$H$155,6,FALSE)</f>
        <v>0.5</v>
      </c>
      <c r="R171" s="11">
        <f>VLOOKUP($E171,'susceptibility metadata - 3.25.'!$A$2:$H$155,7,FALSE)</f>
        <v>1</v>
      </c>
      <c r="S171" s="11">
        <f>VLOOKUP($E171,'susceptibility metadata - 3.25.'!$A$2:$H$155,8,FALSE)</f>
        <v>0</v>
      </c>
      <c r="T171" s="11" t="str">
        <f>VLOOKUP($E171,'genotype metadata - 3.25.24'!$A$2:$P$189,10,FALSE)</f>
        <v>SR</v>
      </c>
      <c r="U171" s="11" t="str">
        <f>VLOOKUP($E171,'genotype metadata - 3.25.24'!$A$2:$P$189,11,FALSE)</f>
        <v>H</v>
      </c>
      <c r="V171" s="11" t="str">
        <f>VLOOKUP($E171,'genotype metadata - 3.25.24'!$A$2:$P$189,12,FALSE)</f>
        <v>N</v>
      </c>
      <c r="W171" s="11">
        <f>VLOOKUP($E171,'genotype metadata - 3.25.24'!$A$2:$P$189,13,FALSE)</f>
        <v>25.139367</v>
      </c>
      <c r="X171" s="11">
        <f>VLOOKUP($E171,'genotype metadata - 3.25.24'!$A$2:$P$189,14,FALSE)</f>
        <v>-80.294017</v>
      </c>
      <c r="Y171" s="11" t="str">
        <f>VLOOKUP($E171,'genotype metadata - 3.25.24'!$A$2:$P$189,15,FALSE)</f>
        <v>2015 batch</v>
      </c>
      <c r="Z171" s="11" t="str">
        <f>VLOOKUP($E171,'genotype metadata - 3.25.24'!$A$2:$P$189,16,FALSE)</f>
        <v>Margaret Miller</v>
      </c>
      <c r="AA171" s="11" t="str">
        <f>VLOOKUP(E171, 'susceptibility metadata - 3.25.'!$A$2:$L$155, 9, FALSE)</f>
        <v>Susceptible</v>
      </c>
      <c r="AB171" s="11" t="str">
        <f>VLOOKUP($E171,'susceptibility metadata - 3.25.'!$A$2:$L$155,10,FALSE)</f>
        <v>Susceptible</v>
      </c>
      <c r="AC171" s="11" t="str">
        <f>VLOOKUP($E171,'susceptibility metadata - 3.25.'!$A$2:$L$155,11,FALSE)</f>
        <v>NA</v>
      </c>
      <c r="AD171" s="11" t="str">
        <f>VLOOKUP($E171,'susceptibility metadata - 3.25.'!$A$2:$L$155,12,FALSE)</f>
        <v>Susceptible</v>
      </c>
    </row>
    <row r="172">
      <c r="A172" s="7" t="s">
        <v>382</v>
      </c>
      <c r="B172" s="7" t="s">
        <v>383</v>
      </c>
      <c r="C172" s="7" t="s">
        <v>383</v>
      </c>
      <c r="D172" s="7" t="s">
        <v>32</v>
      </c>
      <c r="E172" s="8">
        <v>171.0</v>
      </c>
      <c r="F172" s="8"/>
      <c r="G172" s="8">
        <v>2.4959901E7</v>
      </c>
      <c r="H172" s="8">
        <v>1.7971133E7</v>
      </c>
      <c r="I172" s="9">
        <v>0.7200001714750391</v>
      </c>
      <c r="J172" s="10">
        <v>749.0</v>
      </c>
      <c r="K172" s="12"/>
      <c r="L172" s="10">
        <v>0.134391121</v>
      </c>
      <c r="M172" s="10">
        <v>0.023580585</v>
      </c>
      <c r="N172" s="10">
        <v>0.15731282</v>
      </c>
      <c r="O172" s="10">
        <v>0.684715474</v>
      </c>
      <c r="P172" s="11">
        <f>VLOOKUP($E172,'susceptibility metadata - 3.25.'!$A$2:$H$155,5,FALSE)</f>
        <v>0.21428571</v>
      </c>
      <c r="Q172" s="11">
        <f>VLOOKUP($E172,'susceptibility metadata - 3.25.'!$A$2:$H$155,6,FALSE)</f>
        <v>0.14285714</v>
      </c>
      <c r="R172" s="11">
        <f>VLOOKUP($E172,'susceptibility metadata - 3.25.'!$A$2:$H$155,7,FALSE)</f>
        <v>1</v>
      </c>
      <c r="S172" s="11">
        <f>VLOOKUP($E172,'susceptibility metadata - 3.25.'!$A$2:$H$155,8,FALSE)</f>
        <v>0</v>
      </c>
      <c r="T172" s="11" t="str">
        <f>VLOOKUP($E172,'genotype metadata - 3.25.24'!$A$2:$P$189,10,FALSE)</f>
        <v>SR</v>
      </c>
      <c r="U172" s="11" t="str">
        <f>VLOOKUP($E172,'genotype metadata - 3.25.24'!$A$2:$P$189,11,FALSE)</f>
        <v/>
      </c>
      <c r="V172" s="11" t="str">
        <f>VLOOKUP($E172,'genotype metadata - 3.25.24'!$A$2:$P$189,12,FALSE)</f>
        <v>N</v>
      </c>
      <c r="W172" s="11" t="str">
        <f>VLOOKUP($E172,'genotype metadata - 3.25.24'!$A$2:$P$189,13,FALSE)</f>
        <v>NA</v>
      </c>
      <c r="X172" s="11" t="str">
        <f>VLOOKUP($E172,'genotype metadata - 3.25.24'!$A$2:$P$189,14,FALSE)</f>
        <v>NA</v>
      </c>
      <c r="Y172" s="11">
        <f>VLOOKUP($E172,'genotype metadata - 3.25.24'!$A$2:$P$189,15,FALSE)</f>
        <v>2015</v>
      </c>
      <c r="Z172" s="11" t="str">
        <f>VLOOKUP($E172,'genotype metadata - 3.25.24'!$A$2:$P$189,16,FALSE)</f>
        <v/>
      </c>
      <c r="AA172" s="11" t="str">
        <f>VLOOKUP(E172, 'susceptibility metadata - 3.25.'!$A$2:$L$155, 9, FALSE)</f>
        <v>Highly Susceptible</v>
      </c>
      <c r="AB172" s="11" t="str">
        <f>VLOOKUP($E172,'susceptibility metadata - 3.25.'!$A$2:$L$155,10,FALSE)</f>
        <v>NA</v>
      </c>
      <c r="AC172" s="11" t="str">
        <f>VLOOKUP($E172,'susceptibility metadata - 3.25.'!$A$2:$L$155,11,FALSE)</f>
        <v>NA</v>
      </c>
      <c r="AD172" s="11" t="str">
        <f>VLOOKUP($E172,'susceptibility metadata - 3.25.'!$A$2:$L$155,12,FALSE)</f>
        <v>Highly Susceptible</v>
      </c>
    </row>
    <row r="173" hidden="1">
      <c r="A173" s="7" t="s">
        <v>384</v>
      </c>
      <c r="B173" s="7" t="s">
        <v>385</v>
      </c>
      <c r="C173" s="7" t="s">
        <v>386</v>
      </c>
      <c r="D173" s="7" t="s">
        <v>43</v>
      </c>
      <c r="E173" s="8">
        <v>154.0</v>
      </c>
      <c r="F173" s="8"/>
      <c r="G173" s="8">
        <v>2.7720841E7</v>
      </c>
      <c r="H173" s="8">
        <v>1.9812171E7</v>
      </c>
      <c r="I173" s="9">
        <v>0.7147031000971436</v>
      </c>
      <c r="J173" s="10">
        <v>641.0</v>
      </c>
      <c r="K173" s="10" t="s">
        <v>44</v>
      </c>
      <c r="L173" s="10">
        <v>0.00735901</v>
      </c>
      <c r="M173" s="10">
        <v>0.001658669</v>
      </c>
      <c r="N173" s="10">
        <v>0.008776811</v>
      </c>
      <c r="O173" s="10">
        <v>0.98220551</v>
      </c>
      <c r="P173" s="11">
        <f>VLOOKUP($E173,'susceptibility metadata - 3.25.'!$A$2:$H$155,5,FALSE)</f>
        <v>0.18052631</v>
      </c>
      <c r="Q173" s="11">
        <f>VLOOKUP($E173,'susceptibility metadata - 3.25.'!$A$2:$H$155,6,FALSE)</f>
        <v>0.3164975</v>
      </c>
      <c r="R173" s="11">
        <f>VLOOKUP($E173,'susceptibility metadata - 3.25.'!$A$2:$H$155,7,FALSE)</f>
        <v>0.97297297</v>
      </c>
      <c r="S173" s="11">
        <f>VLOOKUP($E173,'susceptibility metadata - 3.25.'!$A$2:$H$155,8,FALSE)</f>
        <v>0.02702703</v>
      </c>
      <c r="T173" s="11" t="str">
        <f>VLOOKUP($E173,'genotype metadata - 3.25.24'!$A$2:$P$189,10,FALSE)</f>
        <v/>
      </c>
      <c r="U173" s="11" t="str">
        <f>VLOOKUP($E173,'genotype metadata - 3.25.24'!$A$2:$P$189,11,FALSE)</f>
        <v/>
      </c>
      <c r="V173" s="11" t="str">
        <f>VLOOKUP($E173,'genotype metadata - 3.25.24'!$A$2:$P$189,12,FALSE)</f>
        <v/>
      </c>
      <c r="W173" s="11" t="str">
        <f>VLOOKUP($E173,'genotype metadata - 3.25.24'!$A$2:$P$189,13,FALSE)</f>
        <v>NA</v>
      </c>
      <c r="X173" s="11" t="str">
        <f>VLOOKUP($E173,'genotype metadata - 3.25.24'!$A$2:$P$189,14,FALSE)</f>
        <v>NA</v>
      </c>
      <c r="Y173" s="11" t="str">
        <f>VLOOKUP($E173,'genotype metadata - 3.25.24'!$A$2:$P$189,15,FALSE)</f>
        <v>NA</v>
      </c>
      <c r="Z173" s="11" t="str">
        <f>VLOOKUP($E173,'genotype metadata - 3.25.24'!$A$2:$P$189,16,FALSE)</f>
        <v>NA</v>
      </c>
      <c r="AA173" s="11" t="str">
        <f>VLOOKUP(E173, 'susceptibility metadata - 3.25.'!$A$2:$L$155, 9, FALSE)</f>
        <v>Highly Susceptible</v>
      </c>
      <c r="AB173" s="11" t="str">
        <f>VLOOKUP($E173,'susceptibility metadata - 3.25.'!$A$2:$L$155,10,FALSE)</f>
        <v>Susceptible</v>
      </c>
      <c r="AC173" s="11" t="str">
        <f>VLOOKUP($E173,'susceptibility metadata - 3.25.'!$A$2:$L$155,11,FALSE)</f>
        <v>Highly Susceptible</v>
      </c>
      <c r="AD173" s="11" t="str">
        <f>VLOOKUP($E173,'susceptibility metadata - 3.25.'!$A$2:$L$155,12,FALSE)</f>
        <v>Highly Susceptible</v>
      </c>
    </row>
    <row r="174">
      <c r="A174" s="7" t="s">
        <v>387</v>
      </c>
      <c r="B174" s="7" t="s">
        <v>388</v>
      </c>
      <c r="C174" s="7" t="s">
        <v>388</v>
      </c>
      <c r="D174" s="7" t="s">
        <v>32</v>
      </c>
      <c r="E174" s="8">
        <v>173.0</v>
      </c>
      <c r="F174" s="8"/>
      <c r="G174" s="8">
        <v>2.7026091E7</v>
      </c>
      <c r="H174" s="8">
        <v>9984275.0</v>
      </c>
      <c r="I174" s="9">
        <v>0.36943096950276677</v>
      </c>
      <c r="J174" s="10">
        <v>13880.0</v>
      </c>
      <c r="K174" s="12"/>
      <c r="L174" s="10">
        <v>0.088924609</v>
      </c>
      <c r="M174" s="10">
        <v>0.022450758</v>
      </c>
      <c r="N174" s="10">
        <v>0.066457093</v>
      </c>
      <c r="O174" s="10">
        <v>0.82216754</v>
      </c>
      <c r="P174" s="11">
        <f>VLOOKUP($E174,'susceptibility metadata - 3.25.'!$A$2:$H$155,5,FALSE)</f>
        <v>0.3125</v>
      </c>
      <c r="Q174" s="11">
        <f>VLOOKUP($E174,'susceptibility metadata - 3.25.'!$A$2:$H$155,6,FALSE)</f>
        <v>0.125</v>
      </c>
      <c r="R174" s="11">
        <f>VLOOKUP($E174,'susceptibility metadata - 3.25.'!$A$2:$H$155,7,FALSE)</f>
        <v>1</v>
      </c>
      <c r="S174" s="11">
        <f>VLOOKUP($E174,'susceptibility metadata - 3.25.'!$A$2:$H$155,8,FALSE)</f>
        <v>0</v>
      </c>
      <c r="T174" s="11" t="str">
        <f>VLOOKUP($E174,'genotype metadata - 3.25.24'!$A$2:$P$189,10,FALSE)</f>
        <v/>
      </c>
      <c r="U174" s="11" t="str">
        <f>VLOOKUP($E174,'genotype metadata - 3.25.24'!$A$2:$P$189,11,FALSE)</f>
        <v/>
      </c>
      <c r="V174" s="11" t="str">
        <f>VLOOKUP($E174,'genotype metadata - 3.25.24'!$A$2:$P$189,12,FALSE)</f>
        <v/>
      </c>
      <c r="W174" s="11" t="str">
        <f>VLOOKUP($E174,'genotype metadata - 3.25.24'!$A$2:$P$189,13,FALSE)</f>
        <v>NA</v>
      </c>
      <c r="X174" s="11" t="str">
        <f>VLOOKUP($E174,'genotype metadata - 3.25.24'!$A$2:$P$189,14,FALSE)</f>
        <v>NA</v>
      </c>
      <c r="Y174" s="11" t="str">
        <f>VLOOKUP($E174,'genotype metadata - 3.25.24'!$A$2:$P$189,15,FALSE)</f>
        <v>NA</v>
      </c>
      <c r="Z174" s="11" t="str">
        <f>VLOOKUP($E174,'genotype metadata - 3.25.24'!$A$2:$P$189,16,FALSE)</f>
        <v>NA</v>
      </c>
      <c r="AA174" s="11" t="str">
        <f>VLOOKUP(E174, 'susceptibility metadata - 3.25.'!$A$2:$L$155, 9, FALSE)</f>
        <v>Highly Susceptible</v>
      </c>
      <c r="AB174" s="11" t="str">
        <f>VLOOKUP($E174,'susceptibility metadata - 3.25.'!$A$2:$L$155,10,FALSE)</f>
        <v>NA</v>
      </c>
      <c r="AC174" s="11" t="str">
        <f>VLOOKUP($E174,'susceptibility metadata - 3.25.'!$A$2:$L$155,11,FALSE)</f>
        <v>NA</v>
      </c>
      <c r="AD174" s="11" t="str">
        <f>VLOOKUP($E174,'susceptibility metadata - 3.25.'!$A$2:$L$155,12,FALSE)</f>
        <v>Highly Susceptible</v>
      </c>
    </row>
    <row r="175">
      <c r="A175" s="7" t="s">
        <v>389</v>
      </c>
      <c r="B175" s="7" t="s">
        <v>390</v>
      </c>
      <c r="C175" s="7" t="s">
        <v>390</v>
      </c>
      <c r="D175" s="7" t="s">
        <v>32</v>
      </c>
      <c r="E175" s="8">
        <v>174.0</v>
      </c>
      <c r="F175" s="8"/>
      <c r="G175" s="8">
        <v>2.5776799E7</v>
      </c>
      <c r="H175" s="8">
        <v>1.8589807E7</v>
      </c>
      <c r="I175" s="9">
        <v>0.7211836892548218</v>
      </c>
      <c r="J175" s="10">
        <v>921.0</v>
      </c>
      <c r="K175" s="12"/>
      <c r="L175" s="10">
        <v>0.004435064</v>
      </c>
      <c r="M175" s="10">
        <v>9.28423E-4</v>
      </c>
      <c r="N175" s="10">
        <v>0.002822513</v>
      </c>
      <c r="O175" s="10">
        <v>0.991814</v>
      </c>
      <c r="P175" s="11">
        <f>VLOOKUP($E175,'susceptibility metadata - 3.25.'!$A$2:$H$155,5,FALSE)</f>
        <v>0.05902778</v>
      </c>
      <c r="Q175" s="11">
        <f>VLOOKUP($E175,'susceptibility metadata - 3.25.'!$A$2:$H$155,6,FALSE)</f>
        <v>0.12152778</v>
      </c>
      <c r="R175" s="11">
        <f>VLOOKUP($E175,'susceptibility metadata - 3.25.'!$A$2:$H$155,7,FALSE)</f>
        <v>1</v>
      </c>
      <c r="S175" s="11">
        <f>VLOOKUP($E175,'susceptibility metadata - 3.25.'!$A$2:$H$155,8,FALSE)</f>
        <v>0</v>
      </c>
      <c r="T175" s="11" t="str">
        <f>VLOOKUP($E175,'genotype metadata - 3.25.24'!$A$2:$P$189,10,FALSE)</f>
        <v/>
      </c>
      <c r="U175" s="11" t="str">
        <f>VLOOKUP($E175,'genotype metadata - 3.25.24'!$A$2:$P$189,11,FALSE)</f>
        <v/>
      </c>
      <c r="V175" s="11" t="str">
        <f>VLOOKUP($E175,'genotype metadata - 3.25.24'!$A$2:$P$189,12,FALSE)</f>
        <v/>
      </c>
      <c r="W175" s="11" t="str">
        <f>VLOOKUP($E175,'genotype metadata - 3.25.24'!$A$2:$P$189,13,FALSE)</f>
        <v>NA</v>
      </c>
      <c r="X175" s="11" t="str">
        <f>VLOOKUP($E175,'genotype metadata - 3.25.24'!$A$2:$P$189,14,FALSE)</f>
        <v>NA</v>
      </c>
      <c r="Y175" s="11" t="str">
        <f>VLOOKUP($E175,'genotype metadata - 3.25.24'!$A$2:$P$189,15,FALSE)</f>
        <v>NA</v>
      </c>
      <c r="Z175" s="11" t="str">
        <f>VLOOKUP($E175,'genotype metadata - 3.25.24'!$A$2:$P$189,16,FALSE)</f>
        <v>NA</v>
      </c>
      <c r="AA175" s="11" t="str">
        <f>VLOOKUP(E175, 'susceptibility metadata - 3.25.'!$A$2:$L$155, 9, FALSE)</f>
        <v>Highly Susceptible</v>
      </c>
      <c r="AB175" s="11" t="str">
        <f>VLOOKUP($E175,'susceptibility metadata - 3.25.'!$A$2:$L$155,10,FALSE)</f>
        <v>Highly Susceptible</v>
      </c>
      <c r="AC175" s="11" t="str">
        <f>VLOOKUP($E175,'susceptibility metadata - 3.25.'!$A$2:$L$155,11,FALSE)</f>
        <v>NA</v>
      </c>
      <c r="AD175" s="11" t="str">
        <f>VLOOKUP($E175,'susceptibility metadata - 3.25.'!$A$2:$L$155,12,FALSE)</f>
        <v>Highly Susceptible</v>
      </c>
    </row>
    <row r="176">
      <c r="A176" s="7" t="s">
        <v>391</v>
      </c>
      <c r="B176" s="7" t="s">
        <v>392</v>
      </c>
      <c r="C176" s="7" t="s">
        <v>392</v>
      </c>
      <c r="D176" s="7" t="s">
        <v>32</v>
      </c>
      <c r="E176" s="8">
        <v>175.0</v>
      </c>
      <c r="F176" s="8"/>
      <c r="G176" s="8">
        <v>2.9501898E7</v>
      </c>
      <c r="H176" s="8">
        <v>2.0318175E7</v>
      </c>
      <c r="I176" s="9">
        <v>0.6887073841825363</v>
      </c>
      <c r="J176" s="10">
        <v>730.0</v>
      </c>
      <c r="K176" s="12"/>
      <c r="L176" s="10">
        <v>0.00701856</v>
      </c>
      <c r="M176" s="10">
        <v>0.001370887</v>
      </c>
      <c r="N176" s="10">
        <v>0.007077319</v>
      </c>
      <c r="O176" s="10">
        <v>0.984533235</v>
      </c>
      <c r="P176" s="11">
        <f>VLOOKUP($E176,'susceptibility metadata - 3.25.'!$A$2:$H$155,5,FALSE)</f>
        <v>0.12037037</v>
      </c>
      <c r="Q176" s="11">
        <f>VLOOKUP($E176,'susceptibility metadata - 3.25.'!$A$2:$H$155,6,FALSE)</f>
        <v>0.17592593</v>
      </c>
      <c r="R176" s="11">
        <f>VLOOKUP($E176,'susceptibility metadata - 3.25.'!$A$2:$H$155,7,FALSE)</f>
        <v>1</v>
      </c>
      <c r="S176" s="11">
        <f>VLOOKUP($E176,'susceptibility metadata - 3.25.'!$A$2:$H$155,8,FALSE)</f>
        <v>0</v>
      </c>
      <c r="T176" s="11" t="str">
        <f>VLOOKUP($E176,'genotype metadata - 3.25.24'!$A$2:$P$189,10,FALSE)</f>
        <v/>
      </c>
      <c r="U176" s="11" t="str">
        <f>VLOOKUP($E176,'genotype metadata - 3.25.24'!$A$2:$P$189,11,FALSE)</f>
        <v/>
      </c>
      <c r="V176" s="11" t="str">
        <f>VLOOKUP($E176,'genotype metadata - 3.25.24'!$A$2:$P$189,12,FALSE)</f>
        <v/>
      </c>
      <c r="W176" s="11" t="str">
        <f>VLOOKUP($E176,'genotype metadata - 3.25.24'!$A$2:$P$189,13,FALSE)</f>
        <v>NA</v>
      </c>
      <c r="X176" s="11" t="str">
        <f>VLOOKUP($E176,'genotype metadata - 3.25.24'!$A$2:$P$189,14,FALSE)</f>
        <v>NA</v>
      </c>
      <c r="Y176" s="11" t="str">
        <f>VLOOKUP($E176,'genotype metadata - 3.25.24'!$A$2:$P$189,15,FALSE)</f>
        <v>NA</v>
      </c>
      <c r="Z176" s="11" t="str">
        <f>VLOOKUP($E176,'genotype metadata - 3.25.24'!$A$2:$P$189,16,FALSE)</f>
        <v>NA</v>
      </c>
      <c r="AA176" s="11" t="str">
        <f>VLOOKUP(E176, 'susceptibility metadata - 3.25.'!$A$2:$L$155, 9, FALSE)</f>
        <v>Highly Susceptible</v>
      </c>
      <c r="AB176" s="11" t="str">
        <f>VLOOKUP($E176,'susceptibility metadata - 3.25.'!$A$2:$L$155,10,FALSE)</f>
        <v>Highly Susceptible</v>
      </c>
      <c r="AC176" s="11" t="str">
        <f>VLOOKUP($E176,'susceptibility metadata - 3.25.'!$A$2:$L$155,11,FALSE)</f>
        <v>Highly Susceptible</v>
      </c>
      <c r="AD176" s="11" t="str">
        <f>VLOOKUP($E176,'susceptibility metadata - 3.25.'!$A$2:$L$155,12,FALSE)</f>
        <v>Highly Susceptible</v>
      </c>
    </row>
    <row r="177">
      <c r="A177" s="7" t="s">
        <v>393</v>
      </c>
      <c r="B177" s="7" t="s">
        <v>223</v>
      </c>
      <c r="C177" s="7" t="s">
        <v>394</v>
      </c>
      <c r="D177" s="7" t="s">
        <v>43</v>
      </c>
      <c r="E177" s="8">
        <v>91.0</v>
      </c>
      <c r="F177" s="8" t="s">
        <v>395</v>
      </c>
      <c r="G177" s="8">
        <v>2.5704248E7</v>
      </c>
      <c r="H177" s="8">
        <v>7324368.0</v>
      </c>
      <c r="I177" s="9">
        <v>0.28494776427616164</v>
      </c>
      <c r="J177" s="10">
        <v>3900.0</v>
      </c>
      <c r="K177" s="12"/>
      <c r="L177" s="10">
        <v>0.102412534</v>
      </c>
      <c r="M177" s="10">
        <v>0.015997453</v>
      </c>
      <c r="N177" s="10">
        <v>0.071306709</v>
      </c>
      <c r="O177" s="10">
        <v>0.810283304</v>
      </c>
      <c r="P177" s="11">
        <f>VLOOKUP($E177,'susceptibility metadata - 3.25.'!$A$2:$H$155,5,FALSE)</f>
        <v>0.37268519</v>
      </c>
      <c r="Q177" s="11">
        <f>VLOOKUP($E177,'susceptibility metadata - 3.25.'!$A$2:$H$155,6,FALSE)</f>
        <v>0.48611111</v>
      </c>
      <c r="R177" s="11">
        <f>VLOOKUP($E177,'susceptibility metadata - 3.25.'!$A$2:$H$155,7,FALSE)</f>
        <v>0.66666667</v>
      </c>
      <c r="S177" s="11">
        <f>VLOOKUP($E177,'susceptibility metadata - 3.25.'!$A$2:$H$155,8,FALSE)</f>
        <v>0.33333333</v>
      </c>
      <c r="T177" s="11" t="str">
        <f>VLOOKUP($E177,'genotype metadata - 3.25.24'!$A$2:$P$189,10,FALSE)</f>
        <v/>
      </c>
      <c r="U177" s="11" t="str">
        <f>VLOOKUP($E177,'genotype metadata - 3.25.24'!$A$2:$P$189,11,FALSE)</f>
        <v/>
      </c>
      <c r="V177" s="11" t="str">
        <f>VLOOKUP($E177,'genotype metadata - 3.25.24'!$A$2:$P$189,12,FALSE)</f>
        <v/>
      </c>
      <c r="W177" s="11" t="str">
        <f>VLOOKUP($E177,'genotype metadata - 3.25.24'!$A$2:$P$189,13,FALSE)</f>
        <v>NA</v>
      </c>
      <c r="X177" s="11" t="str">
        <f>VLOOKUP($E177,'genotype metadata - 3.25.24'!$A$2:$P$189,14,FALSE)</f>
        <v>NA</v>
      </c>
      <c r="Y177" s="11" t="str">
        <f>VLOOKUP($E177,'genotype metadata - 3.25.24'!$A$2:$P$189,15,FALSE)</f>
        <v>NA</v>
      </c>
      <c r="Z177" s="11" t="str">
        <f>VLOOKUP($E177,'genotype metadata - 3.25.24'!$A$2:$P$189,16,FALSE)</f>
        <v>NA</v>
      </c>
      <c r="AA177" s="11" t="str">
        <f>VLOOKUP(E177, 'susceptibility metadata - 3.25.'!$A$2:$L$155, 9, FALSE)</f>
        <v>Intermediate</v>
      </c>
      <c r="AB177" s="11" t="str">
        <f>VLOOKUP($E177,'susceptibility metadata - 3.25.'!$A$2:$L$155,10,FALSE)</f>
        <v>Intermediate</v>
      </c>
      <c r="AC177" s="11" t="str">
        <f>VLOOKUP($E177,'susceptibility metadata - 3.25.'!$A$2:$L$155,11,FALSE)</f>
        <v>Intermediate</v>
      </c>
      <c r="AD177" s="11" t="str">
        <f>VLOOKUP($E177,'susceptibility metadata - 3.25.'!$A$2:$L$155,12,FALSE)</f>
        <v>Intermediate</v>
      </c>
    </row>
    <row r="178" hidden="1">
      <c r="A178" s="7" t="s">
        <v>396</v>
      </c>
      <c r="B178" s="7" t="s">
        <v>41</v>
      </c>
      <c r="C178" s="7" t="s">
        <v>397</v>
      </c>
      <c r="D178" s="7" t="s">
        <v>43</v>
      </c>
      <c r="E178" s="8">
        <v>154.0</v>
      </c>
      <c r="F178" s="8"/>
      <c r="G178" s="8">
        <v>2.6660874E7</v>
      </c>
      <c r="H178" s="8">
        <v>2.0733729E7</v>
      </c>
      <c r="I178" s="9">
        <v>0.7776837698569071</v>
      </c>
      <c r="J178" s="10">
        <v>576.0</v>
      </c>
      <c r="K178" s="10" t="s">
        <v>44</v>
      </c>
      <c r="L178" s="10">
        <v>0.089267954</v>
      </c>
      <c r="M178" s="10">
        <v>0.013206464</v>
      </c>
      <c r="N178" s="10">
        <v>0.096406854</v>
      </c>
      <c r="O178" s="10">
        <v>0.801118728</v>
      </c>
      <c r="P178" s="11">
        <f>VLOOKUP($E178,'susceptibility metadata - 3.25.'!$A$2:$H$155,5,FALSE)</f>
        <v>0.18052631</v>
      </c>
      <c r="Q178" s="11">
        <f>VLOOKUP($E178,'susceptibility metadata - 3.25.'!$A$2:$H$155,6,FALSE)</f>
        <v>0.3164975</v>
      </c>
      <c r="R178" s="11">
        <f>VLOOKUP($E178,'susceptibility metadata - 3.25.'!$A$2:$H$155,7,FALSE)</f>
        <v>0.97297297</v>
      </c>
      <c r="S178" s="11">
        <f>VLOOKUP($E178,'susceptibility metadata - 3.25.'!$A$2:$H$155,8,FALSE)</f>
        <v>0.02702703</v>
      </c>
      <c r="T178" s="11" t="str">
        <f>VLOOKUP($E178,'genotype metadata - 3.25.24'!$A$2:$P$189,10,FALSE)</f>
        <v/>
      </c>
      <c r="U178" s="11" t="str">
        <f>VLOOKUP($E178,'genotype metadata - 3.25.24'!$A$2:$P$189,11,FALSE)</f>
        <v/>
      </c>
      <c r="V178" s="11" t="str">
        <f>VLOOKUP($E178,'genotype metadata - 3.25.24'!$A$2:$P$189,12,FALSE)</f>
        <v/>
      </c>
      <c r="W178" s="11" t="str">
        <f>VLOOKUP($E178,'genotype metadata - 3.25.24'!$A$2:$P$189,13,FALSE)</f>
        <v>NA</v>
      </c>
      <c r="X178" s="11" t="str">
        <f>VLOOKUP($E178,'genotype metadata - 3.25.24'!$A$2:$P$189,14,FALSE)</f>
        <v>NA</v>
      </c>
      <c r="Y178" s="11" t="str">
        <f>VLOOKUP($E178,'genotype metadata - 3.25.24'!$A$2:$P$189,15,FALSE)</f>
        <v>NA</v>
      </c>
      <c r="Z178" s="11" t="str">
        <f>VLOOKUP($E178,'genotype metadata - 3.25.24'!$A$2:$P$189,16,FALSE)</f>
        <v>NA</v>
      </c>
      <c r="AA178" s="11" t="str">
        <f>VLOOKUP(E178, 'susceptibility metadata - 3.25.'!$A$2:$L$155, 9, FALSE)</f>
        <v>Highly Susceptible</v>
      </c>
      <c r="AB178" s="11" t="str">
        <f>VLOOKUP($E178,'susceptibility metadata - 3.25.'!$A$2:$L$155,10,FALSE)</f>
        <v>Susceptible</v>
      </c>
      <c r="AC178" s="11" t="str">
        <f>VLOOKUP($E178,'susceptibility metadata - 3.25.'!$A$2:$L$155,11,FALSE)</f>
        <v>Highly Susceptible</v>
      </c>
      <c r="AD178" s="11" t="str">
        <f>VLOOKUP($E178,'susceptibility metadata - 3.25.'!$A$2:$L$155,12,FALSE)</f>
        <v>Highly Susceptible</v>
      </c>
    </row>
    <row r="179" hidden="1">
      <c r="A179" s="7" t="s">
        <v>398</v>
      </c>
      <c r="B179" s="7" t="s">
        <v>372</v>
      </c>
      <c r="C179" s="7" t="s">
        <v>399</v>
      </c>
      <c r="D179" s="7" t="s">
        <v>43</v>
      </c>
      <c r="E179" s="8">
        <v>154.0</v>
      </c>
      <c r="F179" s="8"/>
      <c r="G179" s="8">
        <v>2.7689412E7</v>
      </c>
      <c r="H179" s="8">
        <v>1.9591634E7</v>
      </c>
      <c r="I179" s="9">
        <v>0.7075496583314951</v>
      </c>
      <c r="J179" s="10">
        <v>652.0</v>
      </c>
      <c r="K179" s="10" t="s">
        <v>44</v>
      </c>
      <c r="L179" s="10">
        <v>0.007389523</v>
      </c>
      <c r="M179" s="10">
        <v>0.001509914</v>
      </c>
      <c r="N179" s="10">
        <v>0.010577514</v>
      </c>
      <c r="O179" s="10">
        <v>0.98052305</v>
      </c>
      <c r="P179" s="11">
        <f>VLOOKUP($E179,'susceptibility metadata - 3.25.'!$A$2:$H$155,5,FALSE)</f>
        <v>0.18052631</v>
      </c>
      <c r="Q179" s="11">
        <f>VLOOKUP($E179,'susceptibility metadata - 3.25.'!$A$2:$H$155,6,FALSE)</f>
        <v>0.3164975</v>
      </c>
      <c r="R179" s="11">
        <f>VLOOKUP($E179,'susceptibility metadata - 3.25.'!$A$2:$H$155,7,FALSE)</f>
        <v>0.97297297</v>
      </c>
      <c r="S179" s="11">
        <f>VLOOKUP($E179,'susceptibility metadata - 3.25.'!$A$2:$H$155,8,FALSE)</f>
        <v>0.02702703</v>
      </c>
      <c r="T179" s="11" t="str">
        <f>VLOOKUP($E179,'genotype metadata - 3.25.24'!$A$2:$P$189,10,FALSE)</f>
        <v/>
      </c>
      <c r="U179" s="11" t="str">
        <f>VLOOKUP($E179,'genotype metadata - 3.25.24'!$A$2:$P$189,11,FALSE)</f>
        <v/>
      </c>
      <c r="V179" s="11" t="str">
        <f>VLOOKUP($E179,'genotype metadata - 3.25.24'!$A$2:$P$189,12,FALSE)</f>
        <v/>
      </c>
      <c r="W179" s="11" t="str">
        <f>VLOOKUP($E179,'genotype metadata - 3.25.24'!$A$2:$P$189,13,FALSE)</f>
        <v>NA</v>
      </c>
      <c r="X179" s="11" t="str">
        <f>VLOOKUP($E179,'genotype metadata - 3.25.24'!$A$2:$P$189,14,FALSE)</f>
        <v>NA</v>
      </c>
      <c r="Y179" s="11" t="str">
        <f>VLOOKUP($E179,'genotype metadata - 3.25.24'!$A$2:$P$189,15,FALSE)</f>
        <v>NA</v>
      </c>
      <c r="Z179" s="11" t="str">
        <f>VLOOKUP($E179,'genotype metadata - 3.25.24'!$A$2:$P$189,16,FALSE)</f>
        <v>NA</v>
      </c>
      <c r="AA179" s="11" t="str">
        <f>VLOOKUP(E179, 'susceptibility metadata - 3.25.'!$A$2:$L$155, 9, FALSE)</f>
        <v>Highly Susceptible</v>
      </c>
      <c r="AB179" s="11" t="str">
        <f>VLOOKUP($E179,'susceptibility metadata - 3.25.'!$A$2:$L$155,10,FALSE)</f>
        <v>Susceptible</v>
      </c>
      <c r="AC179" s="11" t="str">
        <f>VLOOKUP($E179,'susceptibility metadata - 3.25.'!$A$2:$L$155,11,FALSE)</f>
        <v>Highly Susceptible</v>
      </c>
      <c r="AD179" s="11" t="str">
        <f>VLOOKUP($E179,'susceptibility metadata - 3.25.'!$A$2:$L$155,12,FALSE)</f>
        <v>Highly Susceptible</v>
      </c>
    </row>
    <row r="180" hidden="1">
      <c r="A180" s="7" t="s">
        <v>400</v>
      </c>
      <c r="B180" s="7" t="s">
        <v>324</v>
      </c>
      <c r="C180" s="7" t="s">
        <v>401</v>
      </c>
      <c r="D180" s="7" t="s">
        <v>43</v>
      </c>
      <c r="E180" s="8">
        <v>142.0</v>
      </c>
      <c r="F180" s="8" t="s">
        <v>402</v>
      </c>
      <c r="G180" s="8">
        <v>2.5686301E7</v>
      </c>
      <c r="H180" s="8">
        <v>1.4642655E7</v>
      </c>
      <c r="I180" s="9">
        <v>0.5700569731702513</v>
      </c>
      <c r="J180" s="10">
        <v>1299.0</v>
      </c>
      <c r="K180" s="10" t="s">
        <v>44</v>
      </c>
      <c r="L180" s="10">
        <v>0.019930514</v>
      </c>
      <c r="M180" s="10">
        <v>0.004241433</v>
      </c>
      <c r="N180" s="10">
        <v>0.027661272</v>
      </c>
      <c r="O180" s="10">
        <v>0.948166781</v>
      </c>
      <c r="P180" s="11">
        <f>VLOOKUP($E180,'susceptibility metadata - 3.25.'!$A$2:$H$155,5,FALSE)</f>
        <v>0.71428571</v>
      </c>
      <c r="Q180" s="11">
        <f>VLOOKUP($E180,'susceptibility metadata - 3.25.'!$A$2:$H$155,6,FALSE)</f>
        <v>0.85714286</v>
      </c>
      <c r="R180" s="11">
        <f>VLOOKUP($E180,'susceptibility metadata - 3.25.'!$A$2:$H$155,7,FALSE)</f>
        <v>0.33333333</v>
      </c>
      <c r="S180" s="11">
        <f>VLOOKUP($E180,'susceptibility metadata - 3.25.'!$A$2:$H$155,8,FALSE)</f>
        <v>0.66666667</v>
      </c>
      <c r="T180" s="11" t="str">
        <f>VLOOKUP($E180,'genotype metadata - 3.25.24'!$A$2:$P$189,10,FALSE)</f>
        <v>SR</v>
      </c>
      <c r="U180" s="11" t="str">
        <f>VLOOKUP($E180,'genotype metadata - 3.25.24'!$A$2:$P$189,11,FALSE)</f>
        <v>H</v>
      </c>
      <c r="V180" s="11" t="str">
        <f>VLOOKUP($E180,'genotype metadata - 3.25.24'!$A$2:$P$189,12,FALSE)</f>
        <v>Y</v>
      </c>
      <c r="W180" s="11">
        <f>VLOOKUP($E180,'genotype metadata - 3.25.24'!$A$2:$P$189,13,FALSE)</f>
        <v>25.139367</v>
      </c>
      <c r="X180" s="11">
        <f>VLOOKUP($E180,'genotype metadata - 3.25.24'!$A$2:$P$189,14,FALSE)</f>
        <v>-80.294017</v>
      </c>
      <c r="Y180" s="11" t="str">
        <f>VLOOKUP($E180,'genotype metadata - 3.25.24'!$A$2:$P$189,15,FALSE)</f>
        <v>2015 batch</v>
      </c>
      <c r="Z180" s="11" t="str">
        <f>VLOOKUP($E180,'genotype metadata - 3.25.24'!$A$2:$P$189,16,FALSE)</f>
        <v>Margaret Miller</v>
      </c>
      <c r="AA180" s="11" t="str">
        <f>VLOOKUP(E180, 'susceptibility metadata - 3.25.'!$A$2:$L$155, 9, FALSE)</f>
        <v>Intermediate</v>
      </c>
      <c r="AB180" s="11" t="str">
        <f>VLOOKUP($E180,'susceptibility metadata - 3.25.'!$A$2:$L$155,10,FALSE)</f>
        <v>Resistant</v>
      </c>
      <c r="AC180" s="11" t="str">
        <f>VLOOKUP($E180,'susceptibility metadata - 3.25.'!$A$2:$L$155,11,FALSE)</f>
        <v>Resistant</v>
      </c>
      <c r="AD180" s="11" t="str">
        <f>VLOOKUP($E180,'susceptibility metadata - 3.25.'!$A$2:$L$155,12,FALSE)</f>
        <v>Resistant</v>
      </c>
    </row>
    <row r="181" hidden="1">
      <c r="A181" s="7" t="s">
        <v>403</v>
      </c>
      <c r="B181" s="7" t="s">
        <v>385</v>
      </c>
      <c r="C181" s="7" t="s">
        <v>404</v>
      </c>
      <c r="D181" s="7" t="s">
        <v>43</v>
      </c>
      <c r="E181" s="8">
        <v>154.0</v>
      </c>
      <c r="F181" s="8"/>
      <c r="G181" s="8">
        <v>2.6435927E7</v>
      </c>
      <c r="H181" s="8">
        <v>1.8949912E7</v>
      </c>
      <c r="I181" s="9">
        <v>0.7168241915632465</v>
      </c>
      <c r="J181" s="10">
        <v>758.0</v>
      </c>
      <c r="K181" s="10" t="s">
        <v>44</v>
      </c>
      <c r="L181" s="10">
        <v>0.006947028</v>
      </c>
      <c r="M181" s="10">
        <v>0.001557372</v>
      </c>
      <c r="N181" s="10">
        <v>0.008589402</v>
      </c>
      <c r="O181" s="10">
        <v>0.982906199</v>
      </c>
      <c r="P181" s="11">
        <f>VLOOKUP($E181,'susceptibility metadata - 3.25.'!$A$2:$H$155,5,FALSE)</f>
        <v>0.18052631</v>
      </c>
      <c r="Q181" s="11">
        <f>VLOOKUP($E181,'susceptibility metadata - 3.25.'!$A$2:$H$155,6,FALSE)</f>
        <v>0.3164975</v>
      </c>
      <c r="R181" s="11">
        <f>VLOOKUP($E181,'susceptibility metadata - 3.25.'!$A$2:$H$155,7,FALSE)</f>
        <v>0.97297297</v>
      </c>
      <c r="S181" s="11">
        <f>VLOOKUP($E181,'susceptibility metadata - 3.25.'!$A$2:$H$155,8,FALSE)</f>
        <v>0.02702703</v>
      </c>
      <c r="T181" s="11" t="str">
        <f>VLOOKUP($E181,'genotype metadata - 3.25.24'!$A$2:$P$189,10,FALSE)</f>
        <v/>
      </c>
      <c r="U181" s="11" t="str">
        <f>VLOOKUP($E181,'genotype metadata - 3.25.24'!$A$2:$P$189,11,FALSE)</f>
        <v/>
      </c>
      <c r="V181" s="11" t="str">
        <f>VLOOKUP($E181,'genotype metadata - 3.25.24'!$A$2:$P$189,12,FALSE)</f>
        <v/>
      </c>
      <c r="W181" s="11" t="str">
        <f>VLOOKUP($E181,'genotype metadata - 3.25.24'!$A$2:$P$189,13,FALSE)</f>
        <v>NA</v>
      </c>
      <c r="X181" s="11" t="str">
        <f>VLOOKUP($E181,'genotype metadata - 3.25.24'!$A$2:$P$189,14,FALSE)</f>
        <v>NA</v>
      </c>
      <c r="Y181" s="11" t="str">
        <f>VLOOKUP($E181,'genotype metadata - 3.25.24'!$A$2:$P$189,15,FALSE)</f>
        <v>NA</v>
      </c>
      <c r="Z181" s="11" t="str">
        <f>VLOOKUP($E181,'genotype metadata - 3.25.24'!$A$2:$P$189,16,FALSE)</f>
        <v>NA</v>
      </c>
      <c r="AA181" s="11" t="str">
        <f>VLOOKUP(E181, 'susceptibility metadata - 3.25.'!$A$2:$L$155, 9, FALSE)</f>
        <v>Highly Susceptible</v>
      </c>
      <c r="AB181" s="11" t="str">
        <f>VLOOKUP($E181,'susceptibility metadata - 3.25.'!$A$2:$L$155,10,FALSE)</f>
        <v>Susceptible</v>
      </c>
      <c r="AC181" s="11" t="str">
        <f>VLOOKUP($E181,'susceptibility metadata - 3.25.'!$A$2:$L$155,11,FALSE)</f>
        <v>Highly Susceptible</v>
      </c>
      <c r="AD181" s="11" t="str">
        <f>VLOOKUP($E181,'susceptibility metadata - 3.25.'!$A$2:$L$155,12,FALSE)</f>
        <v>Highly Susceptible</v>
      </c>
    </row>
    <row r="182">
      <c r="H182" s="18"/>
    </row>
    <row r="183">
      <c r="A183" s="19"/>
      <c r="B183" s="20" t="s">
        <v>405</v>
      </c>
      <c r="C183" s="21"/>
      <c r="D183" s="21"/>
      <c r="E183" s="20" t="s">
        <v>406</v>
      </c>
      <c r="F183" s="19"/>
      <c r="G183" s="20" t="s">
        <v>407</v>
      </c>
      <c r="H183" s="22"/>
      <c r="I183" s="19"/>
      <c r="J183" s="19"/>
      <c r="K183" s="20" t="s">
        <v>408</v>
      </c>
      <c r="L183" s="20" t="s">
        <v>409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>
      <c r="B184" s="23">
        <f>IFERROR(__xludf.DUMMYFUNCTION("COUNTUNIQUE(B2:B181)"),174.0)</f>
        <v>174</v>
      </c>
      <c r="C184" s="23"/>
      <c r="D184" s="23"/>
      <c r="E184" s="23">
        <f>IFERROR(__xludf.DUMMYFUNCTION("COUNTUNIQUE(E2:E181)"),152.0)</f>
        <v>152</v>
      </c>
      <c r="G184" s="24">
        <f>(B184-E184)/B184</f>
        <v>0.1264367816</v>
      </c>
      <c r="H184" s="18"/>
      <c r="K184" s="23">
        <f>COUNTA(K2:K181)</f>
        <v>37</v>
      </c>
      <c r="L184" s="23">
        <f>180-K184</f>
        <v>143</v>
      </c>
    </row>
    <row r="185">
      <c r="H185" s="18"/>
    </row>
    <row r="186">
      <c r="G186" s="25">
        <f>average(G2:G177)</f>
        <v>25977203.23</v>
      </c>
      <c r="H186" s="18"/>
      <c r="I186" s="26">
        <f>average(I2:I177)</f>
        <v>0.6253652544</v>
      </c>
    </row>
    <row r="187">
      <c r="G187" s="25">
        <f>sum(G2:G177)</f>
        <v>4571987768</v>
      </c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</sheetData>
  <autoFilter ref="$A$1:$AD$181">
    <filterColumn colId="10">
      <filters blank="1">
        <filter val="filter"/>
      </filters>
    </filterColumn>
  </autoFilter>
  <customSheetViews>
    <customSheetView guid="{E58B73BD-5235-4918-8CAA-CEBF59E02046}" filter="1" showAutoFilter="1">
      <autoFilter ref="$A$1:$S$1000">
        <sortState ref="A1:S1000">
          <sortCondition ref="E1:E1000"/>
        </sortState>
      </autoFilter>
    </customSheetView>
  </customSheetViews>
  <conditionalFormatting sqref="I2:I181">
    <cfRule type="colorScale" priority="1">
      <colorScale>
        <cfvo type="min"/>
        <cfvo type="max"/>
        <color rgb="FFE67C73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38"/>
    <col customWidth="1" min="3" max="3" width="119.88"/>
    <col customWidth="1" min="8" max="8" width="26.63"/>
    <col customWidth="1" min="9" max="9" width="67.5"/>
    <col customWidth="1" min="15" max="15" width="21.63"/>
  </cols>
  <sheetData>
    <row r="1">
      <c r="A1" s="27" t="s">
        <v>410</v>
      </c>
      <c r="B1" s="28" t="s">
        <v>411</v>
      </c>
      <c r="C1" s="28" t="s">
        <v>412</v>
      </c>
      <c r="D1" s="28" t="s">
        <v>413</v>
      </c>
      <c r="E1" s="27" t="s">
        <v>414</v>
      </c>
      <c r="F1" s="27" t="s">
        <v>415</v>
      </c>
      <c r="G1" s="27" t="s">
        <v>416</v>
      </c>
      <c r="H1" s="29" t="s">
        <v>417</v>
      </c>
      <c r="I1" s="28" t="s">
        <v>411</v>
      </c>
      <c r="J1" s="27" t="s">
        <v>418</v>
      </c>
      <c r="K1" s="27" t="s">
        <v>419</v>
      </c>
      <c r="L1" s="27" t="s">
        <v>420</v>
      </c>
      <c r="M1" s="27" t="s">
        <v>19</v>
      </c>
      <c r="N1" s="27" t="s">
        <v>20</v>
      </c>
      <c r="O1" s="27" t="s">
        <v>421</v>
      </c>
      <c r="P1" s="27" t="s">
        <v>422</v>
      </c>
      <c r="Q1" s="27" t="s">
        <v>423</v>
      </c>
      <c r="R1" s="27" t="s">
        <v>424</v>
      </c>
      <c r="S1" s="27" t="s">
        <v>425</v>
      </c>
      <c r="T1" s="27" t="s">
        <v>426</v>
      </c>
      <c r="U1" s="27" t="s">
        <v>427</v>
      </c>
      <c r="V1" s="27" t="s">
        <v>428</v>
      </c>
      <c r="W1" s="27" t="s">
        <v>429</v>
      </c>
      <c r="X1" s="27" t="s">
        <v>11</v>
      </c>
      <c r="Y1" s="27" t="s">
        <v>12</v>
      </c>
      <c r="Z1" s="27" t="s">
        <v>13</v>
      </c>
      <c r="AA1" s="27" t="s">
        <v>14</v>
      </c>
    </row>
    <row r="2">
      <c r="A2" s="27" t="s">
        <v>430</v>
      </c>
      <c r="B2" s="30" t="s">
        <v>431</v>
      </c>
      <c r="C2" s="28"/>
      <c r="D2" s="28"/>
      <c r="E2" s="27" t="s">
        <v>432</v>
      </c>
      <c r="F2" s="27" t="s">
        <v>432</v>
      </c>
      <c r="G2" s="27" t="s">
        <v>430</v>
      </c>
      <c r="H2" s="29" t="s">
        <v>432</v>
      </c>
      <c r="I2" s="31" t="s">
        <v>431</v>
      </c>
      <c r="J2" s="27" t="s">
        <v>433</v>
      </c>
      <c r="K2" s="27" t="s">
        <v>432</v>
      </c>
      <c r="L2" s="27" t="s">
        <v>432</v>
      </c>
      <c r="M2" s="27" t="s">
        <v>432</v>
      </c>
      <c r="N2" s="27" t="s">
        <v>432</v>
      </c>
      <c r="O2" s="32">
        <v>2.0</v>
      </c>
      <c r="P2" s="32">
        <v>0.0</v>
      </c>
      <c r="Q2" s="27" t="s">
        <v>432</v>
      </c>
      <c r="R2" s="32">
        <v>1.0</v>
      </c>
      <c r="S2" s="27" t="s">
        <v>434</v>
      </c>
      <c r="T2" s="32">
        <v>1.0</v>
      </c>
      <c r="U2" s="27" t="s">
        <v>434</v>
      </c>
      <c r="V2" s="32">
        <v>0.0</v>
      </c>
      <c r="W2" s="27" t="s">
        <v>432</v>
      </c>
      <c r="X2" s="27" t="s">
        <v>432</v>
      </c>
      <c r="Y2" s="27" t="s">
        <v>432</v>
      </c>
      <c r="Z2" s="27" t="s">
        <v>432</v>
      </c>
      <c r="AA2" s="27" t="s">
        <v>432</v>
      </c>
    </row>
    <row r="3">
      <c r="A3" s="27" t="s">
        <v>435</v>
      </c>
      <c r="B3" s="33" t="s">
        <v>436</v>
      </c>
      <c r="C3" s="28" t="s">
        <v>437</v>
      </c>
      <c r="D3" s="27"/>
      <c r="E3" s="27" t="s">
        <v>432</v>
      </c>
      <c r="F3" s="27" t="s">
        <v>432</v>
      </c>
      <c r="G3" s="27" t="s">
        <v>435</v>
      </c>
      <c r="H3" s="29" t="s">
        <v>432</v>
      </c>
      <c r="I3" s="31" t="s">
        <v>436</v>
      </c>
      <c r="J3" s="27" t="s">
        <v>433</v>
      </c>
      <c r="K3" s="27" t="s">
        <v>432</v>
      </c>
      <c r="L3" s="27" t="s">
        <v>432</v>
      </c>
      <c r="M3" s="27" t="s">
        <v>432</v>
      </c>
      <c r="N3" s="27" t="s">
        <v>432</v>
      </c>
      <c r="O3" s="32">
        <v>2.0</v>
      </c>
      <c r="P3" s="32">
        <v>0.0</v>
      </c>
      <c r="Q3" s="27" t="s">
        <v>432</v>
      </c>
      <c r="R3" s="32">
        <v>0.0</v>
      </c>
      <c r="S3" s="27" t="s">
        <v>432</v>
      </c>
      <c r="T3" s="32">
        <v>1.0</v>
      </c>
      <c r="U3" s="27" t="s">
        <v>434</v>
      </c>
      <c r="V3" s="32">
        <v>1.0</v>
      </c>
      <c r="W3" s="27" t="s">
        <v>434</v>
      </c>
      <c r="X3" s="27" t="s">
        <v>432</v>
      </c>
      <c r="Y3" s="27" t="s">
        <v>432</v>
      </c>
      <c r="Z3" s="27" t="s">
        <v>432</v>
      </c>
      <c r="AA3" s="27" t="s">
        <v>432</v>
      </c>
    </row>
    <row r="4">
      <c r="A4" s="27" t="s">
        <v>438</v>
      </c>
      <c r="B4" s="34" t="s">
        <v>439</v>
      </c>
      <c r="C4" s="27"/>
      <c r="D4" s="27"/>
      <c r="E4" s="27" t="s">
        <v>432</v>
      </c>
      <c r="F4" s="27" t="s">
        <v>432</v>
      </c>
      <c r="G4" s="27" t="s">
        <v>438</v>
      </c>
      <c r="H4" s="29" t="s">
        <v>432</v>
      </c>
      <c r="I4" s="34" t="s">
        <v>439</v>
      </c>
      <c r="J4" s="27" t="s">
        <v>433</v>
      </c>
      <c r="K4" s="27" t="s">
        <v>432</v>
      </c>
      <c r="L4" s="27" t="s">
        <v>432</v>
      </c>
      <c r="M4" s="27" t="s">
        <v>432</v>
      </c>
      <c r="N4" s="27" t="s">
        <v>432</v>
      </c>
      <c r="O4" s="32">
        <v>0.0</v>
      </c>
      <c r="P4" s="32">
        <v>0.0</v>
      </c>
      <c r="Q4" s="27" t="s">
        <v>432</v>
      </c>
      <c r="R4" s="32">
        <v>0.0</v>
      </c>
      <c r="S4" s="27" t="s">
        <v>432</v>
      </c>
      <c r="T4" s="32">
        <v>0.0</v>
      </c>
      <c r="U4" s="27" t="s">
        <v>432</v>
      </c>
      <c r="V4" s="32">
        <v>0.0</v>
      </c>
      <c r="W4" s="27" t="s">
        <v>432</v>
      </c>
      <c r="X4" s="27" t="s">
        <v>432</v>
      </c>
      <c r="Y4" s="27" t="s">
        <v>432</v>
      </c>
      <c r="Z4" s="27" t="s">
        <v>432</v>
      </c>
      <c r="AA4" s="27" t="s">
        <v>432</v>
      </c>
    </row>
    <row r="5">
      <c r="A5" s="27" t="s">
        <v>440</v>
      </c>
      <c r="B5" s="30" t="s">
        <v>431</v>
      </c>
      <c r="C5" s="28" t="s">
        <v>441</v>
      </c>
      <c r="D5" s="27"/>
      <c r="E5" s="27" t="s">
        <v>432</v>
      </c>
      <c r="F5" s="27" t="s">
        <v>432</v>
      </c>
      <c r="G5" s="27" t="s">
        <v>440</v>
      </c>
      <c r="H5" s="29" t="s">
        <v>432</v>
      </c>
      <c r="I5" s="31" t="s">
        <v>431</v>
      </c>
      <c r="J5" s="27" t="s">
        <v>433</v>
      </c>
      <c r="K5" s="27" t="s">
        <v>432</v>
      </c>
      <c r="L5" s="27" t="s">
        <v>432</v>
      </c>
      <c r="M5" s="27" t="s">
        <v>432</v>
      </c>
      <c r="N5" s="27" t="s">
        <v>432</v>
      </c>
      <c r="O5" s="32">
        <v>2.0</v>
      </c>
      <c r="P5" s="32">
        <v>0.0</v>
      </c>
      <c r="Q5" s="27" t="s">
        <v>432</v>
      </c>
      <c r="R5" s="32">
        <v>0.0</v>
      </c>
      <c r="S5" s="27" t="s">
        <v>432</v>
      </c>
      <c r="T5" s="32">
        <v>1.0</v>
      </c>
      <c r="U5" s="27" t="s">
        <v>434</v>
      </c>
      <c r="V5" s="32">
        <v>1.0</v>
      </c>
      <c r="W5" s="27" t="s">
        <v>434</v>
      </c>
      <c r="X5" s="27" t="s">
        <v>432</v>
      </c>
      <c r="Y5" s="27" t="s">
        <v>432</v>
      </c>
      <c r="Z5" s="27" t="s">
        <v>432</v>
      </c>
      <c r="AA5" s="27" t="s">
        <v>432</v>
      </c>
    </row>
    <row r="6">
      <c r="A6" s="27" t="s">
        <v>442</v>
      </c>
      <c r="B6" s="34" t="s">
        <v>439</v>
      </c>
      <c r="C6" s="27"/>
      <c r="D6" s="27"/>
      <c r="E6" s="27" t="s">
        <v>432</v>
      </c>
      <c r="F6" s="27" t="s">
        <v>442</v>
      </c>
      <c r="G6" s="27" t="s">
        <v>442</v>
      </c>
      <c r="H6" s="29" t="s">
        <v>443</v>
      </c>
      <c r="I6" s="34" t="s">
        <v>439</v>
      </c>
      <c r="J6" s="27" t="s">
        <v>444</v>
      </c>
      <c r="K6" s="27" t="s">
        <v>432</v>
      </c>
      <c r="L6" s="29"/>
      <c r="M6" s="27" t="s">
        <v>445</v>
      </c>
      <c r="N6" s="27" t="s">
        <v>446</v>
      </c>
      <c r="O6" s="32">
        <v>0.0</v>
      </c>
      <c r="P6" s="32">
        <v>0.0</v>
      </c>
      <c r="Q6" s="27" t="s">
        <v>432</v>
      </c>
      <c r="R6" s="32">
        <v>0.0</v>
      </c>
      <c r="S6" s="27" t="s">
        <v>432</v>
      </c>
      <c r="T6" s="32">
        <v>0.0</v>
      </c>
      <c r="U6" s="27" t="s">
        <v>432</v>
      </c>
      <c r="V6" s="32">
        <v>0.0</v>
      </c>
      <c r="W6" s="27" t="s">
        <v>432</v>
      </c>
      <c r="X6" s="27" t="s">
        <v>432</v>
      </c>
      <c r="Y6" s="27" t="s">
        <v>432</v>
      </c>
      <c r="Z6" s="27" t="s">
        <v>432</v>
      </c>
      <c r="AA6" s="27" t="s">
        <v>432</v>
      </c>
    </row>
    <row r="7">
      <c r="A7" s="27" t="s">
        <v>447</v>
      </c>
      <c r="B7" s="33" t="s">
        <v>436</v>
      </c>
      <c r="C7" s="28" t="s">
        <v>448</v>
      </c>
      <c r="D7" s="27"/>
      <c r="E7" s="27" t="s">
        <v>432</v>
      </c>
      <c r="F7" s="27" t="s">
        <v>447</v>
      </c>
      <c r="G7" s="27" t="s">
        <v>449</v>
      </c>
      <c r="H7" s="35" t="s">
        <v>450</v>
      </c>
      <c r="I7" s="31" t="s">
        <v>436</v>
      </c>
      <c r="J7" s="27" t="s">
        <v>444</v>
      </c>
      <c r="K7" s="27" t="s">
        <v>432</v>
      </c>
      <c r="L7" s="29"/>
      <c r="M7" s="27" t="s">
        <v>451</v>
      </c>
      <c r="N7" s="27" t="s">
        <v>452</v>
      </c>
      <c r="O7" s="32">
        <v>4.0</v>
      </c>
      <c r="P7" s="32">
        <v>1.0</v>
      </c>
      <c r="Q7" s="27" t="s">
        <v>434</v>
      </c>
      <c r="R7" s="32">
        <v>2.0</v>
      </c>
      <c r="S7" s="27" t="s">
        <v>434</v>
      </c>
      <c r="T7" s="32">
        <v>1.0</v>
      </c>
      <c r="U7" s="27" t="s">
        <v>434</v>
      </c>
      <c r="V7" s="32">
        <v>0.0</v>
      </c>
      <c r="W7" s="27" t="s">
        <v>432</v>
      </c>
      <c r="X7" s="27" t="s">
        <v>432</v>
      </c>
      <c r="Y7" s="27" t="s">
        <v>432</v>
      </c>
      <c r="Z7" s="27" t="s">
        <v>432</v>
      </c>
      <c r="AA7" s="27" t="s">
        <v>432</v>
      </c>
    </row>
    <row r="8">
      <c r="A8" s="27" t="s">
        <v>453</v>
      </c>
      <c r="B8" s="34" t="s">
        <v>454</v>
      </c>
      <c r="C8" s="27"/>
      <c r="D8" s="27"/>
      <c r="E8" s="27" t="s">
        <v>432</v>
      </c>
      <c r="F8" s="27" t="s">
        <v>453</v>
      </c>
      <c r="G8" s="27" t="s">
        <v>453</v>
      </c>
      <c r="H8" s="35" t="s">
        <v>455</v>
      </c>
      <c r="I8" s="34" t="s">
        <v>454</v>
      </c>
      <c r="J8" s="27" t="s">
        <v>444</v>
      </c>
      <c r="K8" s="27" t="s">
        <v>432</v>
      </c>
      <c r="L8" s="29"/>
      <c r="M8" s="27" t="s">
        <v>451</v>
      </c>
      <c r="N8" s="27" t="s">
        <v>452</v>
      </c>
      <c r="O8" s="32">
        <v>0.0</v>
      </c>
      <c r="P8" s="32">
        <v>0.0</v>
      </c>
      <c r="Q8" s="27" t="s">
        <v>432</v>
      </c>
      <c r="R8" s="32">
        <v>0.0</v>
      </c>
      <c r="S8" s="27" t="s">
        <v>432</v>
      </c>
      <c r="T8" s="32">
        <v>0.0</v>
      </c>
      <c r="U8" s="27" t="s">
        <v>432</v>
      </c>
      <c r="V8" s="32">
        <v>0.0</v>
      </c>
      <c r="W8" s="27" t="s">
        <v>432</v>
      </c>
      <c r="X8" s="27" t="s">
        <v>432</v>
      </c>
      <c r="Y8" s="27" t="s">
        <v>432</v>
      </c>
      <c r="Z8" s="27" t="s">
        <v>432</v>
      </c>
      <c r="AA8" s="27" t="s">
        <v>432</v>
      </c>
    </row>
    <row r="9">
      <c r="A9" s="27" t="s">
        <v>456</v>
      </c>
      <c r="B9" s="34" t="s">
        <v>454</v>
      </c>
      <c r="C9" s="27"/>
      <c r="D9" s="27"/>
      <c r="E9" s="27" t="s">
        <v>432</v>
      </c>
      <c r="F9" s="27" t="s">
        <v>456</v>
      </c>
      <c r="G9" s="27" t="s">
        <v>456</v>
      </c>
      <c r="H9" s="35" t="s">
        <v>457</v>
      </c>
      <c r="I9" s="34" t="s">
        <v>454</v>
      </c>
      <c r="J9" s="27" t="s">
        <v>444</v>
      </c>
      <c r="K9" s="27" t="s">
        <v>432</v>
      </c>
      <c r="L9" s="29"/>
      <c r="M9" s="27" t="s">
        <v>451</v>
      </c>
      <c r="N9" s="27" t="s">
        <v>452</v>
      </c>
      <c r="O9" s="32">
        <v>0.0</v>
      </c>
      <c r="P9" s="32">
        <v>0.0</v>
      </c>
      <c r="Q9" s="27" t="s">
        <v>432</v>
      </c>
      <c r="R9" s="32">
        <v>0.0</v>
      </c>
      <c r="S9" s="27" t="s">
        <v>432</v>
      </c>
      <c r="T9" s="32">
        <v>0.0</v>
      </c>
      <c r="U9" s="27" t="s">
        <v>432</v>
      </c>
      <c r="V9" s="32">
        <v>0.0</v>
      </c>
      <c r="W9" s="27" t="s">
        <v>432</v>
      </c>
      <c r="X9" s="27" t="s">
        <v>432</v>
      </c>
      <c r="Y9" s="27" t="s">
        <v>432</v>
      </c>
      <c r="Z9" s="27" t="s">
        <v>432</v>
      </c>
      <c r="AA9" s="27" t="s">
        <v>432</v>
      </c>
    </row>
    <row r="10">
      <c r="A10" s="27" t="s">
        <v>458</v>
      </c>
      <c r="B10" s="33" t="s">
        <v>436</v>
      </c>
      <c r="C10" s="28" t="s">
        <v>459</v>
      </c>
      <c r="D10" s="27"/>
      <c r="E10" s="27" t="s">
        <v>432</v>
      </c>
      <c r="F10" s="27" t="s">
        <v>458</v>
      </c>
      <c r="G10" s="27" t="s">
        <v>460</v>
      </c>
      <c r="H10" s="35" t="s">
        <v>461</v>
      </c>
      <c r="I10" s="31" t="s">
        <v>436</v>
      </c>
      <c r="J10" s="27" t="s">
        <v>444</v>
      </c>
      <c r="K10" s="27" t="s">
        <v>432</v>
      </c>
      <c r="L10" s="29"/>
      <c r="M10" s="27" t="s">
        <v>451</v>
      </c>
      <c r="N10" s="27" t="s">
        <v>452</v>
      </c>
      <c r="O10" s="32">
        <v>1.0</v>
      </c>
      <c r="P10" s="32">
        <v>1.0</v>
      </c>
      <c r="Q10" s="27" t="s">
        <v>434</v>
      </c>
      <c r="R10" s="32">
        <v>0.0</v>
      </c>
      <c r="S10" s="27" t="s">
        <v>432</v>
      </c>
      <c r="T10" s="32">
        <v>0.0</v>
      </c>
      <c r="U10" s="27" t="s">
        <v>432</v>
      </c>
      <c r="V10" s="32">
        <v>0.0</v>
      </c>
      <c r="W10" s="27" t="s">
        <v>432</v>
      </c>
      <c r="X10" s="27" t="s">
        <v>432</v>
      </c>
      <c r="Y10" s="27" t="s">
        <v>432</v>
      </c>
      <c r="Z10" s="27" t="s">
        <v>432</v>
      </c>
      <c r="AA10" s="27" t="s">
        <v>432</v>
      </c>
    </row>
    <row r="11">
      <c r="A11" s="27" t="s">
        <v>462</v>
      </c>
      <c r="B11" s="34" t="s">
        <v>463</v>
      </c>
      <c r="C11" s="27"/>
      <c r="D11" s="27"/>
      <c r="E11" s="27" t="s">
        <v>432</v>
      </c>
      <c r="F11" s="27" t="s">
        <v>462</v>
      </c>
      <c r="G11" s="27" t="s">
        <v>462</v>
      </c>
      <c r="H11" s="35" t="s">
        <v>464</v>
      </c>
      <c r="I11" s="34" t="s">
        <v>463</v>
      </c>
      <c r="J11" s="27" t="s">
        <v>444</v>
      </c>
      <c r="K11" s="27" t="s">
        <v>432</v>
      </c>
      <c r="L11" s="29"/>
      <c r="M11" s="27" t="s">
        <v>451</v>
      </c>
      <c r="N11" s="27" t="s">
        <v>452</v>
      </c>
      <c r="O11" s="32">
        <v>1.0</v>
      </c>
      <c r="P11" s="32">
        <v>1.0</v>
      </c>
      <c r="Q11" s="27" t="s">
        <v>434</v>
      </c>
      <c r="R11" s="32">
        <v>0.0</v>
      </c>
      <c r="S11" s="27" t="s">
        <v>432</v>
      </c>
      <c r="T11" s="32">
        <v>0.0</v>
      </c>
      <c r="U11" s="27" t="s">
        <v>432</v>
      </c>
      <c r="V11" s="32">
        <v>0.0</v>
      </c>
      <c r="W11" s="27" t="s">
        <v>432</v>
      </c>
      <c r="X11" s="27" t="s">
        <v>432</v>
      </c>
      <c r="Y11" s="27" t="s">
        <v>432</v>
      </c>
      <c r="Z11" s="27" t="s">
        <v>432</v>
      </c>
      <c r="AA11" s="27" t="s">
        <v>432</v>
      </c>
    </row>
    <row r="12">
      <c r="A12" s="27" t="s">
        <v>465</v>
      </c>
      <c r="B12" s="31" t="s">
        <v>466</v>
      </c>
      <c r="C12" s="28" t="s">
        <v>467</v>
      </c>
      <c r="D12" s="27"/>
      <c r="E12" s="27" t="s">
        <v>432</v>
      </c>
      <c r="F12" s="27" t="s">
        <v>465</v>
      </c>
      <c r="G12" s="27" t="s">
        <v>465</v>
      </c>
      <c r="H12" s="35" t="s">
        <v>468</v>
      </c>
      <c r="I12" s="31" t="s">
        <v>466</v>
      </c>
      <c r="J12" s="27" t="s">
        <v>444</v>
      </c>
      <c r="K12" s="27" t="s">
        <v>432</v>
      </c>
      <c r="L12" s="29"/>
      <c r="M12" s="27" t="s">
        <v>432</v>
      </c>
      <c r="N12" s="29"/>
      <c r="O12" s="32">
        <v>2.0</v>
      </c>
      <c r="P12" s="32">
        <v>1.0</v>
      </c>
      <c r="Q12" s="27" t="s">
        <v>434</v>
      </c>
      <c r="R12" s="32">
        <v>1.0</v>
      </c>
      <c r="S12" s="27" t="s">
        <v>434</v>
      </c>
      <c r="T12" s="32">
        <v>0.0</v>
      </c>
      <c r="U12" s="27" t="s">
        <v>432</v>
      </c>
      <c r="V12" s="32">
        <v>0.0</v>
      </c>
      <c r="W12" s="27" t="s">
        <v>432</v>
      </c>
      <c r="X12" s="27" t="s">
        <v>432</v>
      </c>
      <c r="Y12" s="27" t="s">
        <v>432</v>
      </c>
      <c r="Z12" s="27" t="s">
        <v>432</v>
      </c>
      <c r="AA12" s="27" t="s">
        <v>432</v>
      </c>
    </row>
    <row r="13">
      <c r="A13" s="27" t="s">
        <v>469</v>
      </c>
      <c r="B13" s="34" t="s">
        <v>463</v>
      </c>
      <c r="C13" s="27"/>
      <c r="D13" s="27"/>
      <c r="E13" s="27" t="s">
        <v>432</v>
      </c>
      <c r="F13" s="27" t="s">
        <v>469</v>
      </c>
      <c r="G13" s="27" t="s">
        <v>469</v>
      </c>
      <c r="H13" s="35" t="s">
        <v>470</v>
      </c>
      <c r="I13" s="34" t="s">
        <v>463</v>
      </c>
      <c r="J13" s="27" t="s">
        <v>444</v>
      </c>
      <c r="K13" s="27" t="s">
        <v>432</v>
      </c>
      <c r="L13" s="29"/>
      <c r="M13" s="27" t="s">
        <v>451</v>
      </c>
      <c r="N13" s="27" t="s">
        <v>452</v>
      </c>
      <c r="O13" s="32">
        <v>1.0</v>
      </c>
      <c r="P13" s="32">
        <v>1.0</v>
      </c>
      <c r="Q13" s="27" t="s">
        <v>434</v>
      </c>
      <c r="R13" s="32">
        <v>0.0</v>
      </c>
      <c r="S13" s="27" t="s">
        <v>432</v>
      </c>
      <c r="T13" s="32">
        <v>0.0</v>
      </c>
      <c r="U13" s="27" t="s">
        <v>432</v>
      </c>
      <c r="V13" s="32">
        <v>0.0</v>
      </c>
      <c r="W13" s="27" t="s">
        <v>432</v>
      </c>
      <c r="X13" s="27" t="s">
        <v>432</v>
      </c>
      <c r="Y13" s="27" t="s">
        <v>432</v>
      </c>
      <c r="Z13" s="27" t="s">
        <v>432</v>
      </c>
      <c r="AA13" s="27" t="s">
        <v>432</v>
      </c>
    </row>
    <row r="14">
      <c r="A14" s="27" t="s">
        <v>471</v>
      </c>
      <c r="B14" s="34" t="s">
        <v>454</v>
      </c>
      <c r="C14" s="27"/>
      <c r="D14" s="27"/>
      <c r="E14" s="27" t="s">
        <v>432</v>
      </c>
      <c r="F14" s="27" t="s">
        <v>471</v>
      </c>
      <c r="G14" s="27" t="s">
        <v>471</v>
      </c>
      <c r="H14" s="35" t="s">
        <v>472</v>
      </c>
      <c r="I14" s="34" t="s">
        <v>454</v>
      </c>
      <c r="J14" s="27" t="s">
        <v>444</v>
      </c>
      <c r="K14" s="27" t="s">
        <v>432</v>
      </c>
      <c r="L14" s="29"/>
      <c r="M14" s="27" t="s">
        <v>451</v>
      </c>
      <c r="N14" s="27" t="s">
        <v>452</v>
      </c>
      <c r="O14" s="32">
        <v>0.0</v>
      </c>
      <c r="P14" s="32">
        <v>0.0</v>
      </c>
      <c r="Q14" s="27" t="s">
        <v>432</v>
      </c>
      <c r="R14" s="32">
        <v>0.0</v>
      </c>
      <c r="S14" s="27" t="s">
        <v>432</v>
      </c>
      <c r="T14" s="32">
        <v>0.0</v>
      </c>
      <c r="U14" s="27" t="s">
        <v>432</v>
      </c>
      <c r="V14" s="32">
        <v>0.0</v>
      </c>
      <c r="W14" s="27" t="s">
        <v>432</v>
      </c>
      <c r="X14" s="27" t="s">
        <v>432</v>
      </c>
      <c r="Y14" s="27" t="s">
        <v>432</v>
      </c>
      <c r="Z14" s="27" t="s">
        <v>432</v>
      </c>
      <c r="AA14" s="27" t="s">
        <v>432</v>
      </c>
    </row>
    <row r="15">
      <c r="A15" s="27" t="s">
        <v>473</v>
      </c>
      <c r="B15" s="34" t="s">
        <v>439</v>
      </c>
      <c r="C15" s="27"/>
      <c r="D15" s="27"/>
      <c r="E15" s="27" t="s">
        <v>432</v>
      </c>
      <c r="F15" s="27" t="s">
        <v>473</v>
      </c>
      <c r="G15" s="32">
        <v>15161.0</v>
      </c>
      <c r="H15" s="35" t="s">
        <v>474</v>
      </c>
      <c r="I15" s="34" t="s">
        <v>439</v>
      </c>
      <c r="J15" s="27" t="s">
        <v>444</v>
      </c>
      <c r="K15" s="27" t="s">
        <v>432</v>
      </c>
      <c r="L15" s="29"/>
      <c r="M15" s="27" t="s">
        <v>451</v>
      </c>
      <c r="N15" s="29"/>
      <c r="O15" s="32">
        <v>0.0</v>
      </c>
      <c r="P15" s="32">
        <v>0.0</v>
      </c>
      <c r="Q15" s="27" t="s">
        <v>432</v>
      </c>
      <c r="R15" s="32">
        <v>0.0</v>
      </c>
      <c r="S15" s="27" t="s">
        <v>432</v>
      </c>
      <c r="T15" s="32">
        <v>0.0</v>
      </c>
      <c r="U15" s="27" t="s">
        <v>432</v>
      </c>
      <c r="V15" s="32">
        <v>0.0</v>
      </c>
      <c r="W15" s="27" t="s">
        <v>432</v>
      </c>
      <c r="X15" s="27" t="s">
        <v>432</v>
      </c>
      <c r="Y15" s="27" t="s">
        <v>432</v>
      </c>
      <c r="Z15" s="27" t="s">
        <v>432</v>
      </c>
      <c r="AA15" s="27" t="s">
        <v>432</v>
      </c>
    </row>
    <row r="16">
      <c r="A16" s="27" t="s">
        <v>475</v>
      </c>
      <c r="B16" s="34" t="s">
        <v>439</v>
      </c>
      <c r="C16" s="27"/>
      <c r="D16" s="27"/>
      <c r="E16" s="27" t="s">
        <v>432</v>
      </c>
      <c r="F16" s="27" t="s">
        <v>432</v>
      </c>
      <c r="G16" s="27" t="s">
        <v>475</v>
      </c>
      <c r="H16" s="29" t="s">
        <v>476</v>
      </c>
      <c r="I16" s="34" t="s">
        <v>439</v>
      </c>
      <c r="J16" s="27" t="s">
        <v>444</v>
      </c>
      <c r="K16" s="27" t="s">
        <v>432</v>
      </c>
      <c r="L16" s="27" t="s">
        <v>432</v>
      </c>
      <c r="M16" s="27" t="s">
        <v>432</v>
      </c>
      <c r="N16" s="27" t="s">
        <v>432</v>
      </c>
      <c r="O16" s="32">
        <v>0.0</v>
      </c>
      <c r="P16" s="32">
        <v>0.0</v>
      </c>
      <c r="Q16" s="27" t="s">
        <v>432</v>
      </c>
      <c r="R16" s="32">
        <v>0.0</v>
      </c>
      <c r="S16" s="27" t="s">
        <v>432</v>
      </c>
      <c r="T16" s="32">
        <v>0.0</v>
      </c>
      <c r="U16" s="27" t="s">
        <v>432</v>
      </c>
      <c r="V16" s="32">
        <v>0.0</v>
      </c>
      <c r="W16" s="27" t="s">
        <v>432</v>
      </c>
      <c r="X16" s="27" t="s">
        <v>432</v>
      </c>
      <c r="Y16" s="27" t="s">
        <v>432</v>
      </c>
      <c r="Z16" s="27" t="s">
        <v>432</v>
      </c>
      <c r="AA16" s="27" t="s">
        <v>432</v>
      </c>
    </row>
    <row r="18">
      <c r="A18" s="36" t="s">
        <v>329</v>
      </c>
      <c r="I18" s="36" t="s">
        <v>477</v>
      </c>
    </row>
    <row r="21"/>
    <row r="22"/>
    <row r="23"/>
    <row r="24"/>
    <row r="25">
      <c r="K25" s="36" t="s">
        <v>479</v>
      </c>
    </row>
    <row r="26"/>
    <row r="27"/>
    <row r="28"/>
    <row r="2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 hidden="1"/>
    <row r="3" hidden="1"/>
    <row r="4" hidden="1"/>
    <row r="5" hidden="1"/>
    <row r="6" hidden="1">
      <c r="E6" s="36" t="s">
        <v>484</v>
      </c>
    </row>
    <row r="7" hidden="1"/>
    <row r="8" hidden="1"/>
    <row r="9" hidden="1"/>
    <row r="10" hidden="1"/>
    <row r="11" hidden="1"/>
    <row r="12">
      <c r="E12" s="36" t="s">
        <v>484</v>
      </c>
    </row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>
      <c r="E52" s="36" t="s">
        <v>484</v>
      </c>
    </row>
    <row r="53" hidden="1">
      <c r="E53" s="36" t="s">
        <v>484</v>
      </c>
    </row>
    <row r="54" hidden="1"/>
    <row r="55" hidden="1">
      <c r="E55" s="36" t="s">
        <v>484</v>
      </c>
    </row>
    <row r="56" hidden="1"/>
    <row r="57" hidden="1"/>
    <row r="58" hidden="1"/>
    <row r="59" hidden="1"/>
    <row r="60">
      <c r="E60" s="36" t="s">
        <v>484</v>
      </c>
    </row>
    <row r="61" hidden="1"/>
    <row r="62" hidden="1"/>
    <row r="63" hidden="1">
      <c r="E63" s="36" t="s">
        <v>484</v>
      </c>
    </row>
    <row r="64" hidden="1"/>
    <row r="65" hidden="1"/>
    <row r="66">
      <c r="E66" s="36" t="s">
        <v>484</v>
      </c>
    </row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>
      <c r="E79" s="36" t="s">
        <v>484</v>
      </c>
    </row>
    <row r="80" hidden="1"/>
    <row r="81" hidden="1"/>
    <row r="82" hidden="1"/>
    <row r="83" hidden="1"/>
    <row r="84" hidden="1">
      <c r="E84" s="36" t="s">
        <v>484</v>
      </c>
    </row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>
      <c r="E118" s="36" t="s">
        <v>484</v>
      </c>
    </row>
    <row r="119" hidden="1"/>
    <row r="120" hidden="1"/>
    <row r="121" hidden="1"/>
    <row r="122" hidden="1"/>
    <row r="123">
      <c r="E123" s="36" t="s">
        <v>484</v>
      </c>
    </row>
    <row r="124" hidden="1"/>
    <row r="125">
      <c r="E125" s="36" t="s">
        <v>484</v>
      </c>
    </row>
    <row r="126" hidden="1"/>
    <row r="127" hidden="1"/>
    <row r="128">
      <c r="E128" s="36" t="s">
        <v>484</v>
      </c>
    </row>
    <row r="129" hidden="1"/>
    <row r="130" hidden="1">
      <c r="E130" s="36" t="s">
        <v>484</v>
      </c>
    </row>
    <row r="131" hidden="1"/>
    <row r="132" hidden="1"/>
    <row r="133" hidden="1">
      <c r="E133" s="36" t="s">
        <v>484</v>
      </c>
    </row>
    <row r="134" hidden="1"/>
    <row r="135" hidden="1"/>
    <row r="136" hidden="1"/>
    <row r="137" hidden="1"/>
    <row r="138" hidden="1"/>
    <row r="139" hidden="1"/>
    <row r="140">
      <c r="E140" s="36" t="s">
        <v>484</v>
      </c>
    </row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/>
  </sheetData>
  <autoFilter ref="$A$1:$E$154">
    <filterColumn colId="1">
      <filters>
        <filter val="2"/>
        <filter val="3"/>
        <filter val="18"/>
        <filter val="180"/>
      </filters>
    </filterColumn>
  </autoFil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6" t="s">
        <v>485</v>
      </c>
      <c r="C1" s="36" t="s">
        <v>1</v>
      </c>
      <c r="D1" s="36" t="s">
        <v>2</v>
      </c>
      <c r="E1" s="36" t="s">
        <v>486</v>
      </c>
      <c r="F1" s="36" t="s">
        <v>487</v>
      </c>
    </row>
    <row r="2">
      <c r="A2" s="36" t="s">
        <v>40</v>
      </c>
      <c r="B2" s="36" t="s">
        <v>488</v>
      </c>
      <c r="C2" s="36" t="s">
        <v>41</v>
      </c>
      <c r="D2" s="36" t="s">
        <v>42</v>
      </c>
    </row>
    <row r="3">
      <c r="A3" s="36" t="s">
        <v>396</v>
      </c>
      <c r="B3" s="36" t="s">
        <v>488</v>
      </c>
      <c r="C3" s="36" t="s">
        <v>41</v>
      </c>
      <c r="D3" s="36" t="s">
        <v>397</v>
      </c>
      <c r="E3" s="38">
        <v>0.012456759</v>
      </c>
    </row>
    <row r="4">
      <c r="A4" s="36" t="s">
        <v>222</v>
      </c>
      <c r="B4" s="36" t="s">
        <v>488</v>
      </c>
      <c r="C4" s="36" t="s">
        <v>223</v>
      </c>
      <c r="D4" s="36" t="s">
        <v>224</v>
      </c>
    </row>
    <row r="5">
      <c r="A5" s="36" t="s">
        <v>393</v>
      </c>
      <c r="B5" s="36" t="s">
        <v>488</v>
      </c>
      <c r="C5" s="36" t="s">
        <v>223</v>
      </c>
      <c r="D5" s="36" t="s">
        <v>394</v>
      </c>
      <c r="F5" s="39">
        <v>0.069441934</v>
      </c>
    </row>
    <row r="6">
      <c r="A6" s="36" t="s">
        <v>371</v>
      </c>
      <c r="B6" s="36" t="s">
        <v>488</v>
      </c>
      <c r="C6" s="36" t="s">
        <v>372</v>
      </c>
      <c r="D6" s="36" t="s">
        <v>373</v>
      </c>
    </row>
    <row r="7">
      <c r="A7" s="36" t="s">
        <v>398</v>
      </c>
      <c r="B7" s="36" t="s">
        <v>488</v>
      </c>
      <c r="C7" s="36" t="s">
        <v>372</v>
      </c>
      <c r="D7" s="36" t="s">
        <v>399</v>
      </c>
      <c r="E7" s="38">
        <v>0.01194448</v>
      </c>
    </row>
    <row r="8">
      <c r="A8" s="36" t="s">
        <v>384</v>
      </c>
      <c r="B8" s="36" t="s">
        <v>488</v>
      </c>
      <c r="C8" s="36" t="s">
        <v>385</v>
      </c>
      <c r="D8" s="36" t="s">
        <v>386</v>
      </c>
    </row>
    <row r="9">
      <c r="A9" s="36" t="s">
        <v>403</v>
      </c>
      <c r="B9" s="36" t="s">
        <v>488</v>
      </c>
      <c r="C9" s="36" t="s">
        <v>385</v>
      </c>
      <c r="D9" s="36" t="s">
        <v>404</v>
      </c>
      <c r="E9" s="38">
        <v>0.014201933</v>
      </c>
    </row>
    <row r="10">
      <c r="A10" s="36" t="s">
        <v>323</v>
      </c>
      <c r="B10" s="36" t="s">
        <v>488</v>
      </c>
      <c r="C10" s="36" t="s">
        <v>324</v>
      </c>
      <c r="D10" s="36" t="s">
        <v>325</v>
      </c>
    </row>
    <row r="11">
      <c r="A11" s="36" t="s">
        <v>400</v>
      </c>
      <c r="B11" s="36" t="s">
        <v>488</v>
      </c>
      <c r="C11" s="36" t="s">
        <v>324</v>
      </c>
      <c r="D11" s="36" t="s">
        <v>401</v>
      </c>
      <c r="F11" s="40">
        <v>0.020691566</v>
      </c>
    </row>
    <row r="12">
      <c r="A12" s="36" t="s">
        <v>151</v>
      </c>
      <c r="B12" s="36" t="s">
        <v>488</v>
      </c>
      <c r="C12" s="36" t="s">
        <v>152</v>
      </c>
      <c r="D12" s="36" t="s">
        <v>153</v>
      </c>
    </row>
    <row r="13">
      <c r="A13" s="36" t="s">
        <v>358</v>
      </c>
      <c r="B13" s="36" t="s">
        <v>488</v>
      </c>
      <c r="C13" s="36" t="s">
        <v>152</v>
      </c>
      <c r="D13" s="36" t="s">
        <v>359</v>
      </c>
      <c r="F13" s="40">
        <v>0.021821603</v>
      </c>
    </row>
    <row r="15">
      <c r="D15" s="36" t="s">
        <v>489</v>
      </c>
      <c r="E15" s="23">
        <f>roundup(MAX(E3:E13),3)</f>
        <v>0.015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6.75"/>
    <col customWidth="1" min="3" max="3" width="8.0"/>
    <col customWidth="1" min="4" max="4" width="7.25"/>
    <col customWidth="1" min="5" max="5" width="16.38"/>
    <col customWidth="1" min="6" max="6" width="15.0"/>
    <col customWidth="1" min="7" max="7" width="10.75"/>
    <col customWidth="1" min="8" max="8" width="9.88"/>
    <col customWidth="1" min="9" max="9" width="15.63"/>
    <col customWidth="1" min="10" max="11" width="16.75"/>
    <col customWidth="1" min="12" max="12" width="27.5"/>
  </cols>
  <sheetData>
    <row r="1">
      <c r="A1" s="27" t="s">
        <v>490</v>
      </c>
      <c r="B1" s="27" t="s">
        <v>491</v>
      </c>
      <c r="C1" s="27" t="s">
        <v>492</v>
      </c>
      <c r="D1" s="27" t="s">
        <v>493</v>
      </c>
      <c r="E1" s="27" t="s">
        <v>494</v>
      </c>
      <c r="F1" s="27" t="s">
        <v>495</v>
      </c>
      <c r="G1" s="27" t="s">
        <v>496</v>
      </c>
      <c r="H1" s="27" t="s">
        <v>497</v>
      </c>
      <c r="I1" s="27" t="s">
        <v>498</v>
      </c>
      <c r="J1" s="27" t="s">
        <v>499</v>
      </c>
      <c r="K1" s="27" t="s">
        <v>500</v>
      </c>
      <c r="L1" s="35" t="s">
        <v>29</v>
      </c>
    </row>
    <row r="2">
      <c r="A2" s="27" t="s">
        <v>501</v>
      </c>
      <c r="B2" s="32">
        <v>0.0</v>
      </c>
      <c r="C2" s="32">
        <v>2.0</v>
      </c>
      <c r="D2" s="32">
        <v>2.0</v>
      </c>
      <c r="E2" s="32">
        <v>0.07670455</v>
      </c>
      <c r="F2" s="32">
        <v>0.33806818</v>
      </c>
      <c r="G2" s="32">
        <v>1.0</v>
      </c>
      <c r="H2" s="32">
        <v>0.0</v>
      </c>
      <c r="I2" s="41" t="s">
        <v>502</v>
      </c>
      <c r="J2" s="41" t="s">
        <v>502</v>
      </c>
      <c r="K2" s="27" t="s">
        <v>432</v>
      </c>
      <c r="L2" s="42" t="s">
        <v>502</v>
      </c>
    </row>
    <row r="3">
      <c r="A3" s="27" t="s">
        <v>435</v>
      </c>
      <c r="B3" s="32">
        <v>0.0</v>
      </c>
      <c r="C3" s="32">
        <v>2.0</v>
      </c>
      <c r="D3" s="32">
        <v>2.0</v>
      </c>
      <c r="E3" s="32">
        <v>0.12152778</v>
      </c>
      <c r="F3" s="32">
        <v>0.17361111</v>
      </c>
      <c r="G3" s="32">
        <v>1.0</v>
      </c>
      <c r="H3" s="32">
        <v>0.0</v>
      </c>
      <c r="I3" s="43" t="s">
        <v>504</v>
      </c>
      <c r="J3" s="43" t="s">
        <v>504</v>
      </c>
      <c r="K3" s="27" t="s">
        <v>432</v>
      </c>
      <c r="L3" s="44" t="s">
        <v>504</v>
      </c>
    </row>
    <row r="4">
      <c r="A4" s="27" t="s">
        <v>440</v>
      </c>
      <c r="B4" s="32">
        <v>0.0</v>
      </c>
      <c r="C4" s="32">
        <v>2.0</v>
      </c>
      <c r="D4" s="32">
        <v>2.0</v>
      </c>
      <c r="E4" s="32">
        <v>0.18055556</v>
      </c>
      <c r="F4" s="32">
        <v>0.14930556</v>
      </c>
      <c r="G4" s="32">
        <v>1.0</v>
      </c>
      <c r="H4" s="32">
        <v>0.0</v>
      </c>
      <c r="I4" s="43" t="s">
        <v>504</v>
      </c>
      <c r="J4" s="43" t="s">
        <v>504</v>
      </c>
      <c r="K4" s="27" t="s">
        <v>432</v>
      </c>
      <c r="L4" s="44" t="s">
        <v>504</v>
      </c>
    </row>
    <row r="5">
      <c r="A5" s="27" t="s">
        <v>447</v>
      </c>
      <c r="B5" s="32">
        <v>0.0</v>
      </c>
      <c r="C5" s="32">
        <v>4.0</v>
      </c>
      <c r="D5" s="32">
        <v>4.0</v>
      </c>
      <c r="E5" s="32">
        <v>0.10166396</v>
      </c>
      <c r="F5" s="32">
        <v>0.45393669</v>
      </c>
      <c r="G5" s="32">
        <v>1.0</v>
      </c>
      <c r="H5" s="32">
        <v>0.0</v>
      </c>
      <c r="I5" s="41" t="s">
        <v>502</v>
      </c>
      <c r="J5" s="41" t="s">
        <v>502</v>
      </c>
      <c r="K5" s="43" t="s">
        <v>504</v>
      </c>
      <c r="L5" s="42" t="s">
        <v>502</v>
      </c>
    </row>
    <row r="6">
      <c r="A6" s="27" t="s">
        <v>462</v>
      </c>
      <c r="B6" s="32">
        <v>0.0</v>
      </c>
      <c r="C6" s="32">
        <v>1.0</v>
      </c>
      <c r="D6" s="32">
        <v>1.0</v>
      </c>
      <c r="E6" s="32">
        <v>0.14285714</v>
      </c>
      <c r="F6" s="32">
        <v>0.14285714</v>
      </c>
      <c r="G6" s="32">
        <v>1.0</v>
      </c>
      <c r="H6" s="32">
        <v>0.0</v>
      </c>
      <c r="I6" s="43" t="s">
        <v>504</v>
      </c>
      <c r="J6" s="27" t="s">
        <v>432</v>
      </c>
      <c r="K6" s="27" t="s">
        <v>432</v>
      </c>
      <c r="L6" s="44" t="s">
        <v>504</v>
      </c>
    </row>
    <row r="7">
      <c r="A7" s="27" t="s">
        <v>465</v>
      </c>
      <c r="B7" s="32">
        <v>0.0</v>
      </c>
      <c r="C7" s="32">
        <v>2.0</v>
      </c>
      <c r="D7" s="32">
        <v>2.0</v>
      </c>
      <c r="E7" s="32">
        <v>0.08116883</v>
      </c>
      <c r="F7" s="32">
        <v>0.46753247</v>
      </c>
      <c r="G7" s="32">
        <v>1.0</v>
      </c>
      <c r="H7" s="32">
        <v>0.0</v>
      </c>
      <c r="I7" s="41" t="s">
        <v>502</v>
      </c>
      <c r="J7" s="41" t="s">
        <v>502</v>
      </c>
      <c r="K7" s="27" t="s">
        <v>432</v>
      </c>
      <c r="L7" s="42" t="s">
        <v>502</v>
      </c>
    </row>
    <row r="8">
      <c r="A8" s="27" t="s">
        <v>469</v>
      </c>
      <c r="B8" s="32">
        <v>0.0</v>
      </c>
      <c r="C8" s="32">
        <v>1.0</v>
      </c>
      <c r="D8" s="32">
        <v>1.0</v>
      </c>
      <c r="E8" s="32">
        <v>0.07142857</v>
      </c>
      <c r="F8" s="32">
        <v>0.35714286</v>
      </c>
      <c r="G8" s="32">
        <v>1.0</v>
      </c>
      <c r="H8" s="32">
        <v>0.0</v>
      </c>
      <c r="I8" s="41" t="s">
        <v>502</v>
      </c>
      <c r="J8" s="27" t="s">
        <v>432</v>
      </c>
      <c r="K8" s="27" t="s">
        <v>432</v>
      </c>
      <c r="L8" s="42" t="s">
        <v>502</v>
      </c>
    </row>
    <row r="9">
      <c r="A9" s="27" t="s">
        <v>460</v>
      </c>
      <c r="B9" s="32">
        <v>0.0</v>
      </c>
      <c r="C9" s="32">
        <v>1.0</v>
      </c>
      <c r="D9" s="32">
        <v>1.0</v>
      </c>
      <c r="E9" s="32">
        <v>0.28571429</v>
      </c>
      <c r="F9" s="32">
        <v>0.07142857</v>
      </c>
      <c r="G9" s="32">
        <v>1.0</v>
      </c>
      <c r="H9" s="32">
        <v>0.0</v>
      </c>
      <c r="I9" s="43" t="s">
        <v>504</v>
      </c>
      <c r="J9" s="27" t="s">
        <v>432</v>
      </c>
      <c r="K9" s="27" t="s">
        <v>432</v>
      </c>
      <c r="L9" s="44" t="s">
        <v>504</v>
      </c>
    </row>
    <row r="10">
      <c r="A10" s="28">
        <v>1.0</v>
      </c>
      <c r="B10" s="32">
        <v>0.0</v>
      </c>
      <c r="C10" s="32">
        <v>3.0</v>
      </c>
      <c r="D10" s="32">
        <v>3.0</v>
      </c>
      <c r="E10" s="45">
        <v>0.0719697</v>
      </c>
      <c r="F10" s="32">
        <v>0.26704545</v>
      </c>
      <c r="G10" s="32">
        <v>1.0</v>
      </c>
      <c r="H10" s="32">
        <v>0.0</v>
      </c>
      <c r="I10" s="43" t="s">
        <v>504</v>
      </c>
      <c r="J10" s="43" t="s">
        <v>504</v>
      </c>
      <c r="K10" s="43" t="s">
        <v>504</v>
      </c>
      <c r="L10" s="44" t="s">
        <v>504</v>
      </c>
    </row>
    <row r="11">
      <c r="A11" s="28">
        <v>10.0</v>
      </c>
      <c r="B11" s="32">
        <v>0.0</v>
      </c>
      <c r="C11" s="32">
        <v>3.0</v>
      </c>
      <c r="D11" s="32">
        <v>3.0</v>
      </c>
      <c r="E11" s="45">
        <v>0.09577922</v>
      </c>
      <c r="F11" s="32">
        <v>0.45156926</v>
      </c>
      <c r="G11" s="32">
        <v>1.0</v>
      </c>
      <c r="H11" s="32">
        <v>0.0</v>
      </c>
      <c r="I11" s="41" t="s">
        <v>502</v>
      </c>
      <c r="J11" s="41" t="s">
        <v>502</v>
      </c>
      <c r="K11" s="43" t="s">
        <v>504</v>
      </c>
      <c r="L11" s="42" t="s">
        <v>502</v>
      </c>
      <c r="O11" s="44" t="s">
        <v>504</v>
      </c>
    </row>
    <row r="12">
      <c r="A12" s="28">
        <v>100.0</v>
      </c>
      <c r="B12" s="32">
        <v>0.0</v>
      </c>
      <c r="C12" s="32">
        <v>3.0</v>
      </c>
      <c r="D12" s="32">
        <v>3.0</v>
      </c>
      <c r="E12" s="45">
        <v>0.10524892</v>
      </c>
      <c r="F12" s="32">
        <v>0.21834416</v>
      </c>
      <c r="G12" s="32">
        <v>1.0</v>
      </c>
      <c r="H12" s="32">
        <v>0.0</v>
      </c>
      <c r="I12" s="43" t="s">
        <v>504</v>
      </c>
      <c r="J12" s="43" t="s">
        <v>504</v>
      </c>
      <c r="K12" s="43" t="s">
        <v>504</v>
      </c>
      <c r="L12" s="44" t="s">
        <v>504</v>
      </c>
      <c r="O12" s="42" t="s">
        <v>502</v>
      </c>
    </row>
    <row r="13">
      <c r="A13" s="28">
        <v>101.0</v>
      </c>
      <c r="B13" s="32">
        <v>0.0</v>
      </c>
      <c r="C13" s="32">
        <v>2.0</v>
      </c>
      <c r="D13" s="32">
        <v>2.0</v>
      </c>
      <c r="E13" s="45">
        <v>0.08116883</v>
      </c>
      <c r="F13" s="32">
        <v>0.40584416</v>
      </c>
      <c r="G13" s="32">
        <v>1.0</v>
      </c>
      <c r="H13" s="32">
        <v>0.0</v>
      </c>
      <c r="I13" s="41" t="s">
        <v>502</v>
      </c>
      <c r="J13" s="41" t="s">
        <v>502</v>
      </c>
      <c r="K13" s="27" t="s">
        <v>432</v>
      </c>
      <c r="L13" s="42" t="s">
        <v>502</v>
      </c>
      <c r="O13" s="46" t="s">
        <v>505</v>
      </c>
    </row>
    <row r="14">
      <c r="A14" s="28">
        <v>102.0</v>
      </c>
      <c r="B14" s="32">
        <v>0.0</v>
      </c>
      <c r="C14" s="32">
        <v>1.0</v>
      </c>
      <c r="D14" s="32">
        <v>1.0</v>
      </c>
      <c r="E14" s="45">
        <v>0.07142857</v>
      </c>
      <c r="F14" s="32">
        <v>0.35714286</v>
      </c>
      <c r="G14" s="32">
        <v>1.0</v>
      </c>
      <c r="H14" s="32">
        <v>0.0</v>
      </c>
      <c r="I14" s="41" t="s">
        <v>502</v>
      </c>
      <c r="J14" s="27" t="s">
        <v>432</v>
      </c>
      <c r="K14" s="27" t="s">
        <v>432</v>
      </c>
      <c r="L14" s="42" t="s">
        <v>502</v>
      </c>
      <c r="O14" s="47" t="s">
        <v>506</v>
      </c>
    </row>
    <row r="15">
      <c r="A15" s="28">
        <v>103.0</v>
      </c>
      <c r="B15" s="32">
        <v>0.0</v>
      </c>
      <c r="C15" s="32">
        <v>1.0</v>
      </c>
      <c r="D15" s="32">
        <v>1.0</v>
      </c>
      <c r="E15" s="45">
        <v>0.21428571</v>
      </c>
      <c r="F15" s="32">
        <v>0.21428571</v>
      </c>
      <c r="G15" s="32">
        <v>1.0</v>
      </c>
      <c r="H15" s="32">
        <v>0.0</v>
      </c>
      <c r="I15" s="43" t="s">
        <v>504</v>
      </c>
      <c r="J15" s="27" t="s">
        <v>432</v>
      </c>
      <c r="K15" s="27" t="s">
        <v>432</v>
      </c>
      <c r="L15" s="44" t="s">
        <v>504</v>
      </c>
      <c r="O15" s="47" t="s">
        <v>503</v>
      </c>
    </row>
    <row r="16">
      <c r="A16" s="28">
        <v>104.0</v>
      </c>
      <c r="B16" s="32">
        <v>0.0</v>
      </c>
      <c r="C16" s="32">
        <v>1.0</v>
      </c>
      <c r="D16" s="32">
        <v>1.0</v>
      </c>
      <c r="E16" s="45">
        <v>0.07142857</v>
      </c>
      <c r="F16" s="32">
        <v>0.21428571</v>
      </c>
      <c r="G16" s="32">
        <v>1.0</v>
      </c>
      <c r="H16" s="32">
        <v>0.0</v>
      </c>
      <c r="I16" s="43" t="s">
        <v>504</v>
      </c>
      <c r="J16" s="27" t="s">
        <v>432</v>
      </c>
      <c r="K16" s="27" t="s">
        <v>432</v>
      </c>
      <c r="L16" s="44" t="s">
        <v>504</v>
      </c>
    </row>
    <row r="17">
      <c r="A17" s="28">
        <v>105.0</v>
      </c>
      <c r="B17" s="32">
        <v>0.0</v>
      </c>
      <c r="C17" s="32">
        <v>1.0</v>
      </c>
      <c r="D17" s="32">
        <v>1.0</v>
      </c>
      <c r="E17" s="45">
        <v>0.18181818</v>
      </c>
      <c r="F17" s="32">
        <v>0.09090909</v>
      </c>
      <c r="G17" s="32">
        <v>1.0</v>
      </c>
      <c r="H17" s="32">
        <v>0.0</v>
      </c>
      <c r="I17" s="43" t="s">
        <v>504</v>
      </c>
      <c r="J17" s="27" t="s">
        <v>432</v>
      </c>
      <c r="K17" s="27" t="s">
        <v>432</v>
      </c>
      <c r="L17" s="44" t="s">
        <v>504</v>
      </c>
    </row>
    <row r="18">
      <c r="A18" s="28">
        <v>106.0</v>
      </c>
      <c r="B18" s="32">
        <v>0.0</v>
      </c>
      <c r="C18" s="32">
        <v>3.0</v>
      </c>
      <c r="D18" s="32">
        <v>3.0</v>
      </c>
      <c r="E18" s="45">
        <v>0.1043771</v>
      </c>
      <c r="F18" s="32">
        <v>0.2020202</v>
      </c>
      <c r="G18" s="32">
        <v>1.0</v>
      </c>
      <c r="H18" s="32">
        <v>0.0</v>
      </c>
      <c r="I18" s="43" t="s">
        <v>504</v>
      </c>
      <c r="J18" s="43" t="s">
        <v>504</v>
      </c>
      <c r="K18" s="43" t="s">
        <v>504</v>
      </c>
      <c r="L18" s="44" t="s">
        <v>504</v>
      </c>
    </row>
    <row r="19">
      <c r="A19" s="28">
        <v>107.0</v>
      </c>
      <c r="B19" s="32">
        <v>0.0</v>
      </c>
      <c r="C19" s="32">
        <v>2.0</v>
      </c>
      <c r="D19" s="32">
        <v>2.0</v>
      </c>
      <c r="E19" s="45">
        <v>0.28977273</v>
      </c>
      <c r="F19" s="32">
        <v>0.12215909</v>
      </c>
      <c r="G19" s="32">
        <v>1.0</v>
      </c>
      <c r="H19" s="32">
        <v>0.0</v>
      </c>
      <c r="I19" s="43" t="s">
        <v>504</v>
      </c>
      <c r="J19" s="43" t="s">
        <v>504</v>
      </c>
      <c r="K19" s="27" t="s">
        <v>432</v>
      </c>
      <c r="L19" s="44" t="s">
        <v>504</v>
      </c>
    </row>
    <row r="20">
      <c r="A20" s="28">
        <v>108.0</v>
      </c>
      <c r="B20" s="32">
        <v>0.0</v>
      </c>
      <c r="C20" s="32">
        <v>3.0</v>
      </c>
      <c r="D20" s="32">
        <v>3.0</v>
      </c>
      <c r="E20" s="45">
        <v>0.09995791</v>
      </c>
      <c r="F20" s="32">
        <v>0.35942761</v>
      </c>
      <c r="G20" s="32">
        <v>1.0</v>
      </c>
      <c r="H20" s="32">
        <v>0.0</v>
      </c>
      <c r="I20" s="41" t="s">
        <v>502</v>
      </c>
      <c r="J20" s="41" t="s">
        <v>502</v>
      </c>
      <c r="K20" s="43" t="s">
        <v>504</v>
      </c>
      <c r="L20" s="42" t="s">
        <v>502</v>
      </c>
    </row>
    <row r="21">
      <c r="A21" s="28">
        <v>109.0</v>
      </c>
      <c r="B21" s="32">
        <v>0.0</v>
      </c>
      <c r="C21" s="32">
        <v>1.0</v>
      </c>
      <c r="D21" s="32">
        <v>1.0</v>
      </c>
      <c r="E21" s="45">
        <v>0.0625</v>
      </c>
      <c r="F21" s="32">
        <v>0.4375</v>
      </c>
      <c r="G21" s="32">
        <v>1.0</v>
      </c>
      <c r="H21" s="32">
        <v>0.0</v>
      </c>
      <c r="I21" s="41" t="s">
        <v>502</v>
      </c>
      <c r="J21" s="27" t="s">
        <v>432</v>
      </c>
      <c r="K21" s="27" t="s">
        <v>432</v>
      </c>
      <c r="L21" s="42" t="s">
        <v>502</v>
      </c>
    </row>
    <row r="22">
      <c r="A22" s="28">
        <v>11.0</v>
      </c>
      <c r="B22" s="32">
        <v>1.0</v>
      </c>
      <c r="C22" s="32">
        <v>1.0</v>
      </c>
      <c r="D22" s="32">
        <v>2.0</v>
      </c>
      <c r="E22" s="45">
        <v>0.52777778</v>
      </c>
      <c r="F22" s="32">
        <v>0.72222222</v>
      </c>
      <c r="G22" s="32">
        <v>0.5</v>
      </c>
      <c r="H22" s="32">
        <v>0.5</v>
      </c>
      <c r="I22" s="48" t="s">
        <v>505</v>
      </c>
      <c r="J22" s="49" t="s">
        <v>506</v>
      </c>
      <c r="K22" s="27" t="s">
        <v>432</v>
      </c>
      <c r="L22" s="47" t="s">
        <v>506</v>
      </c>
    </row>
    <row r="23">
      <c r="A23" s="28">
        <v>110.0</v>
      </c>
      <c r="B23" s="32">
        <v>0.0</v>
      </c>
      <c r="C23" s="32">
        <v>2.0</v>
      </c>
      <c r="D23" s="32">
        <v>2.0</v>
      </c>
      <c r="E23" s="45">
        <v>0.05902778</v>
      </c>
      <c r="F23" s="32">
        <v>0.17708333</v>
      </c>
      <c r="G23" s="32">
        <v>1.0</v>
      </c>
      <c r="H23" s="32">
        <v>0.0</v>
      </c>
      <c r="I23" s="43" t="s">
        <v>504</v>
      </c>
      <c r="J23" s="43" t="s">
        <v>504</v>
      </c>
      <c r="K23" s="27" t="s">
        <v>432</v>
      </c>
      <c r="L23" s="44" t="s">
        <v>504</v>
      </c>
    </row>
    <row r="24">
      <c r="A24" s="28">
        <v>111.0</v>
      </c>
      <c r="B24" s="32">
        <v>0.0</v>
      </c>
      <c r="C24" s="32">
        <v>3.0</v>
      </c>
      <c r="D24" s="32">
        <v>3.0</v>
      </c>
      <c r="E24" s="45">
        <v>0.05787037</v>
      </c>
      <c r="F24" s="32">
        <v>0.25462963</v>
      </c>
      <c r="G24" s="32">
        <v>1.0</v>
      </c>
      <c r="H24" s="32">
        <v>0.0</v>
      </c>
      <c r="I24" s="43" t="s">
        <v>504</v>
      </c>
      <c r="J24" s="43" t="s">
        <v>504</v>
      </c>
      <c r="K24" s="43" t="s">
        <v>504</v>
      </c>
      <c r="L24" s="44" t="s">
        <v>504</v>
      </c>
    </row>
    <row r="25">
      <c r="A25" s="28">
        <v>112.0</v>
      </c>
      <c r="B25" s="32">
        <v>0.0</v>
      </c>
      <c r="C25" s="32">
        <v>3.0</v>
      </c>
      <c r="D25" s="32">
        <v>3.0</v>
      </c>
      <c r="E25" s="45">
        <v>0.06965488</v>
      </c>
      <c r="F25" s="32">
        <v>0.42003367</v>
      </c>
      <c r="G25" s="32">
        <v>1.0</v>
      </c>
      <c r="H25" s="32">
        <v>0.0</v>
      </c>
      <c r="I25" s="41" t="s">
        <v>502</v>
      </c>
      <c r="J25" s="41" t="s">
        <v>502</v>
      </c>
      <c r="K25" s="43" t="s">
        <v>504</v>
      </c>
      <c r="L25" s="42" t="s">
        <v>502</v>
      </c>
    </row>
    <row r="26">
      <c r="A26" s="28">
        <v>113.0</v>
      </c>
      <c r="B26" s="32">
        <v>0.0</v>
      </c>
      <c r="C26" s="32">
        <v>2.0</v>
      </c>
      <c r="D26" s="32">
        <v>2.0</v>
      </c>
      <c r="E26" s="45">
        <v>0.07670455</v>
      </c>
      <c r="F26" s="32">
        <v>0.40056818</v>
      </c>
      <c r="G26" s="32">
        <v>1.0</v>
      </c>
      <c r="H26" s="32">
        <v>0.0</v>
      </c>
      <c r="I26" s="41" t="s">
        <v>502</v>
      </c>
      <c r="J26" s="41" t="s">
        <v>502</v>
      </c>
      <c r="K26" s="27" t="s">
        <v>432</v>
      </c>
      <c r="L26" s="42" t="s">
        <v>502</v>
      </c>
    </row>
    <row r="27">
      <c r="A27" s="28">
        <v>114.0</v>
      </c>
      <c r="B27" s="32">
        <v>1.0</v>
      </c>
      <c r="C27" s="32">
        <v>2.0</v>
      </c>
      <c r="D27" s="32">
        <v>3.0</v>
      </c>
      <c r="E27" s="45">
        <v>0.45887446</v>
      </c>
      <c r="F27" s="32">
        <v>0.50865801</v>
      </c>
      <c r="G27" s="32">
        <v>0.66666667</v>
      </c>
      <c r="H27" s="32">
        <v>0.33333333</v>
      </c>
      <c r="I27" s="48" t="s">
        <v>505</v>
      </c>
      <c r="J27" s="48" t="s">
        <v>505</v>
      </c>
      <c r="K27" s="48" t="s">
        <v>505</v>
      </c>
      <c r="L27" s="46" t="s">
        <v>505</v>
      </c>
    </row>
    <row r="28">
      <c r="A28" s="28">
        <v>115.0</v>
      </c>
      <c r="B28" s="32">
        <v>0.0</v>
      </c>
      <c r="C28" s="32">
        <v>2.0</v>
      </c>
      <c r="D28" s="32">
        <v>2.0</v>
      </c>
      <c r="E28" s="45">
        <v>0.12878788</v>
      </c>
      <c r="F28" s="32">
        <v>0.29292929</v>
      </c>
      <c r="G28" s="32">
        <v>1.0</v>
      </c>
      <c r="H28" s="32">
        <v>0.0</v>
      </c>
      <c r="I28" s="43" t="s">
        <v>504</v>
      </c>
      <c r="J28" s="41" t="s">
        <v>502</v>
      </c>
      <c r="K28" s="27" t="s">
        <v>432</v>
      </c>
      <c r="L28" s="44" t="s">
        <v>504</v>
      </c>
    </row>
    <row r="29">
      <c r="A29" s="28">
        <v>116.0</v>
      </c>
      <c r="B29" s="32">
        <v>1.0</v>
      </c>
      <c r="C29" s="32">
        <v>2.0</v>
      </c>
      <c r="D29" s="32">
        <v>3.0</v>
      </c>
      <c r="E29" s="45">
        <v>0.42592593</v>
      </c>
      <c r="F29" s="32">
        <v>0.59259259</v>
      </c>
      <c r="G29" s="32">
        <v>0.66666667</v>
      </c>
      <c r="H29" s="32">
        <v>0.33333333</v>
      </c>
      <c r="I29" s="48" t="s">
        <v>505</v>
      </c>
      <c r="J29" s="48" t="s">
        <v>505</v>
      </c>
      <c r="K29" s="48" t="s">
        <v>505</v>
      </c>
      <c r="L29" s="46" t="s">
        <v>505</v>
      </c>
    </row>
    <row r="30">
      <c r="A30" s="28">
        <v>117.0</v>
      </c>
      <c r="B30" s="32">
        <v>1.0</v>
      </c>
      <c r="C30" s="32">
        <v>2.0</v>
      </c>
      <c r="D30" s="32">
        <v>3.0</v>
      </c>
      <c r="E30" s="45">
        <v>0.46296296</v>
      </c>
      <c r="F30" s="32">
        <v>0.53703704</v>
      </c>
      <c r="G30" s="32">
        <v>0.66666667</v>
      </c>
      <c r="H30" s="32">
        <v>0.33333333</v>
      </c>
      <c r="I30" s="48" t="s">
        <v>505</v>
      </c>
      <c r="J30" s="48" t="s">
        <v>505</v>
      </c>
      <c r="K30" s="48" t="s">
        <v>505</v>
      </c>
      <c r="L30" s="46" t="s">
        <v>505</v>
      </c>
    </row>
    <row r="31">
      <c r="A31" s="28">
        <v>118.0</v>
      </c>
      <c r="B31" s="32">
        <v>1.0</v>
      </c>
      <c r="C31" s="32">
        <v>2.0</v>
      </c>
      <c r="D31" s="32">
        <v>3.0</v>
      </c>
      <c r="E31" s="45">
        <v>0.43560606</v>
      </c>
      <c r="F31" s="32">
        <v>0.42613636</v>
      </c>
      <c r="G31" s="32">
        <v>0.66666667</v>
      </c>
      <c r="H31" s="32">
        <v>0.33333333</v>
      </c>
      <c r="I31" s="48" t="s">
        <v>505</v>
      </c>
      <c r="J31" s="48" t="s">
        <v>505</v>
      </c>
      <c r="K31" s="48" t="s">
        <v>505</v>
      </c>
      <c r="L31" s="46" t="s">
        <v>505</v>
      </c>
    </row>
    <row r="32">
      <c r="A32" s="28">
        <v>119.0</v>
      </c>
      <c r="B32" s="32">
        <v>1.0</v>
      </c>
      <c r="C32" s="32">
        <v>1.0</v>
      </c>
      <c r="D32" s="32">
        <v>2.0</v>
      </c>
      <c r="E32" s="45">
        <v>0.53125</v>
      </c>
      <c r="F32" s="32">
        <v>0.625</v>
      </c>
      <c r="G32" s="32">
        <v>0.5</v>
      </c>
      <c r="H32" s="32">
        <v>0.5</v>
      </c>
      <c r="I32" s="48" t="s">
        <v>505</v>
      </c>
      <c r="J32" s="49" t="s">
        <v>506</v>
      </c>
      <c r="K32" s="27" t="s">
        <v>432</v>
      </c>
      <c r="L32" s="47" t="s">
        <v>506</v>
      </c>
    </row>
    <row r="33">
      <c r="A33" s="28">
        <v>12.0</v>
      </c>
      <c r="B33" s="32">
        <v>0.0</v>
      </c>
      <c r="C33" s="32">
        <v>6.0</v>
      </c>
      <c r="D33" s="32">
        <v>6.0</v>
      </c>
      <c r="E33" s="45">
        <v>0.09406566</v>
      </c>
      <c r="F33" s="32">
        <v>0.21275253</v>
      </c>
      <c r="G33" s="32">
        <v>1.0</v>
      </c>
      <c r="H33" s="32">
        <v>0.0</v>
      </c>
      <c r="I33" s="43" t="s">
        <v>504</v>
      </c>
      <c r="J33" s="43" t="s">
        <v>504</v>
      </c>
      <c r="K33" s="43" t="s">
        <v>504</v>
      </c>
      <c r="L33" s="44" t="s">
        <v>504</v>
      </c>
    </row>
    <row r="34">
      <c r="A34" s="28">
        <v>120.0</v>
      </c>
      <c r="B34" s="32">
        <v>0.0</v>
      </c>
      <c r="C34" s="32">
        <v>3.0</v>
      </c>
      <c r="D34" s="32">
        <v>3.0</v>
      </c>
      <c r="E34" s="45">
        <v>0.09280303</v>
      </c>
      <c r="F34" s="32">
        <v>0.26515152</v>
      </c>
      <c r="G34" s="32">
        <v>1.0</v>
      </c>
      <c r="H34" s="32">
        <v>0.0</v>
      </c>
      <c r="I34" s="43" t="s">
        <v>504</v>
      </c>
      <c r="J34" s="43" t="s">
        <v>504</v>
      </c>
      <c r="K34" s="43" t="s">
        <v>504</v>
      </c>
      <c r="L34" s="44" t="s">
        <v>504</v>
      </c>
    </row>
    <row r="35">
      <c r="A35" s="28">
        <v>121.0</v>
      </c>
      <c r="B35" s="32">
        <v>0.0</v>
      </c>
      <c r="C35" s="32">
        <v>3.0</v>
      </c>
      <c r="D35" s="32">
        <v>3.0</v>
      </c>
      <c r="E35" s="45">
        <v>0.14042208</v>
      </c>
      <c r="F35" s="32">
        <v>0.25027056</v>
      </c>
      <c r="G35" s="32">
        <v>1.0</v>
      </c>
      <c r="H35" s="32">
        <v>0.0</v>
      </c>
      <c r="I35" s="43" t="s">
        <v>504</v>
      </c>
      <c r="J35" s="41" t="s">
        <v>502</v>
      </c>
      <c r="K35" s="43" t="s">
        <v>504</v>
      </c>
      <c r="L35" s="44" t="s">
        <v>504</v>
      </c>
    </row>
    <row r="36">
      <c r="A36" s="28">
        <v>122.0</v>
      </c>
      <c r="B36" s="32">
        <v>0.0</v>
      </c>
      <c r="C36" s="32">
        <v>3.0</v>
      </c>
      <c r="D36" s="32">
        <v>3.0</v>
      </c>
      <c r="E36" s="45">
        <v>0.16720779</v>
      </c>
      <c r="F36" s="32">
        <v>0.22646104</v>
      </c>
      <c r="G36" s="32">
        <v>1.0</v>
      </c>
      <c r="H36" s="32">
        <v>0.0</v>
      </c>
      <c r="I36" s="43" t="s">
        <v>504</v>
      </c>
      <c r="J36" s="41" t="s">
        <v>502</v>
      </c>
      <c r="K36" s="43" t="s">
        <v>504</v>
      </c>
      <c r="L36" s="44" t="s">
        <v>504</v>
      </c>
    </row>
    <row r="37">
      <c r="A37" s="28">
        <v>123.0</v>
      </c>
      <c r="B37" s="32">
        <v>1.0</v>
      </c>
      <c r="C37" s="32">
        <v>2.0</v>
      </c>
      <c r="D37" s="32">
        <v>3.0</v>
      </c>
      <c r="E37" s="45">
        <v>0.37268519</v>
      </c>
      <c r="F37" s="32">
        <v>0.45138889</v>
      </c>
      <c r="G37" s="32">
        <v>0.66666667</v>
      </c>
      <c r="H37" s="32">
        <v>0.33333333</v>
      </c>
      <c r="I37" s="48" t="s">
        <v>505</v>
      </c>
      <c r="J37" s="48" t="s">
        <v>505</v>
      </c>
      <c r="K37" s="48" t="s">
        <v>505</v>
      </c>
      <c r="L37" s="46" t="s">
        <v>505</v>
      </c>
    </row>
    <row r="38">
      <c r="A38" s="28">
        <v>124.0</v>
      </c>
      <c r="B38" s="32">
        <v>0.0</v>
      </c>
      <c r="C38" s="32">
        <v>2.0</v>
      </c>
      <c r="D38" s="32">
        <v>2.0</v>
      </c>
      <c r="E38" s="45">
        <v>0.19805195</v>
      </c>
      <c r="F38" s="32">
        <v>0.11688312</v>
      </c>
      <c r="G38" s="32">
        <v>1.0</v>
      </c>
      <c r="H38" s="32">
        <v>0.0</v>
      </c>
      <c r="I38" s="43" t="s">
        <v>504</v>
      </c>
      <c r="J38" s="43" t="s">
        <v>504</v>
      </c>
      <c r="K38" s="27" t="s">
        <v>432</v>
      </c>
      <c r="L38" s="44" t="s">
        <v>504</v>
      </c>
    </row>
    <row r="39">
      <c r="A39" s="28">
        <v>125.0</v>
      </c>
      <c r="B39" s="32">
        <v>0.0</v>
      </c>
      <c r="C39" s="32">
        <v>1.0</v>
      </c>
      <c r="D39" s="32">
        <v>1.0</v>
      </c>
      <c r="E39" s="45">
        <v>0.0625</v>
      </c>
      <c r="F39" s="32">
        <v>0.125</v>
      </c>
      <c r="G39" s="32">
        <v>1.0</v>
      </c>
      <c r="H39" s="32">
        <v>0.0</v>
      </c>
      <c r="I39" s="43" t="s">
        <v>504</v>
      </c>
      <c r="J39" s="27" t="s">
        <v>432</v>
      </c>
      <c r="K39" s="27" t="s">
        <v>432</v>
      </c>
      <c r="L39" s="44" t="s">
        <v>504</v>
      </c>
    </row>
    <row r="40">
      <c r="A40" s="28">
        <v>126.0</v>
      </c>
      <c r="B40" s="32">
        <v>0.0</v>
      </c>
      <c r="C40" s="32">
        <v>1.0</v>
      </c>
      <c r="D40" s="32">
        <v>1.0</v>
      </c>
      <c r="E40" s="45">
        <v>0.18181818</v>
      </c>
      <c r="F40" s="32">
        <v>0.27272727</v>
      </c>
      <c r="G40" s="32">
        <v>1.0</v>
      </c>
      <c r="H40" s="32">
        <v>0.0</v>
      </c>
      <c r="I40" s="43" t="s">
        <v>504</v>
      </c>
      <c r="J40" s="27" t="s">
        <v>432</v>
      </c>
      <c r="K40" s="27" t="s">
        <v>432</v>
      </c>
      <c r="L40" s="44" t="s">
        <v>504</v>
      </c>
    </row>
    <row r="41">
      <c r="A41" s="28">
        <v>127.0</v>
      </c>
      <c r="B41" s="32">
        <v>1.0</v>
      </c>
      <c r="C41" s="32">
        <v>2.0</v>
      </c>
      <c r="D41" s="32">
        <v>3.0</v>
      </c>
      <c r="E41" s="45">
        <v>0.53030303</v>
      </c>
      <c r="F41" s="32">
        <v>0.47306397</v>
      </c>
      <c r="G41" s="32">
        <v>0.66666667</v>
      </c>
      <c r="H41" s="32">
        <v>0.33333333</v>
      </c>
      <c r="I41" s="48" t="s">
        <v>505</v>
      </c>
      <c r="J41" s="48" t="s">
        <v>505</v>
      </c>
      <c r="K41" s="48" t="s">
        <v>505</v>
      </c>
      <c r="L41" s="46" t="s">
        <v>505</v>
      </c>
    </row>
    <row r="42">
      <c r="A42" s="28">
        <v>13.0</v>
      </c>
      <c r="B42" s="32">
        <v>0.0</v>
      </c>
      <c r="C42" s="32">
        <v>3.0</v>
      </c>
      <c r="D42" s="32">
        <v>3.0</v>
      </c>
      <c r="E42" s="45">
        <v>0.42824074</v>
      </c>
      <c r="F42" s="32">
        <v>0.07638889</v>
      </c>
      <c r="G42" s="32">
        <v>1.0</v>
      </c>
      <c r="H42" s="32">
        <v>0.0</v>
      </c>
      <c r="I42" s="43" t="s">
        <v>504</v>
      </c>
      <c r="J42" s="43" t="s">
        <v>504</v>
      </c>
      <c r="K42" s="43" t="s">
        <v>504</v>
      </c>
      <c r="L42" s="44" t="s">
        <v>504</v>
      </c>
    </row>
    <row r="43">
      <c r="A43" s="28">
        <v>130.0</v>
      </c>
      <c r="B43" s="32">
        <v>1.0</v>
      </c>
      <c r="C43" s="32">
        <v>6.0</v>
      </c>
      <c r="D43" s="32">
        <v>7.0</v>
      </c>
      <c r="E43" s="45">
        <v>0.33667027</v>
      </c>
      <c r="F43" s="32">
        <v>0.40512266</v>
      </c>
      <c r="G43" s="32">
        <v>0.85714286</v>
      </c>
      <c r="H43" s="32">
        <v>0.14285714</v>
      </c>
      <c r="I43" s="41" t="s">
        <v>502</v>
      </c>
      <c r="J43" s="41" t="s">
        <v>502</v>
      </c>
      <c r="K43" s="41" t="s">
        <v>502</v>
      </c>
      <c r="L43" s="42" t="s">
        <v>502</v>
      </c>
    </row>
    <row r="44">
      <c r="A44" s="28">
        <v>132.0</v>
      </c>
      <c r="B44" s="32">
        <v>0.0</v>
      </c>
      <c r="C44" s="32">
        <v>1.0</v>
      </c>
      <c r="D44" s="32">
        <v>1.0</v>
      </c>
      <c r="E44" s="45">
        <v>0.18181818</v>
      </c>
      <c r="F44" s="32">
        <v>0.09090909</v>
      </c>
      <c r="G44" s="32">
        <v>1.0</v>
      </c>
      <c r="H44" s="32">
        <v>0.0</v>
      </c>
      <c r="I44" s="43" t="s">
        <v>504</v>
      </c>
      <c r="J44" s="27" t="s">
        <v>432</v>
      </c>
      <c r="K44" s="27" t="s">
        <v>432</v>
      </c>
      <c r="L44" s="44" t="s">
        <v>504</v>
      </c>
    </row>
    <row r="45">
      <c r="A45" s="28">
        <v>133.0</v>
      </c>
      <c r="B45" s="32">
        <v>0.0</v>
      </c>
      <c r="C45" s="32">
        <v>3.0</v>
      </c>
      <c r="D45" s="32">
        <v>3.0</v>
      </c>
      <c r="E45" s="45">
        <v>0.16203704</v>
      </c>
      <c r="F45" s="32">
        <v>0.11574074</v>
      </c>
      <c r="G45" s="32">
        <v>1.0</v>
      </c>
      <c r="H45" s="32">
        <v>0.0</v>
      </c>
      <c r="I45" s="43" t="s">
        <v>504</v>
      </c>
      <c r="J45" s="43" t="s">
        <v>504</v>
      </c>
      <c r="K45" s="43" t="s">
        <v>504</v>
      </c>
      <c r="L45" s="44" t="s">
        <v>504</v>
      </c>
    </row>
    <row r="46">
      <c r="A46" s="28">
        <v>134.0</v>
      </c>
      <c r="B46" s="32">
        <v>0.0</v>
      </c>
      <c r="C46" s="32">
        <v>2.0</v>
      </c>
      <c r="D46" s="32">
        <v>2.0</v>
      </c>
      <c r="E46" s="45">
        <v>0.07670455</v>
      </c>
      <c r="F46" s="32">
        <v>0.41477273</v>
      </c>
      <c r="G46" s="32">
        <v>1.0</v>
      </c>
      <c r="H46" s="32">
        <v>0.0</v>
      </c>
      <c r="I46" s="41" t="s">
        <v>502</v>
      </c>
      <c r="J46" s="41" t="s">
        <v>502</v>
      </c>
      <c r="K46" s="27" t="s">
        <v>432</v>
      </c>
      <c r="L46" s="42" t="s">
        <v>502</v>
      </c>
    </row>
    <row r="47">
      <c r="A47" s="28">
        <v>135.0</v>
      </c>
      <c r="B47" s="32">
        <v>1.0</v>
      </c>
      <c r="C47" s="32">
        <v>5.0</v>
      </c>
      <c r="D47" s="32">
        <v>6.0</v>
      </c>
      <c r="E47" s="45">
        <v>0.22706229</v>
      </c>
      <c r="F47" s="32">
        <v>0.39330808</v>
      </c>
      <c r="G47" s="32">
        <v>0.83333333</v>
      </c>
      <c r="H47" s="32">
        <v>0.16666667</v>
      </c>
      <c r="I47" s="41" t="s">
        <v>502</v>
      </c>
      <c r="J47" s="41" t="s">
        <v>502</v>
      </c>
      <c r="K47" s="41" t="s">
        <v>502</v>
      </c>
      <c r="L47" s="42" t="s">
        <v>502</v>
      </c>
    </row>
    <row r="48">
      <c r="A48" s="28">
        <v>136.0</v>
      </c>
      <c r="B48" s="32">
        <v>1.0</v>
      </c>
      <c r="C48" s="32">
        <v>1.0</v>
      </c>
      <c r="D48" s="32">
        <v>2.0</v>
      </c>
      <c r="E48" s="45">
        <v>0.5625</v>
      </c>
      <c r="F48" s="32">
        <v>0.53125</v>
      </c>
      <c r="G48" s="32">
        <v>0.5</v>
      </c>
      <c r="H48" s="32">
        <v>0.5</v>
      </c>
      <c r="I48" s="48" t="s">
        <v>505</v>
      </c>
      <c r="J48" s="49" t="s">
        <v>506</v>
      </c>
      <c r="K48" s="27" t="s">
        <v>432</v>
      </c>
      <c r="L48" s="47" t="s">
        <v>506</v>
      </c>
    </row>
    <row r="49">
      <c r="A49" s="28">
        <v>137.0</v>
      </c>
      <c r="B49" s="32">
        <v>1.0</v>
      </c>
      <c r="C49" s="32">
        <v>2.0</v>
      </c>
      <c r="D49" s="32">
        <v>3.0</v>
      </c>
      <c r="E49" s="45">
        <v>0.4006734</v>
      </c>
      <c r="F49" s="32">
        <v>0.55218855</v>
      </c>
      <c r="G49" s="32">
        <v>0.66666667</v>
      </c>
      <c r="H49" s="32">
        <v>0.33333333</v>
      </c>
      <c r="I49" s="48" t="s">
        <v>505</v>
      </c>
      <c r="J49" s="48" t="s">
        <v>505</v>
      </c>
      <c r="K49" s="48" t="s">
        <v>505</v>
      </c>
      <c r="L49" s="46" t="s">
        <v>505</v>
      </c>
    </row>
    <row r="50">
      <c r="A50" s="28">
        <v>138.0</v>
      </c>
      <c r="B50" s="32">
        <v>0.0</v>
      </c>
      <c r="C50" s="32">
        <v>1.0</v>
      </c>
      <c r="D50" s="32">
        <v>1.0</v>
      </c>
      <c r="E50" s="45">
        <v>0.0625</v>
      </c>
      <c r="F50" s="32">
        <v>0.1875</v>
      </c>
      <c r="G50" s="32">
        <v>1.0</v>
      </c>
      <c r="H50" s="32">
        <v>0.0</v>
      </c>
      <c r="I50" s="43" t="s">
        <v>504</v>
      </c>
      <c r="J50" s="27" t="s">
        <v>432</v>
      </c>
      <c r="K50" s="27" t="s">
        <v>432</v>
      </c>
      <c r="L50" s="44" t="s">
        <v>504</v>
      </c>
    </row>
    <row r="51">
      <c r="A51" s="28">
        <v>139.0</v>
      </c>
      <c r="B51" s="32">
        <v>1.0</v>
      </c>
      <c r="C51" s="32">
        <v>2.0</v>
      </c>
      <c r="D51" s="32">
        <v>3.0</v>
      </c>
      <c r="E51" s="45">
        <v>0.37037037</v>
      </c>
      <c r="F51" s="32">
        <v>0.61111111</v>
      </c>
      <c r="G51" s="32">
        <v>0.66666667</v>
      </c>
      <c r="H51" s="32">
        <v>0.33333333</v>
      </c>
      <c r="I51" s="48" t="s">
        <v>505</v>
      </c>
      <c r="J51" s="48" t="s">
        <v>505</v>
      </c>
      <c r="K51" s="48" t="s">
        <v>505</v>
      </c>
      <c r="L51" s="46" t="s">
        <v>505</v>
      </c>
    </row>
    <row r="52">
      <c r="A52" s="28">
        <v>14.0</v>
      </c>
      <c r="B52" s="32">
        <v>0.0</v>
      </c>
      <c r="C52" s="32">
        <v>1.0</v>
      </c>
      <c r="D52" s="32">
        <v>1.0</v>
      </c>
      <c r="E52" s="45">
        <v>0.18181818</v>
      </c>
      <c r="F52" s="32">
        <v>0.09090909</v>
      </c>
      <c r="G52" s="32">
        <v>1.0</v>
      </c>
      <c r="H52" s="32">
        <v>0.0</v>
      </c>
      <c r="I52" s="43" t="s">
        <v>504</v>
      </c>
      <c r="J52" s="27" t="s">
        <v>432</v>
      </c>
      <c r="K52" s="27" t="s">
        <v>432</v>
      </c>
      <c r="L52" s="44" t="s">
        <v>504</v>
      </c>
    </row>
    <row r="53">
      <c r="A53" s="28">
        <v>142.0</v>
      </c>
      <c r="B53" s="32">
        <v>2.0</v>
      </c>
      <c r="C53" s="32">
        <v>1.0</v>
      </c>
      <c r="D53" s="32">
        <v>3.0</v>
      </c>
      <c r="E53" s="45">
        <v>0.71428571</v>
      </c>
      <c r="F53" s="32">
        <v>0.85714286</v>
      </c>
      <c r="G53" s="32">
        <v>0.33333333</v>
      </c>
      <c r="H53" s="32">
        <v>0.66666667</v>
      </c>
      <c r="I53" s="48" t="s">
        <v>505</v>
      </c>
      <c r="J53" s="49" t="s">
        <v>506</v>
      </c>
      <c r="K53" s="49" t="s">
        <v>506</v>
      </c>
      <c r="L53" s="47" t="s">
        <v>506</v>
      </c>
    </row>
    <row r="54">
      <c r="A54" s="28">
        <v>143.0</v>
      </c>
      <c r="B54" s="32">
        <v>0.0</v>
      </c>
      <c r="C54" s="32">
        <v>1.0</v>
      </c>
      <c r="D54" s="32">
        <v>1.0</v>
      </c>
      <c r="E54" s="45">
        <v>0.07142857</v>
      </c>
      <c r="F54" s="32">
        <v>0.64285714</v>
      </c>
      <c r="G54" s="32">
        <v>1.0</v>
      </c>
      <c r="H54" s="32">
        <v>0.0</v>
      </c>
      <c r="I54" s="41" t="s">
        <v>502</v>
      </c>
      <c r="J54" s="27" t="s">
        <v>432</v>
      </c>
      <c r="K54" s="27" t="s">
        <v>432</v>
      </c>
      <c r="L54" s="42" t="s">
        <v>502</v>
      </c>
    </row>
    <row r="55">
      <c r="A55" s="28">
        <v>145.0</v>
      </c>
      <c r="B55" s="32">
        <v>0.0</v>
      </c>
      <c r="C55" s="32">
        <v>1.0</v>
      </c>
      <c r="D55" s="32">
        <v>1.0</v>
      </c>
      <c r="E55" s="45">
        <v>0.14285714</v>
      </c>
      <c r="F55" s="32">
        <v>0.21428571</v>
      </c>
      <c r="G55" s="32">
        <v>1.0</v>
      </c>
      <c r="H55" s="32">
        <v>0.0</v>
      </c>
      <c r="I55" s="43" t="s">
        <v>504</v>
      </c>
      <c r="J55" s="27" t="s">
        <v>432</v>
      </c>
      <c r="K55" s="27" t="s">
        <v>432</v>
      </c>
      <c r="L55" s="44" t="s">
        <v>504</v>
      </c>
    </row>
    <row r="56">
      <c r="A56" s="28">
        <v>146.0</v>
      </c>
      <c r="B56" s="32">
        <v>0.0</v>
      </c>
      <c r="C56" s="32">
        <v>1.0</v>
      </c>
      <c r="D56" s="32">
        <v>1.0</v>
      </c>
      <c r="E56" s="45">
        <v>0.07142857</v>
      </c>
      <c r="F56" s="32">
        <v>0.64285714</v>
      </c>
      <c r="G56" s="32">
        <v>1.0</v>
      </c>
      <c r="H56" s="32">
        <v>0.0</v>
      </c>
      <c r="I56" s="41" t="s">
        <v>502</v>
      </c>
      <c r="J56" s="27" t="s">
        <v>432</v>
      </c>
      <c r="K56" s="27" t="s">
        <v>432</v>
      </c>
      <c r="L56" s="42" t="s">
        <v>502</v>
      </c>
    </row>
    <row r="57">
      <c r="A57" s="28">
        <v>147.0</v>
      </c>
      <c r="B57" s="32">
        <v>0.0</v>
      </c>
      <c r="C57" s="32">
        <v>1.0</v>
      </c>
      <c r="D57" s="32">
        <v>1.0</v>
      </c>
      <c r="E57" s="45">
        <v>0.28571429</v>
      </c>
      <c r="F57" s="32">
        <v>0.21428571</v>
      </c>
      <c r="G57" s="32">
        <v>1.0</v>
      </c>
      <c r="H57" s="32">
        <v>0.0</v>
      </c>
      <c r="I57" s="43" t="s">
        <v>504</v>
      </c>
      <c r="J57" s="27" t="s">
        <v>432</v>
      </c>
      <c r="K57" s="27" t="s">
        <v>432</v>
      </c>
      <c r="L57" s="44" t="s">
        <v>504</v>
      </c>
    </row>
    <row r="58">
      <c r="A58" s="28">
        <v>148.0</v>
      </c>
      <c r="B58" s="32">
        <v>0.0</v>
      </c>
      <c r="C58" s="32">
        <v>1.0</v>
      </c>
      <c r="D58" s="32">
        <v>1.0</v>
      </c>
      <c r="E58" s="45">
        <v>0.07142857</v>
      </c>
      <c r="F58" s="32">
        <v>0.42857143</v>
      </c>
      <c r="G58" s="32">
        <v>1.0</v>
      </c>
      <c r="H58" s="32">
        <v>0.0</v>
      </c>
      <c r="I58" s="41" t="s">
        <v>502</v>
      </c>
      <c r="J58" s="27" t="s">
        <v>432</v>
      </c>
      <c r="K58" s="27" t="s">
        <v>432</v>
      </c>
      <c r="L58" s="42" t="s">
        <v>502</v>
      </c>
    </row>
    <row r="59">
      <c r="A59" s="28">
        <v>149.0</v>
      </c>
      <c r="B59" s="32">
        <v>1.0</v>
      </c>
      <c r="C59" s="32">
        <v>0.0</v>
      </c>
      <c r="D59" s="32">
        <v>1.0</v>
      </c>
      <c r="E59" s="45">
        <v>1.0</v>
      </c>
      <c r="F59" s="32">
        <v>1.0</v>
      </c>
      <c r="G59" s="32">
        <v>0.0</v>
      </c>
      <c r="H59" s="32">
        <v>1.0</v>
      </c>
      <c r="I59" s="49" t="s">
        <v>506</v>
      </c>
      <c r="J59" s="27" t="s">
        <v>432</v>
      </c>
      <c r="K59" s="27" t="s">
        <v>432</v>
      </c>
      <c r="L59" s="47" t="s">
        <v>503</v>
      </c>
    </row>
    <row r="60">
      <c r="A60" s="28">
        <v>15.0</v>
      </c>
      <c r="B60" s="32">
        <v>0.0</v>
      </c>
      <c r="C60" s="32">
        <v>2.0</v>
      </c>
      <c r="D60" s="32">
        <v>2.0</v>
      </c>
      <c r="E60" s="45">
        <v>0.12662338</v>
      </c>
      <c r="F60" s="32">
        <v>0.73701299</v>
      </c>
      <c r="G60" s="32">
        <v>1.0</v>
      </c>
      <c r="H60" s="32">
        <v>0.0</v>
      </c>
      <c r="I60" s="41" t="s">
        <v>502</v>
      </c>
      <c r="J60" s="41" t="s">
        <v>502</v>
      </c>
      <c r="K60" s="27" t="s">
        <v>432</v>
      </c>
      <c r="L60" s="42" t="s">
        <v>502</v>
      </c>
    </row>
    <row r="61">
      <c r="A61" s="28">
        <v>150.0</v>
      </c>
      <c r="B61" s="32">
        <v>0.0</v>
      </c>
      <c r="C61" s="32">
        <v>1.0</v>
      </c>
      <c r="D61" s="32">
        <v>1.0</v>
      </c>
      <c r="E61" s="45">
        <v>0.07142857</v>
      </c>
      <c r="F61" s="32">
        <v>0.78571429</v>
      </c>
      <c r="G61" s="32">
        <v>1.0</v>
      </c>
      <c r="H61" s="32">
        <v>0.0</v>
      </c>
      <c r="I61" s="41" t="s">
        <v>502</v>
      </c>
      <c r="J61" s="27" t="s">
        <v>432</v>
      </c>
      <c r="K61" s="27" t="s">
        <v>432</v>
      </c>
      <c r="L61" s="42" t="s">
        <v>502</v>
      </c>
    </row>
    <row r="62">
      <c r="A62" s="28">
        <v>151.0</v>
      </c>
      <c r="B62" s="32">
        <v>0.0</v>
      </c>
      <c r="C62" s="32">
        <v>1.0</v>
      </c>
      <c r="D62" s="32">
        <v>1.0</v>
      </c>
      <c r="E62" s="45">
        <v>0.28571429</v>
      </c>
      <c r="F62" s="32">
        <v>0.07142857</v>
      </c>
      <c r="G62" s="32">
        <v>1.0</v>
      </c>
      <c r="H62" s="32">
        <v>0.0</v>
      </c>
      <c r="I62" s="43" t="s">
        <v>504</v>
      </c>
      <c r="J62" s="27" t="s">
        <v>432</v>
      </c>
      <c r="K62" s="27" t="s">
        <v>432</v>
      </c>
      <c r="L62" s="44" t="s">
        <v>504</v>
      </c>
    </row>
    <row r="63">
      <c r="A63" s="28">
        <v>152.0</v>
      </c>
      <c r="B63" s="32">
        <v>0.0</v>
      </c>
      <c r="C63" s="32">
        <v>3.0</v>
      </c>
      <c r="D63" s="32">
        <v>3.0</v>
      </c>
      <c r="E63" s="45">
        <v>0.34117965</v>
      </c>
      <c r="F63" s="32">
        <v>0.1642316</v>
      </c>
      <c r="G63" s="32">
        <v>1.0</v>
      </c>
      <c r="H63" s="32">
        <v>0.0</v>
      </c>
      <c r="I63" s="43" t="s">
        <v>504</v>
      </c>
      <c r="J63" s="43" t="s">
        <v>504</v>
      </c>
      <c r="K63" s="43" t="s">
        <v>504</v>
      </c>
      <c r="L63" s="44" t="s">
        <v>504</v>
      </c>
    </row>
    <row r="64">
      <c r="A64" s="28">
        <v>153.0</v>
      </c>
      <c r="B64" s="32">
        <v>1.0</v>
      </c>
      <c r="C64" s="32">
        <v>2.0</v>
      </c>
      <c r="D64" s="32">
        <v>3.0</v>
      </c>
      <c r="E64" s="45">
        <v>0.37268519</v>
      </c>
      <c r="F64" s="32">
        <v>0.49768519</v>
      </c>
      <c r="G64" s="32">
        <v>0.66666667</v>
      </c>
      <c r="H64" s="32">
        <v>0.33333333</v>
      </c>
      <c r="I64" s="48" t="s">
        <v>505</v>
      </c>
      <c r="J64" s="48" t="s">
        <v>505</v>
      </c>
      <c r="K64" s="48" t="s">
        <v>505</v>
      </c>
      <c r="L64" s="46" t="s">
        <v>505</v>
      </c>
    </row>
    <row r="65">
      <c r="A65" s="28">
        <v>154.0</v>
      </c>
      <c r="B65" s="32">
        <v>1.0</v>
      </c>
      <c r="C65" s="32">
        <v>36.0</v>
      </c>
      <c r="D65" s="32">
        <v>37.0</v>
      </c>
      <c r="E65" s="45">
        <v>0.18052631</v>
      </c>
      <c r="F65" s="32">
        <v>0.3164975</v>
      </c>
      <c r="G65" s="32">
        <v>0.97297297</v>
      </c>
      <c r="H65" s="32">
        <v>0.02702703</v>
      </c>
      <c r="I65" s="43" t="s">
        <v>504</v>
      </c>
      <c r="J65" s="41" t="s">
        <v>502</v>
      </c>
      <c r="K65" s="43" t="s">
        <v>504</v>
      </c>
      <c r="L65" s="44" t="s">
        <v>504</v>
      </c>
    </row>
    <row r="66">
      <c r="A66" s="28">
        <v>155.0</v>
      </c>
      <c r="B66" s="32">
        <v>0.0</v>
      </c>
      <c r="C66" s="32">
        <v>2.0</v>
      </c>
      <c r="D66" s="32">
        <v>2.0</v>
      </c>
      <c r="E66" s="45">
        <v>0.25892857</v>
      </c>
      <c r="F66" s="32">
        <v>0.16964286</v>
      </c>
      <c r="G66" s="32">
        <v>1.0</v>
      </c>
      <c r="H66" s="32">
        <v>0.0</v>
      </c>
      <c r="I66" s="43" t="s">
        <v>504</v>
      </c>
      <c r="J66" s="43" t="s">
        <v>504</v>
      </c>
      <c r="K66" s="27" t="s">
        <v>432</v>
      </c>
      <c r="L66" s="44" t="s">
        <v>504</v>
      </c>
    </row>
    <row r="67">
      <c r="A67" s="28">
        <v>156.0</v>
      </c>
      <c r="B67" s="32">
        <v>0.0</v>
      </c>
      <c r="C67" s="32">
        <v>1.0</v>
      </c>
      <c r="D67" s="32">
        <v>1.0</v>
      </c>
      <c r="E67" s="45">
        <v>0.07142857</v>
      </c>
      <c r="F67" s="32">
        <v>0.57142857</v>
      </c>
      <c r="G67" s="32">
        <v>1.0</v>
      </c>
      <c r="H67" s="32">
        <v>0.0</v>
      </c>
      <c r="I67" s="41" t="s">
        <v>502</v>
      </c>
      <c r="J67" s="27" t="s">
        <v>432</v>
      </c>
      <c r="K67" s="27" t="s">
        <v>432</v>
      </c>
      <c r="L67" s="42" t="s">
        <v>502</v>
      </c>
    </row>
    <row r="68">
      <c r="A68" s="28">
        <v>158.0</v>
      </c>
      <c r="B68" s="32">
        <v>0.0</v>
      </c>
      <c r="C68" s="32">
        <v>1.0</v>
      </c>
      <c r="D68" s="32">
        <v>1.0</v>
      </c>
      <c r="E68" s="45">
        <v>0.125</v>
      </c>
      <c r="F68" s="32">
        <v>0.375</v>
      </c>
      <c r="G68" s="32">
        <v>1.0</v>
      </c>
      <c r="H68" s="32">
        <v>0.0</v>
      </c>
      <c r="I68" s="41" t="s">
        <v>502</v>
      </c>
      <c r="J68" s="27" t="s">
        <v>432</v>
      </c>
      <c r="K68" s="27" t="s">
        <v>432</v>
      </c>
      <c r="L68" s="42" t="s">
        <v>502</v>
      </c>
    </row>
    <row r="69">
      <c r="A69" s="28">
        <v>159.0</v>
      </c>
      <c r="B69" s="32">
        <v>1.0</v>
      </c>
      <c r="C69" s="32">
        <v>0.0</v>
      </c>
      <c r="D69" s="32">
        <v>1.0</v>
      </c>
      <c r="E69" s="45">
        <v>1.0</v>
      </c>
      <c r="F69" s="32">
        <v>1.0</v>
      </c>
      <c r="G69" s="32">
        <v>0.0</v>
      </c>
      <c r="H69" s="32">
        <v>1.0</v>
      </c>
      <c r="I69" s="49" t="s">
        <v>506</v>
      </c>
      <c r="J69" s="27" t="s">
        <v>432</v>
      </c>
      <c r="K69" s="27" t="s">
        <v>432</v>
      </c>
      <c r="L69" s="47" t="s">
        <v>503</v>
      </c>
    </row>
    <row r="70">
      <c r="A70" s="28">
        <v>164.0</v>
      </c>
      <c r="B70" s="32">
        <v>0.0</v>
      </c>
      <c r="C70" s="32">
        <v>2.0</v>
      </c>
      <c r="D70" s="32">
        <v>2.0</v>
      </c>
      <c r="E70" s="45">
        <v>0.05902778</v>
      </c>
      <c r="F70" s="32">
        <v>0.28819444</v>
      </c>
      <c r="G70" s="32">
        <v>1.0</v>
      </c>
      <c r="H70" s="32">
        <v>0.0</v>
      </c>
      <c r="I70" s="43" t="s">
        <v>504</v>
      </c>
      <c r="J70" s="43" t="s">
        <v>504</v>
      </c>
      <c r="K70" s="27" t="s">
        <v>432</v>
      </c>
      <c r="L70" s="44" t="s">
        <v>504</v>
      </c>
    </row>
    <row r="71">
      <c r="A71" s="28">
        <v>167.0</v>
      </c>
      <c r="B71" s="32">
        <v>0.0</v>
      </c>
      <c r="C71" s="32">
        <v>2.0</v>
      </c>
      <c r="D71" s="32">
        <v>2.0</v>
      </c>
      <c r="E71" s="45">
        <v>0.21212121</v>
      </c>
      <c r="F71" s="32">
        <v>0.36868687</v>
      </c>
      <c r="G71" s="32">
        <v>1.0</v>
      </c>
      <c r="H71" s="32">
        <v>0.0</v>
      </c>
      <c r="I71" s="41" t="s">
        <v>502</v>
      </c>
      <c r="J71" s="41" t="s">
        <v>502</v>
      </c>
      <c r="K71" s="27" t="s">
        <v>432</v>
      </c>
      <c r="L71" s="42" t="s">
        <v>502</v>
      </c>
    </row>
    <row r="72">
      <c r="A72" s="28">
        <v>168.0</v>
      </c>
      <c r="B72" s="32">
        <v>0.0</v>
      </c>
      <c r="C72" s="32">
        <v>3.0</v>
      </c>
      <c r="D72" s="32">
        <v>3.0</v>
      </c>
      <c r="E72" s="45">
        <v>0.25231481</v>
      </c>
      <c r="F72" s="32">
        <v>0.13425926</v>
      </c>
      <c r="G72" s="32">
        <v>1.0</v>
      </c>
      <c r="H72" s="32">
        <v>0.0</v>
      </c>
      <c r="I72" s="43" t="s">
        <v>504</v>
      </c>
      <c r="J72" s="43" t="s">
        <v>504</v>
      </c>
      <c r="K72" s="43" t="s">
        <v>504</v>
      </c>
      <c r="L72" s="44" t="s">
        <v>504</v>
      </c>
    </row>
    <row r="73">
      <c r="A73" s="28">
        <v>169.0</v>
      </c>
      <c r="B73" s="32">
        <v>0.0</v>
      </c>
      <c r="C73" s="32">
        <v>1.0</v>
      </c>
      <c r="D73" s="32">
        <v>1.0</v>
      </c>
      <c r="E73" s="45">
        <v>0.14285714</v>
      </c>
      <c r="F73" s="32">
        <v>0.28571429</v>
      </c>
      <c r="G73" s="32">
        <v>1.0</v>
      </c>
      <c r="H73" s="32">
        <v>0.0</v>
      </c>
      <c r="I73" s="43" t="s">
        <v>504</v>
      </c>
      <c r="J73" s="27" t="s">
        <v>432</v>
      </c>
      <c r="K73" s="27" t="s">
        <v>432</v>
      </c>
      <c r="L73" s="44" t="s">
        <v>504</v>
      </c>
    </row>
    <row r="74">
      <c r="A74" s="28">
        <v>17.0</v>
      </c>
      <c r="B74" s="32">
        <v>1.0</v>
      </c>
      <c r="C74" s="32">
        <v>0.0</v>
      </c>
      <c r="D74" s="32">
        <v>1.0</v>
      </c>
      <c r="E74" s="45">
        <v>1.0</v>
      </c>
      <c r="F74" s="32">
        <v>1.0</v>
      </c>
      <c r="G74" s="32">
        <v>0.0</v>
      </c>
      <c r="H74" s="32">
        <v>1.0</v>
      </c>
      <c r="I74" s="49" t="s">
        <v>506</v>
      </c>
      <c r="J74" s="27" t="s">
        <v>432</v>
      </c>
      <c r="K74" s="27" t="s">
        <v>432</v>
      </c>
      <c r="L74" s="47" t="s">
        <v>503</v>
      </c>
    </row>
    <row r="75">
      <c r="A75" s="28">
        <v>170.0</v>
      </c>
      <c r="B75" s="32">
        <v>0.0</v>
      </c>
      <c r="C75" s="32">
        <v>2.0</v>
      </c>
      <c r="D75" s="32">
        <v>2.0</v>
      </c>
      <c r="E75" s="45">
        <v>0.09090909</v>
      </c>
      <c r="F75" s="32">
        <v>0.5</v>
      </c>
      <c r="G75" s="32">
        <v>1.0</v>
      </c>
      <c r="H75" s="32">
        <v>0.0</v>
      </c>
      <c r="I75" s="41" t="s">
        <v>502</v>
      </c>
      <c r="J75" s="41" t="s">
        <v>502</v>
      </c>
      <c r="K75" s="27" t="s">
        <v>432</v>
      </c>
      <c r="L75" s="42" t="s">
        <v>502</v>
      </c>
    </row>
    <row r="76">
      <c r="A76" s="28">
        <v>171.0</v>
      </c>
      <c r="B76" s="32">
        <v>0.0</v>
      </c>
      <c r="C76" s="32">
        <v>1.0</v>
      </c>
      <c r="D76" s="32">
        <v>1.0</v>
      </c>
      <c r="E76" s="45">
        <v>0.21428571</v>
      </c>
      <c r="F76" s="32">
        <v>0.14285714</v>
      </c>
      <c r="G76" s="32">
        <v>1.0</v>
      </c>
      <c r="H76" s="32">
        <v>0.0</v>
      </c>
      <c r="I76" s="43" t="s">
        <v>504</v>
      </c>
      <c r="J76" s="27" t="s">
        <v>432</v>
      </c>
      <c r="K76" s="27" t="s">
        <v>432</v>
      </c>
      <c r="L76" s="44" t="s">
        <v>504</v>
      </c>
    </row>
    <row r="77">
      <c r="A77" s="28">
        <v>173.0</v>
      </c>
      <c r="B77" s="32">
        <v>0.0</v>
      </c>
      <c r="C77" s="32">
        <v>1.0</v>
      </c>
      <c r="D77" s="32">
        <v>1.0</v>
      </c>
      <c r="E77" s="45">
        <v>0.3125</v>
      </c>
      <c r="F77" s="32">
        <v>0.125</v>
      </c>
      <c r="G77" s="32">
        <v>1.0</v>
      </c>
      <c r="H77" s="32">
        <v>0.0</v>
      </c>
      <c r="I77" s="43" t="s">
        <v>504</v>
      </c>
      <c r="J77" s="27" t="s">
        <v>432</v>
      </c>
      <c r="K77" s="27" t="s">
        <v>432</v>
      </c>
      <c r="L77" s="44" t="s">
        <v>504</v>
      </c>
    </row>
    <row r="78">
      <c r="A78" s="28">
        <v>174.0</v>
      </c>
      <c r="B78" s="32">
        <v>0.0</v>
      </c>
      <c r="C78" s="32">
        <v>2.0</v>
      </c>
      <c r="D78" s="32">
        <v>2.0</v>
      </c>
      <c r="E78" s="45">
        <v>0.05902778</v>
      </c>
      <c r="F78" s="32">
        <v>0.12152778</v>
      </c>
      <c r="G78" s="32">
        <v>1.0</v>
      </c>
      <c r="H78" s="32">
        <v>0.0</v>
      </c>
      <c r="I78" s="43" t="s">
        <v>504</v>
      </c>
      <c r="J78" s="43" t="s">
        <v>504</v>
      </c>
      <c r="K78" s="27" t="s">
        <v>432</v>
      </c>
      <c r="L78" s="44" t="s">
        <v>504</v>
      </c>
    </row>
    <row r="79">
      <c r="A79" s="28">
        <v>175.0</v>
      </c>
      <c r="B79" s="32">
        <v>0.0</v>
      </c>
      <c r="C79" s="32">
        <v>3.0</v>
      </c>
      <c r="D79" s="32">
        <v>3.0</v>
      </c>
      <c r="E79" s="45">
        <v>0.12037037</v>
      </c>
      <c r="F79" s="32">
        <v>0.17592593</v>
      </c>
      <c r="G79" s="32">
        <v>1.0</v>
      </c>
      <c r="H79" s="32">
        <v>0.0</v>
      </c>
      <c r="I79" s="43" t="s">
        <v>504</v>
      </c>
      <c r="J79" s="43" t="s">
        <v>504</v>
      </c>
      <c r="K79" s="43" t="s">
        <v>504</v>
      </c>
      <c r="L79" s="44" t="s">
        <v>504</v>
      </c>
    </row>
    <row r="80">
      <c r="A80" s="28">
        <v>18.0</v>
      </c>
      <c r="B80" s="32">
        <v>0.0</v>
      </c>
      <c r="C80" s="32">
        <v>3.0</v>
      </c>
      <c r="D80" s="32">
        <v>3.0</v>
      </c>
      <c r="E80" s="45">
        <v>0.15286797</v>
      </c>
      <c r="F80" s="32">
        <v>0.28436147</v>
      </c>
      <c r="G80" s="32">
        <v>1.0</v>
      </c>
      <c r="H80" s="32">
        <v>0.0</v>
      </c>
      <c r="I80" s="43" t="s">
        <v>504</v>
      </c>
      <c r="J80" s="41" t="s">
        <v>502</v>
      </c>
      <c r="K80" s="43" t="s">
        <v>504</v>
      </c>
      <c r="L80" s="44" t="s">
        <v>504</v>
      </c>
    </row>
    <row r="81">
      <c r="A81" s="28">
        <v>19.0</v>
      </c>
      <c r="B81" s="32">
        <v>1.0</v>
      </c>
      <c r="C81" s="32">
        <v>0.0</v>
      </c>
      <c r="D81" s="32">
        <v>1.0</v>
      </c>
      <c r="E81" s="45">
        <v>1.0</v>
      </c>
      <c r="F81" s="32">
        <v>1.0</v>
      </c>
      <c r="G81" s="32">
        <v>0.0</v>
      </c>
      <c r="H81" s="32">
        <v>1.0</v>
      </c>
      <c r="I81" s="49" t="s">
        <v>506</v>
      </c>
      <c r="J81" s="27" t="s">
        <v>432</v>
      </c>
      <c r="K81" s="27" t="s">
        <v>432</v>
      </c>
      <c r="L81" s="47" t="s">
        <v>503</v>
      </c>
    </row>
    <row r="82">
      <c r="A82" s="28">
        <v>2.0</v>
      </c>
      <c r="B82" s="32">
        <v>0.0</v>
      </c>
      <c r="C82" s="32">
        <v>3.0</v>
      </c>
      <c r="D82" s="32">
        <v>3.0</v>
      </c>
      <c r="E82" s="45">
        <v>0.09280303</v>
      </c>
      <c r="F82" s="32">
        <v>0.16287879</v>
      </c>
      <c r="G82" s="32">
        <v>1.0</v>
      </c>
      <c r="H82" s="32">
        <v>0.0</v>
      </c>
      <c r="I82" s="43" t="s">
        <v>504</v>
      </c>
      <c r="J82" s="43" t="s">
        <v>504</v>
      </c>
      <c r="K82" s="43" t="s">
        <v>504</v>
      </c>
      <c r="L82" s="44" t="s">
        <v>504</v>
      </c>
    </row>
    <row r="83">
      <c r="A83" s="28">
        <v>20.0</v>
      </c>
      <c r="B83" s="32">
        <v>0.0</v>
      </c>
      <c r="C83" s="32">
        <v>1.0</v>
      </c>
      <c r="D83" s="32">
        <v>1.0</v>
      </c>
      <c r="E83" s="45">
        <v>0.07142857</v>
      </c>
      <c r="F83" s="32">
        <v>0.71428571</v>
      </c>
      <c r="G83" s="32">
        <v>1.0</v>
      </c>
      <c r="H83" s="32">
        <v>0.0</v>
      </c>
      <c r="I83" s="41" t="s">
        <v>502</v>
      </c>
      <c r="J83" s="27" t="s">
        <v>432</v>
      </c>
      <c r="K83" s="27" t="s">
        <v>432</v>
      </c>
      <c r="L83" s="42" t="s">
        <v>502</v>
      </c>
    </row>
    <row r="84">
      <c r="A84" s="28">
        <v>21.0</v>
      </c>
      <c r="B84" s="32">
        <v>1.0</v>
      </c>
      <c r="C84" s="32">
        <v>0.0</v>
      </c>
      <c r="D84" s="32">
        <v>1.0</v>
      </c>
      <c r="E84" s="45">
        <v>1.0</v>
      </c>
      <c r="F84" s="32">
        <v>1.0</v>
      </c>
      <c r="G84" s="32">
        <v>0.0</v>
      </c>
      <c r="H84" s="32">
        <v>1.0</v>
      </c>
      <c r="I84" s="49" t="s">
        <v>506</v>
      </c>
      <c r="J84" s="27" t="s">
        <v>432</v>
      </c>
      <c r="K84" s="27" t="s">
        <v>432</v>
      </c>
      <c r="L84" s="47" t="s">
        <v>503</v>
      </c>
    </row>
    <row r="85">
      <c r="A85" s="28">
        <v>22.0</v>
      </c>
      <c r="B85" s="32">
        <v>0.0</v>
      </c>
      <c r="C85" s="32">
        <v>1.0</v>
      </c>
      <c r="D85" s="32">
        <v>1.0</v>
      </c>
      <c r="E85" s="45">
        <v>0.07142857</v>
      </c>
      <c r="F85" s="32">
        <v>0.57142857</v>
      </c>
      <c r="G85" s="32">
        <v>1.0</v>
      </c>
      <c r="H85" s="32">
        <v>0.0</v>
      </c>
      <c r="I85" s="41" t="s">
        <v>502</v>
      </c>
      <c r="J85" s="27" t="s">
        <v>432</v>
      </c>
      <c r="K85" s="27" t="s">
        <v>432</v>
      </c>
      <c r="L85" s="42" t="s">
        <v>502</v>
      </c>
    </row>
    <row r="86">
      <c r="A86" s="28">
        <v>23.0</v>
      </c>
      <c r="B86" s="32">
        <v>1.0</v>
      </c>
      <c r="C86" s="32">
        <v>0.0</v>
      </c>
      <c r="D86" s="32">
        <v>1.0</v>
      </c>
      <c r="E86" s="45">
        <v>1.0</v>
      </c>
      <c r="F86" s="32">
        <v>1.0</v>
      </c>
      <c r="G86" s="32">
        <v>0.0</v>
      </c>
      <c r="H86" s="32">
        <v>1.0</v>
      </c>
      <c r="I86" s="49" t="s">
        <v>506</v>
      </c>
      <c r="J86" s="27" t="s">
        <v>432</v>
      </c>
      <c r="K86" s="27" t="s">
        <v>432</v>
      </c>
      <c r="L86" s="47" t="s">
        <v>503</v>
      </c>
    </row>
    <row r="87">
      <c r="A87" s="28">
        <v>24.0</v>
      </c>
      <c r="B87" s="32">
        <v>0.0</v>
      </c>
      <c r="C87" s="32">
        <v>2.0</v>
      </c>
      <c r="D87" s="32">
        <v>2.0</v>
      </c>
      <c r="E87" s="45">
        <v>0.21753247</v>
      </c>
      <c r="F87" s="32">
        <v>0.49350649</v>
      </c>
      <c r="G87" s="32">
        <v>1.0</v>
      </c>
      <c r="H87" s="32">
        <v>0.0</v>
      </c>
      <c r="I87" s="41" t="s">
        <v>502</v>
      </c>
      <c r="J87" s="41" t="s">
        <v>502</v>
      </c>
      <c r="K87" s="27" t="s">
        <v>432</v>
      </c>
      <c r="L87" s="42" t="s">
        <v>502</v>
      </c>
    </row>
    <row r="88">
      <c r="A88" s="28">
        <v>25.0</v>
      </c>
      <c r="B88" s="32">
        <v>0.0</v>
      </c>
      <c r="C88" s="32">
        <v>1.0</v>
      </c>
      <c r="D88" s="32">
        <v>1.0</v>
      </c>
      <c r="E88" s="45">
        <v>0.07142857</v>
      </c>
      <c r="F88" s="32">
        <v>0.5</v>
      </c>
      <c r="G88" s="32">
        <v>1.0</v>
      </c>
      <c r="H88" s="32">
        <v>0.0</v>
      </c>
      <c r="I88" s="41" t="s">
        <v>502</v>
      </c>
      <c r="J88" s="27" t="s">
        <v>432</v>
      </c>
      <c r="K88" s="27" t="s">
        <v>432</v>
      </c>
      <c r="L88" s="42" t="s">
        <v>502</v>
      </c>
    </row>
    <row r="89">
      <c r="A89" s="28">
        <v>26.0</v>
      </c>
      <c r="B89" s="32">
        <v>1.0</v>
      </c>
      <c r="C89" s="32">
        <v>0.0</v>
      </c>
      <c r="D89" s="32">
        <v>1.0</v>
      </c>
      <c r="E89" s="45">
        <v>1.0</v>
      </c>
      <c r="F89" s="32">
        <v>1.0</v>
      </c>
      <c r="G89" s="32">
        <v>0.0</v>
      </c>
      <c r="H89" s="32">
        <v>1.0</v>
      </c>
      <c r="I89" s="49" t="s">
        <v>506</v>
      </c>
      <c r="J89" s="27" t="s">
        <v>432</v>
      </c>
      <c r="K89" s="27" t="s">
        <v>432</v>
      </c>
      <c r="L89" s="47" t="s">
        <v>503</v>
      </c>
    </row>
    <row r="90">
      <c r="A90" s="28">
        <v>27.0</v>
      </c>
      <c r="B90" s="32">
        <v>1.0</v>
      </c>
      <c r="C90" s="32">
        <v>2.0</v>
      </c>
      <c r="D90" s="32">
        <v>3.0</v>
      </c>
      <c r="E90" s="45">
        <v>0.3844697</v>
      </c>
      <c r="F90" s="32">
        <v>0.66287879</v>
      </c>
      <c r="G90" s="32">
        <v>0.66666667</v>
      </c>
      <c r="H90" s="32">
        <v>0.33333333</v>
      </c>
      <c r="I90" s="48" t="s">
        <v>505</v>
      </c>
      <c r="J90" s="48" t="s">
        <v>505</v>
      </c>
      <c r="K90" s="48" t="s">
        <v>505</v>
      </c>
      <c r="L90" s="46" t="s">
        <v>505</v>
      </c>
    </row>
    <row r="91">
      <c r="A91" s="28">
        <v>28.0</v>
      </c>
      <c r="B91" s="32">
        <v>0.0</v>
      </c>
      <c r="C91" s="32">
        <v>1.0</v>
      </c>
      <c r="D91" s="32">
        <v>1.0</v>
      </c>
      <c r="E91" s="45">
        <v>0.14285714</v>
      </c>
      <c r="F91" s="32">
        <v>0.57142857</v>
      </c>
      <c r="G91" s="32">
        <v>1.0</v>
      </c>
      <c r="H91" s="32">
        <v>0.0</v>
      </c>
      <c r="I91" s="41" t="s">
        <v>502</v>
      </c>
      <c r="J91" s="27" t="s">
        <v>432</v>
      </c>
      <c r="K91" s="27" t="s">
        <v>432</v>
      </c>
      <c r="L91" s="42" t="s">
        <v>502</v>
      </c>
    </row>
    <row r="92">
      <c r="A92" s="28">
        <v>29.0</v>
      </c>
      <c r="B92" s="32">
        <v>0.0</v>
      </c>
      <c r="C92" s="32">
        <v>3.0</v>
      </c>
      <c r="D92" s="32">
        <v>3.0</v>
      </c>
      <c r="E92" s="45">
        <v>0.07494589</v>
      </c>
      <c r="F92" s="32">
        <v>0.38906926</v>
      </c>
      <c r="G92" s="32">
        <v>1.0</v>
      </c>
      <c r="H92" s="32">
        <v>0.0</v>
      </c>
      <c r="I92" s="41" t="s">
        <v>502</v>
      </c>
      <c r="J92" s="41" t="s">
        <v>502</v>
      </c>
      <c r="K92" s="43" t="s">
        <v>504</v>
      </c>
      <c r="L92" s="42" t="s">
        <v>502</v>
      </c>
    </row>
    <row r="93">
      <c r="A93" s="28">
        <v>3.0</v>
      </c>
      <c r="B93" s="32">
        <v>1.0</v>
      </c>
      <c r="C93" s="32">
        <v>2.0</v>
      </c>
      <c r="D93" s="32">
        <v>3.0</v>
      </c>
      <c r="E93" s="45">
        <v>0.37268519</v>
      </c>
      <c r="F93" s="32">
        <v>0.37268519</v>
      </c>
      <c r="G93" s="32">
        <v>0.66666667</v>
      </c>
      <c r="H93" s="32">
        <v>0.33333333</v>
      </c>
      <c r="I93" s="48" t="s">
        <v>505</v>
      </c>
      <c r="J93" s="48" t="s">
        <v>505</v>
      </c>
      <c r="K93" s="48" t="s">
        <v>505</v>
      </c>
      <c r="L93" s="46" t="s">
        <v>505</v>
      </c>
    </row>
    <row r="94">
      <c r="A94" s="28">
        <v>30.0</v>
      </c>
      <c r="B94" s="32">
        <v>1.0</v>
      </c>
      <c r="C94" s="32">
        <v>1.0</v>
      </c>
      <c r="D94" s="32">
        <v>2.0</v>
      </c>
      <c r="E94" s="45">
        <v>0.63636364</v>
      </c>
      <c r="F94" s="32">
        <v>0.72727273</v>
      </c>
      <c r="G94" s="32">
        <v>0.5</v>
      </c>
      <c r="H94" s="32">
        <v>0.5</v>
      </c>
      <c r="I94" s="48" t="s">
        <v>505</v>
      </c>
      <c r="J94" s="49" t="s">
        <v>506</v>
      </c>
      <c r="K94" s="27" t="s">
        <v>432</v>
      </c>
      <c r="L94" s="47" t="s">
        <v>506</v>
      </c>
    </row>
    <row r="95">
      <c r="A95" s="28">
        <v>31.0</v>
      </c>
      <c r="B95" s="32">
        <v>0.0</v>
      </c>
      <c r="C95" s="32">
        <v>3.0</v>
      </c>
      <c r="D95" s="32">
        <v>3.0</v>
      </c>
      <c r="E95" s="45">
        <v>0.16257816</v>
      </c>
      <c r="F95" s="32">
        <v>0.31962482</v>
      </c>
      <c r="G95" s="32">
        <v>1.0</v>
      </c>
      <c r="H95" s="32">
        <v>0.0</v>
      </c>
      <c r="I95" s="43" t="s">
        <v>504</v>
      </c>
      <c r="J95" s="41" t="s">
        <v>502</v>
      </c>
      <c r="K95" s="43" t="s">
        <v>504</v>
      </c>
      <c r="L95" s="44" t="s">
        <v>504</v>
      </c>
    </row>
    <row r="96">
      <c r="A96" s="28">
        <v>32.0</v>
      </c>
      <c r="B96" s="32">
        <v>1.0</v>
      </c>
      <c r="C96" s="32">
        <v>1.0</v>
      </c>
      <c r="D96" s="32">
        <v>2.0</v>
      </c>
      <c r="E96" s="45">
        <v>0.54545455</v>
      </c>
      <c r="F96" s="32">
        <v>0.81818182</v>
      </c>
      <c r="G96" s="32">
        <v>0.5</v>
      </c>
      <c r="H96" s="32">
        <v>0.5</v>
      </c>
      <c r="I96" s="48" t="s">
        <v>505</v>
      </c>
      <c r="J96" s="49" t="s">
        <v>506</v>
      </c>
      <c r="K96" s="27" t="s">
        <v>432</v>
      </c>
      <c r="L96" s="47" t="s">
        <v>506</v>
      </c>
    </row>
    <row r="97">
      <c r="A97" s="28">
        <v>33.0</v>
      </c>
      <c r="B97" s="32">
        <v>1.0</v>
      </c>
      <c r="C97" s="32">
        <v>0.0</v>
      </c>
      <c r="D97" s="32">
        <v>1.0</v>
      </c>
      <c r="E97" s="45">
        <v>1.0</v>
      </c>
      <c r="F97" s="32">
        <v>1.0</v>
      </c>
      <c r="G97" s="32">
        <v>0.0</v>
      </c>
      <c r="H97" s="32">
        <v>1.0</v>
      </c>
      <c r="I97" s="49" t="s">
        <v>506</v>
      </c>
      <c r="J97" s="27" t="s">
        <v>432</v>
      </c>
      <c r="K97" s="27" t="s">
        <v>432</v>
      </c>
      <c r="L97" s="47" t="s">
        <v>503</v>
      </c>
    </row>
    <row r="98">
      <c r="A98" s="28">
        <v>34.0</v>
      </c>
      <c r="B98" s="32">
        <v>0.0</v>
      </c>
      <c r="C98" s="32">
        <v>2.0</v>
      </c>
      <c r="D98" s="32">
        <v>2.0</v>
      </c>
      <c r="E98" s="45">
        <v>0.1525974</v>
      </c>
      <c r="F98" s="32">
        <v>0.25324675</v>
      </c>
      <c r="G98" s="32">
        <v>1.0</v>
      </c>
      <c r="H98" s="32">
        <v>0.0</v>
      </c>
      <c r="I98" s="43" t="s">
        <v>504</v>
      </c>
      <c r="J98" s="41" t="s">
        <v>502</v>
      </c>
      <c r="K98" s="27" t="s">
        <v>432</v>
      </c>
      <c r="L98" s="44" t="s">
        <v>504</v>
      </c>
    </row>
    <row r="99">
      <c r="A99" s="28">
        <v>35.0</v>
      </c>
      <c r="B99" s="32">
        <v>0.0</v>
      </c>
      <c r="C99" s="32">
        <v>1.0</v>
      </c>
      <c r="D99" s="32">
        <v>1.0</v>
      </c>
      <c r="E99" s="45">
        <v>0.09090909</v>
      </c>
      <c r="F99" s="32">
        <v>0.36363636</v>
      </c>
      <c r="G99" s="32">
        <v>1.0</v>
      </c>
      <c r="H99" s="32">
        <v>0.0</v>
      </c>
      <c r="I99" s="41" t="s">
        <v>502</v>
      </c>
      <c r="J99" s="27" t="s">
        <v>432</v>
      </c>
      <c r="K99" s="27" t="s">
        <v>432</v>
      </c>
      <c r="L99" s="42" t="s">
        <v>502</v>
      </c>
    </row>
    <row r="100">
      <c r="A100" s="28">
        <v>36.0</v>
      </c>
      <c r="B100" s="32">
        <v>0.0</v>
      </c>
      <c r="C100" s="32">
        <v>1.0</v>
      </c>
      <c r="D100" s="32">
        <v>1.0</v>
      </c>
      <c r="E100" s="45">
        <v>0.09090909</v>
      </c>
      <c r="F100" s="32">
        <v>0.36363636</v>
      </c>
      <c r="G100" s="32">
        <v>1.0</v>
      </c>
      <c r="H100" s="32">
        <v>0.0</v>
      </c>
      <c r="I100" s="41" t="s">
        <v>502</v>
      </c>
      <c r="J100" s="27" t="s">
        <v>432</v>
      </c>
      <c r="K100" s="27" t="s">
        <v>432</v>
      </c>
      <c r="L100" s="42" t="s">
        <v>502</v>
      </c>
    </row>
    <row r="101">
      <c r="A101" s="28">
        <v>37.0</v>
      </c>
      <c r="B101" s="32">
        <v>0.0</v>
      </c>
      <c r="C101" s="32">
        <v>3.0</v>
      </c>
      <c r="D101" s="32">
        <v>3.0</v>
      </c>
      <c r="E101" s="45">
        <v>0.28625541</v>
      </c>
      <c r="F101" s="32">
        <v>0.38365801</v>
      </c>
      <c r="G101" s="32">
        <v>1.0</v>
      </c>
      <c r="H101" s="32">
        <v>0.0</v>
      </c>
      <c r="I101" s="41" t="s">
        <v>502</v>
      </c>
      <c r="J101" s="41" t="s">
        <v>502</v>
      </c>
      <c r="K101" s="41" t="s">
        <v>502</v>
      </c>
      <c r="L101" s="42" t="s">
        <v>502</v>
      </c>
    </row>
    <row r="102">
      <c r="A102" s="28">
        <v>38.0</v>
      </c>
      <c r="B102" s="32">
        <v>0.0</v>
      </c>
      <c r="C102" s="32">
        <v>1.0</v>
      </c>
      <c r="D102" s="32">
        <v>1.0</v>
      </c>
      <c r="E102" s="45">
        <v>0.09090909</v>
      </c>
      <c r="F102" s="32">
        <v>0.27272727</v>
      </c>
      <c r="G102" s="32">
        <v>1.0</v>
      </c>
      <c r="H102" s="32">
        <v>0.0</v>
      </c>
      <c r="I102" s="43" t="s">
        <v>504</v>
      </c>
      <c r="J102" s="27" t="s">
        <v>432</v>
      </c>
      <c r="K102" s="27" t="s">
        <v>432</v>
      </c>
      <c r="L102" s="44" t="s">
        <v>504</v>
      </c>
    </row>
    <row r="103">
      <c r="A103" s="28">
        <v>39.0</v>
      </c>
      <c r="B103" s="32">
        <v>1.0</v>
      </c>
      <c r="C103" s="32">
        <v>1.0</v>
      </c>
      <c r="D103" s="32">
        <v>2.0</v>
      </c>
      <c r="E103" s="45">
        <v>0.78125</v>
      </c>
      <c r="F103" s="32">
        <v>0.53125</v>
      </c>
      <c r="G103" s="32">
        <v>0.5</v>
      </c>
      <c r="H103" s="32">
        <v>0.5</v>
      </c>
      <c r="I103" s="48" t="s">
        <v>505</v>
      </c>
      <c r="J103" s="49" t="s">
        <v>506</v>
      </c>
      <c r="K103" s="27" t="s">
        <v>432</v>
      </c>
      <c r="L103" s="47" t="s">
        <v>506</v>
      </c>
    </row>
    <row r="104">
      <c r="A104" s="28">
        <v>4.0</v>
      </c>
      <c r="B104" s="32">
        <v>0.0</v>
      </c>
      <c r="C104" s="32">
        <v>3.0</v>
      </c>
      <c r="D104" s="32">
        <v>3.0</v>
      </c>
      <c r="E104" s="45">
        <v>0.10227273</v>
      </c>
      <c r="F104" s="32">
        <v>0.16287879</v>
      </c>
      <c r="G104" s="32">
        <v>1.0</v>
      </c>
      <c r="H104" s="32">
        <v>0.0</v>
      </c>
      <c r="I104" s="43" t="s">
        <v>504</v>
      </c>
      <c r="J104" s="43" t="s">
        <v>504</v>
      </c>
      <c r="K104" s="43" t="s">
        <v>504</v>
      </c>
      <c r="L104" s="44" t="s">
        <v>504</v>
      </c>
    </row>
    <row r="105">
      <c r="A105" s="28">
        <v>42.0</v>
      </c>
      <c r="B105" s="32">
        <v>2.0</v>
      </c>
      <c r="C105" s="32">
        <v>1.0</v>
      </c>
      <c r="D105" s="32">
        <v>3.0</v>
      </c>
      <c r="E105" s="45">
        <v>0.6875</v>
      </c>
      <c r="F105" s="32">
        <v>0.8125</v>
      </c>
      <c r="G105" s="32">
        <v>0.33333333</v>
      </c>
      <c r="H105" s="32">
        <v>0.66666667</v>
      </c>
      <c r="I105" s="48" t="s">
        <v>505</v>
      </c>
      <c r="J105" s="49" t="s">
        <v>506</v>
      </c>
      <c r="K105" s="49" t="s">
        <v>506</v>
      </c>
      <c r="L105" s="47" t="s">
        <v>506</v>
      </c>
    </row>
    <row r="106">
      <c r="A106" s="28">
        <v>43.0</v>
      </c>
      <c r="B106" s="32">
        <v>1.0</v>
      </c>
      <c r="C106" s="32">
        <v>2.0</v>
      </c>
      <c r="D106" s="32">
        <v>3.0</v>
      </c>
      <c r="E106" s="45">
        <v>0.4375</v>
      </c>
      <c r="F106" s="32">
        <v>0.39583333</v>
      </c>
      <c r="G106" s="32">
        <v>0.66666667</v>
      </c>
      <c r="H106" s="32">
        <v>0.33333333</v>
      </c>
      <c r="I106" s="48" t="s">
        <v>505</v>
      </c>
      <c r="J106" s="48" t="s">
        <v>505</v>
      </c>
      <c r="K106" s="48" t="s">
        <v>505</v>
      </c>
      <c r="L106" s="46" t="s">
        <v>505</v>
      </c>
    </row>
    <row r="107">
      <c r="A107" s="28">
        <v>45.0</v>
      </c>
      <c r="B107" s="32">
        <v>0.0</v>
      </c>
      <c r="C107" s="32">
        <v>1.0</v>
      </c>
      <c r="D107" s="32">
        <v>1.0</v>
      </c>
      <c r="E107" s="45">
        <v>0.18181818</v>
      </c>
      <c r="F107" s="32">
        <v>0.18181818</v>
      </c>
      <c r="G107" s="32">
        <v>1.0</v>
      </c>
      <c r="H107" s="32">
        <v>0.0</v>
      </c>
      <c r="I107" s="43" t="s">
        <v>504</v>
      </c>
      <c r="J107" s="27" t="s">
        <v>432</v>
      </c>
      <c r="K107" s="27" t="s">
        <v>432</v>
      </c>
      <c r="L107" s="44" t="s">
        <v>504</v>
      </c>
    </row>
    <row r="108">
      <c r="A108" s="28">
        <v>46.0</v>
      </c>
      <c r="B108" s="32">
        <v>0.0</v>
      </c>
      <c r="C108" s="32">
        <v>2.0</v>
      </c>
      <c r="D108" s="32">
        <v>2.0</v>
      </c>
      <c r="E108" s="45">
        <v>0.17207792</v>
      </c>
      <c r="F108" s="32">
        <v>0.29545455</v>
      </c>
      <c r="G108" s="32">
        <v>1.0</v>
      </c>
      <c r="H108" s="32">
        <v>0.0</v>
      </c>
      <c r="I108" s="43" t="s">
        <v>504</v>
      </c>
      <c r="J108" s="41" t="s">
        <v>502</v>
      </c>
      <c r="K108" s="27" t="s">
        <v>432</v>
      </c>
      <c r="L108" s="44" t="s">
        <v>504</v>
      </c>
    </row>
    <row r="109">
      <c r="A109" s="28">
        <v>47.0</v>
      </c>
      <c r="B109" s="32">
        <v>0.0</v>
      </c>
      <c r="C109" s="32">
        <v>2.0</v>
      </c>
      <c r="D109" s="32">
        <v>2.0</v>
      </c>
      <c r="E109" s="45">
        <v>0.1010101</v>
      </c>
      <c r="F109" s="32">
        <v>0.37878788</v>
      </c>
      <c r="G109" s="32">
        <v>1.0</v>
      </c>
      <c r="H109" s="32">
        <v>0.0</v>
      </c>
      <c r="I109" s="41" t="s">
        <v>502</v>
      </c>
      <c r="J109" s="41" t="s">
        <v>502</v>
      </c>
      <c r="K109" s="27" t="s">
        <v>432</v>
      </c>
      <c r="L109" s="42" t="s">
        <v>502</v>
      </c>
    </row>
    <row r="110">
      <c r="A110" s="28">
        <v>48.0</v>
      </c>
      <c r="B110" s="32">
        <v>0.0</v>
      </c>
      <c r="C110" s="32">
        <v>1.0</v>
      </c>
      <c r="D110" s="32">
        <v>1.0</v>
      </c>
      <c r="E110" s="45">
        <v>0.14285714</v>
      </c>
      <c r="F110" s="32">
        <v>0.64285714</v>
      </c>
      <c r="G110" s="32">
        <v>1.0</v>
      </c>
      <c r="H110" s="32">
        <v>0.0</v>
      </c>
      <c r="I110" s="41" t="s">
        <v>502</v>
      </c>
      <c r="J110" s="27" t="s">
        <v>432</v>
      </c>
      <c r="K110" s="27" t="s">
        <v>432</v>
      </c>
      <c r="L110" s="42" t="s">
        <v>502</v>
      </c>
    </row>
    <row r="111">
      <c r="A111" s="28">
        <v>49.0</v>
      </c>
      <c r="B111" s="32">
        <v>1.0</v>
      </c>
      <c r="C111" s="32">
        <v>1.0</v>
      </c>
      <c r="D111" s="32">
        <v>2.0</v>
      </c>
      <c r="E111" s="45">
        <v>0.59090909</v>
      </c>
      <c r="F111" s="32">
        <v>0.77272727</v>
      </c>
      <c r="G111" s="32">
        <v>0.5</v>
      </c>
      <c r="H111" s="32">
        <v>0.5</v>
      </c>
      <c r="I111" s="48" t="s">
        <v>505</v>
      </c>
      <c r="J111" s="49" t="s">
        <v>506</v>
      </c>
      <c r="K111" s="27" t="s">
        <v>432</v>
      </c>
      <c r="L111" s="47" t="s">
        <v>506</v>
      </c>
    </row>
    <row r="112">
      <c r="A112" s="28">
        <v>50.0</v>
      </c>
      <c r="B112" s="32">
        <v>1.0</v>
      </c>
      <c r="C112" s="32">
        <v>0.0</v>
      </c>
      <c r="D112" s="32">
        <v>1.0</v>
      </c>
      <c r="E112" s="45">
        <v>1.0</v>
      </c>
      <c r="F112" s="32">
        <v>1.0</v>
      </c>
      <c r="G112" s="32">
        <v>0.0</v>
      </c>
      <c r="H112" s="32">
        <v>1.0</v>
      </c>
      <c r="I112" s="49" t="s">
        <v>506</v>
      </c>
      <c r="J112" s="27" t="s">
        <v>432</v>
      </c>
      <c r="K112" s="27" t="s">
        <v>432</v>
      </c>
      <c r="L112" s="47" t="s">
        <v>503</v>
      </c>
    </row>
    <row r="113">
      <c r="A113" s="28">
        <v>51.0</v>
      </c>
      <c r="B113" s="32">
        <v>0.0</v>
      </c>
      <c r="C113" s="32">
        <v>2.0</v>
      </c>
      <c r="D113" s="32">
        <v>2.0</v>
      </c>
      <c r="E113" s="45">
        <v>0.19805195</v>
      </c>
      <c r="F113" s="32">
        <v>0.33116883</v>
      </c>
      <c r="G113" s="32">
        <v>1.0</v>
      </c>
      <c r="H113" s="32">
        <v>0.0</v>
      </c>
      <c r="I113" s="41" t="s">
        <v>502</v>
      </c>
      <c r="J113" s="41" t="s">
        <v>502</v>
      </c>
      <c r="K113" s="27" t="s">
        <v>432</v>
      </c>
      <c r="L113" s="42" t="s">
        <v>502</v>
      </c>
    </row>
    <row r="114">
      <c r="A114" s="28">
        <v>52.0</v>
      </c>
      <c r="B114" s="32">
        <v>0.0</v>
      </c>
      <c r="C114" s="32">
        <v>1.0</v>
      </c>
      <c r="D114" s="32">
        <v>1.0</v>
      </c>
      <c r="E114" s="45">
        <v>0.07142857</v>
      </c>
      <c r="F114" s="32">
        <v>0.57142857</v>
      </c>
      <c r="G114" s="32">
        <v>1.0</v>
      </c>
      <c r="H114" s="32">
        <v>0.0</v>
      </c>
      <c r="I114" s="41" t="s">
        <v>502</v>
      </c>
      <c r="J114" s="27" t="s">
        <v>432</v>
      </c>
      <c r="K114" s="27" t="s">
        <v>432</v>
      </c>
      <c r="L114" s="42" t="s">
        <v>502</v>
      </c>
    </row>
    <row r="115">
      <c r="A115" s="28">
        <v>53.0</v>
      </c>
      <c r="B115" s="32">
        <v>1.0</v>
      </c>
      <c r="C115" s="32">
        <v>0.0</v>
      </c>
      <c r="D115" s="32">
        <v>1.0</v>
      </c>
      <c r="E115" s="45">
        <v>1.0</v>
      </c>
      <c r="F115" s="32">
        <v>1.0</v>
      </c>
      <c r="G115" s="32">
        <v>0.0</v>
      </c>
      <c r="H115" s="32">
        <v>1.0</v>
      </c>
      <c r="I115" s="49" t="s">
        <v>506</v>
      </c>
      <c r="J115" s="27" t="s">
        <v>432</v>
      </c>
      <c r="K115" s="27" t="s">
        <v>432</v>
      </c>
      <c r="L115" s="47" t="s">
        <v>503</v>
      </c>
    </row>
    <row r="116">
      <c r="A116" s="28">
        <v>54.0</v>
      </c>
      <c r="B116" s="32">
        <v>1.0</v>
      </c>
      <c r="C116" s="32">
        <v>0.0</v>
      </c>
      <c r="D116" s="32">
        <v>1.0</v>
      </c>
      <c r="E116" s="45">
        <v>1.0</v>
      </c>
      <c r="F116" s="32">
        <v>1.0</v>
      </c>
      <c r="G116" s="32">
        <v>0.0</v>
      </c>
      <c r="H116" s="32">
        <v>1.0</v>
      </c>
      <c r="I116" s="49" t="s">
        <v>506</v>
      </c>
      <c r="J116" s="27" t="s">
        <v>432</v>
      </c>
      <c r="K116" s="27" t="s">
        <v>432</v>
      </c>
      <c r="L116" s="47" t="s">
        <v>503</v>
      </c>
    </row>
    <row r="117">
      <c r="A117" s="28">
        <v>56.0</v>
      </c>
      <c r="B117" s="32">
        <v>1.0</v>
      </c>
      <c r="C117" s="32">
        <v>1.0</v>
      </c>
      <c r="D117" s="32">
        <v>2.0</v>
      </c>
      <c r="E117" s="45">
        <v>0.5625</v>
      </c>
      <c r="F117" s="32">
        <v>0.53125</v>
      </c>
      <c r="G117" s="32">
        <v>0.5</v>
      </c>
      <c r="H117" s="32">
        <v>0.5</v>
      </c>
      <c r="I117" s="48" t="s">
        <v>505</v>
      </c>
      <c r="J117" s="49" t="s">
        <v>506</v>
      </c>
      <c r="K117" s="27" t="s">
        <v>432</v>
      </c>
      <c r="L117" s="47" t="s">
        <v>506</v>
      </c>
    </row>
    <row r="118">
      <c r="A118" s="28">
        <v>57.0</v>
      </c>
      <c r="B118" s="32">
        <v>0.0</v>
      </c>
      <c r="C118" s="32">
        <v>1.0</v>
      </c>
      <c r="D118" s="32">
        <v>1.0</v>
      </c>
      <c r="E118" s="45">
        <v>0.07142857</v>
      </c>
      <c r="F118" s="32">
        <v>0.57142857</v>
      </c>
      <c r="G118" s="32">
        <v>1.0</v>
      </c>
      <c r="H118" s="32">
        <v>0.0</v>
      </c>
      <c r="I118" s="41" t="s">
        <v>502</v>
      </c>
      <c r="J118" s="27" t="s">
        <v>432</v>
      </c>
      <c r="K118" s="27" t="s">
        <v>432</v>
      </c>
      <c r="L118" s="42" t="s">
        <v>502</v>
      </c>
    </row>
    <row r="119">
      <c r="A119" s="28">
        <v>58.0</v>
      </c>
      <c r="B119" s="32">
        <v>1.0</v>
      </c>
      <c r="C119" s="32">
        <v>2.0</v>
      </c>
      <c r="D119" s="32">
        <v>3.0</v>
      </c>
      <c r="E119" s="45">
        <v>0.3844697</v>
      </c>
      <c r="F119" s="32">
        <v>0.62121212</v>
      </c>
      <c r="G119" s="32">
        <v>0.66666667</v>
      </c>
      <c r="H119" s="32">
        <v>0.33333333</v>
      </c>
      <c r="I119" s="48" t="s">
        <v>505</v>
      </c>
      <c r="J119" s="48" t="s">
        <v>505</v>
      </c>
      <c r="K119" s="48" t="s">
        <v>505</v>
      </c>
      <c r="L119" s="46" t="s">
        <v>505</v>
      </c>
    </row>
    <row r="120">
      <c r="A120" s="28">
        <v>59.0</v>
      </c>
      <c r="B120" s="32">
        <v>0.0</v>
      </c>
      <c r="C120" s="32">
        <v>1.0</v>
      </c>
      <c r="D120" s="32">
        <v>1.0</v>
      </c>
      <c r="E120" s="45">
        <v>0.14285714</v>
      </c>
      <c r="F120" s="32">
        <v>0.64285714</v>
      </c>
      <c r="G120" s="32">
        <v>1.0</v>
      </c>
      <c r="H120" s="32">
        <v>0.0</v>
      </c>
      <c r="I120" s="41" t="s">
        <v>502</v>
      </c>
      <c r="J120" s="27" t="s">
        <v>432</v>
      </c>
      <c r="K120" s="27" t="s">
        <v>432</v>
      </c>
      <c r="L120" s="42" t="s">
        <v>502</v>
      </c>
    </row>
    <row r="121">
      <c r="A121" s="28">
        <v>6.0</v>
      </c>
      <c r="B121" s="32">
        <v>0.0</v>
      </c>
      <c r="C121" s="32">
        <v>3.0</v>
      </c>
      <c r="D121" s="32">
        <v>3.0</v>
      </c>
      <c r="E121" s="45">
        <v>0.06965488</v>
      </c>
      <c r="F121" s="32">
        <v>0.18539562</v>
      </c>
      <c r="G121" s="32">
        <v>1.0</v>
      </c>
      <c r="H121" s="32">
        <v>0.0</v>
      </c>
      <c r="I121" s="43" t="s">
        <v>504</v>
      </c>
      <c r="J121" s="43" t="s">
        <v>504</v>
      </c>
      <c r="K121" s="43" t="s">
        <v>504</v>
      </c>
      <c r="L121" s="44" t="s">
        <v>504</v>
      </c>
    </row>
    <row r="122">
      <c r="A122" s="28">
        <v>60.0</v>
      </c>
      <c r="B122" s="32">
        <v>0.0</v>
      </c>
      <c r="C122" s="32">
        <v>1.0</v>
      </c>
      <c r="D122" s="32">
        <v>1.0</v>
      </c>
      <c r="E122" s="45">
        <v>0.07142857</v>
      </c>
      <c r="F122" s="32">
        <v>0.5</v>
      </c>
      <c r="G122" s="32">
        <v>1.0</v>
      </c>
      <c r="H122" s="32">
        <v>0.0</v>
      </c>
      <c r="I122" s="41" t="s">
        <v>502</v>
      </c>
      <c r="J122" s="27" t="s">
        <v>432</v>
      </c>
      <c r="K122" s="27" t="s">
        <v>432</v>
      </c>
      <c r="L122" s="42" t="s">
        <v>502</v>
      </c>
    </row>
    <row r="123">
      <c r="A123" s="28">
        <v>61.0</v>
      </c>
      <c r="B123" s="32">
        <v>0.0</v>
      </c>
      <c r="C123" s="32">
        <v>2.0</v>
      </c>
      <c r="D123" s="32">
        <v>2.0</v>
      </c>
      <c r="E123" s="45">
        <v>0.12662338</v>
      </c>
      <c r="F123" s="32">
        <v>0.48376623</v>
      </c>
      <c r="G123" s="32">
        <v>1.0</v>
      </c>
      <c r="H123" s="32">
        <v>0.0</v>
      </c>
      <c r="I123" s="41" t="s">
        <v>502</v>
      </c>
      <c r="J123" s="41" t="s">
        <v>502</v>
      </c>
      <c r="K123" s="27" t="s">
        <v>432</v>
      </c>
      <c r="L123" s="42" t="s">
        <v>502</v>
      </c>
    </row>
    <row r="124">
      <c r="A124" s="28">
        <v>62.0</v>
      </c>
      <c r="B124" s="32">
        <v>1.0</v>
      </c>
      <c r="C124" s="32">
        <v>2.0</v>
      </c>
      <c r="D124" s="32">
        <v>3.0</v>
      </c>
      <c r="E124" s="45">
        <v>0.3844697</v>
      </c>
      <c r="F124" s="32">
        <v>0.58901515</v>
      </c>
      <c r="G124" s="32">
        <v>0.66666667</v>
      </c>
      <c r="H124" s="32">
        <v>0.33333333</v>
      </c>
      <c r="I124" s="48" t="s">
        <v>505</v>
      </c>
      <c r="J124" s="48" t="s">
        <v>505</v>
      </c>
      <c r="K124" s="48" t="s">
        <v>505</v>
      </c>
      <c r="L124" s="46" t="s">
        <v>505</v>
      </c>
    </row>
    <row r="125">
      <c r="A125" s="28">
        <v>63.0</v>
      </c>
      <c r="B125" s="32">
        <v>0.0</v>
      </c>
      <c r="C125" s="32">
        <v>1.0</v>
      </c>
      <c r="D125" s="32">
        <v>1.0</v>
      </c>
      <c r="E125" s="45">
        <v>0.09090909</v>
      </c>
      <c r="F125" s="32">
        <v>0.63636364</v>
      </c>
      <c r="G125" s="32">
        <v>1.0</v>
      </c>
      <c r="H125" s="32">
        <v>0.0</v>
      </c>
      <c r="I125" s="41" t="s">
        <v>502</v>
      </c>
      <c r="J125" s="27" t="s">
        <v>432</v>
      </c>
      <c r="K125" s="27" t="s">
        <v>432</v>
      </c>
      <c r="L125" s="42" t="s">
        <v>502</v>
      </c>
    </row>
    <row r="126">
      <c r="A126" s="28">
        <v>64.0</v>
      </c>
      <c r="B126" s="32">
        <v>1.0</v>
      </c>
      <c r="C126" s="32">
        <v>0.0</v>
      </c>
      <c r="D126" s="32">
        <v>1.0</v>
      </c>
      <c r="E126" s="45">
        <v>1.0</v>
      </c>
      <c r="F126" s="32">
        <v>1.0</v>
      </c>
      <c r="G126" s="32">
        <v>0.0</v>
      </c>
      <c r="H126" s="32">
        <v>1.0</v>
      </c>
      <c r="I126" s="49" t="s">
        <v>506</v>
      </c>
      <c r="J126" s="27" t="s">
        <v>432</v>
      </c>
      <c r="K126" s="27" t="s">
        <v>432</v>
      </c>
      <c r="L126" s="47" t="s">
        <v>503</v>
      </c>
    </row>
    <row r="127">
      <c r="A127" s="28">
        <v>66.0</v>
      </c>
      <c r="B127" s="32">
        <v>0.0</v>
      </c>
      <c r="C127" s="32">
        <v>3.0</v>
      </c>
      <c r="D127" s="32">
        <v>3.0</v>
      </c>
      <c r="E127" s="45">
        <v>0.09722222</v>
      </c>
      <c r="F127" s="32">
        <v>0.21990741</v>
      </c>
      <c r="G127" s="32">
        <v>1.0</v>
      </c>
      <c r="H127" s="32">
        <v>0.0</v>
      </c>
      <c r="I127" s="43" t="s">
        <v>504</v>
      </c>
      <c r="J127" s="43" t="s">
        <v>504</v>
      </c>
      <c r="K127" s="43" t="s">
        <v>504</v>
      </c>
      <c r="L127" s="44" t="s">
        <v>504</v>
      </c>
    </row>
    <row r="128">
      <c r="A128" s="28">
        <v>67.0</v>
      </c>
      <c r="B128" s="32">
        <v>0.0</v>
      </c>
      <c r="C128" s="32">
        <v>1.0</v>
      </c>
      <c r="D128" s="32">
        <v>1.0</v>
      </c>
      <c r="E128" s="45">
        <v>0.1875</v>
      </c>
      <c r="F128" s="32">
        <v>0.0625</v>
      </c>
      <c r="G128" s="32">
        <v>1.0</v>
      </c>
      <c r="H128" s="32">
        <v>0.0</v>
      </c>
      <c r="I128" s="43" t="s">
        <v>504</v>
      </c>
      <c r="J128" s="27" t="s">
        <v>432</v>
      </c>
      <c r="K128" s="27" t="s">
        <v>432</v>
      </c>
      <c r="L128" s="44" t="s">
        <v>504</v>
      </c>
    </row>
    <row r="129">
      <c r="A129" s="28">
        <v>68.0</v>
      </c>
      <c r="B129" s="32">
        <v>0.0</v>
      </c>
      <c r="C129" s="32">
        <v>2.0</v>
      </c>
      <c r="D129" s="32">
        <v>2.0</v>
      </c>
      <c r="E129" s="45">
        <v>0.22569444</v>
      </c>
      <c r="F129" s="32">
        <v>0.14930556</v>
      </c>
      <c r="G129" s="32">
        <v>1.0</v>
      </c>
      <c r="H129" s="32">
        <v>0.0</v>
      </c>
      <c r="I129" s="43" t="s">
        <v>504</v>
      </c>
      <c r="J129" s="43" t="s">
        <v>504</v>
      </c>
      <c r="K129" s="27" t="s">
        <v>432</v>
      </c>
      <c r="L129" s="44" t="s">
        <v>504</v>
      </c>
    </row>
    <row r="130">
      <c r="A130" s="28">
        <v>69.0</v>
      </c>
      <c r="B130" s="32">
        <v>0.0</v>
      </c>
      <c r="C130" s="32">
        <v>2.0</v>
      </c>
      <c r="D130" s="32">
        <v>2.0</v>
      </c>
      <c r="E130" s="45">
        <v>0.08680556</v>
      </c>
      <c r="F130" s="32">
        <v>0.29861111</v>
      </c>
      <c r="G130" s="32">
        <v>1.0</v>
      </c>
      <c r="H130" s="32">
        <v>0.0</v>
      </c>
      <c r="I130" s="43" t="s">
        <v>504</v>
      </c>
      <c r="J130" s="43" t="s">
        <v>504</v>
      </c>
      <c r="K130" s="27" t="s">
        <v>432</v>
      </c>
      <c r="L130" s="44" t="s">
        <v>504</v>
      </c>
    </row>
    <row r="131">
      <c r="A131" s="28">
        <v>7.0</v>
      </c>
      <c r="B131" s="32">
        <v>0.0</v>
      </c>
      <c r="C131" s="32">
        <v>3.0</v>
      </c>
      <c r="D131" s="32">
        <v>3.0</v>
      </c>
      <c r="E131" s="45">
        <v>0.13026094</v>
      </c>
      <c r="F131" s="32">
        <v>0.14604377</v>
      </c>
      <c r="G131" s="32">
        <v>1.0</v>
      </c>
      <c r="H131" s="32">
        <v>0.0</v>
      </c>
      <c r="I131" s="43" t="s">
        <v>504</v>
      </c>
      <c r="J131" s="43" t="s">
        <v>504</v>
      </c>
      <c r="K131" s="43" t="s">
        <v>504</v>
      </c>
      <c r="L131" s="44" t="s">
        <v>504</v>
      </c>
    </row>
    <row r="132">
      <c r="A132" s="28">
        <v>70.0</v>
      </c>
      <c r="B132" s="32">
        <v>0.0</v>
      </c>
      <c r="C132" s="32">
        <v>2.0</v>
      </c>
      <c r="D132" s="32">
        <v>2.0</v>
      </c>
      <c r="E132" s="45">
        <v>0.05902778</v>
      </c>
      <c r="F132" s="32">
        <v>0.14236111</v>
      </c>
      <c r="G132" s="32">
        <v>1.0</v>
      </c>
      <c r="H132" s="32">
        <v>0.0</v>
      </c>
      <c r="I132" s="43" t="s">
        <v>504</v>
      </c>
      <c r="J132" s="43" t="s">
        <v>504</v>
      </c>
      <c r="K132" s="27" t="s">
        <v>432</v>
      </c>
      <c r="L132" s="44" t="s">
        <v>504</v>
      </c>
    </row>
    <row r="133">
      <c r="A133" s="28">
        <v>71.0</v>
      </c>
      <c r="B133" s="32">
        <v>1.0</v>
      </c>
      <c r="C133" s="32">
        <v>1.0</v>
      </c>
      <c r="D133" s="32">
        <v>2.0</v>
      </c>
      <c r="E133" s="45">
        <v>0.625</v>
      </c>
      <c r="F133" s="32">
        <v>0.53125</v>
      </c>
      <c r="G133" s="32">
        <v>0.5</v>
      </c>
      <c r="H133" s="32">
        <v>0.5</v>
      </c>
      <c r="I133" s="48" t="s">
        <v>505</v>
      </c>
      <c r="J133" s="49" t="s">
        <v>506</v>
      </c>
      <c r="K133" s="27" t="s">
        <v>432</v>
      </c>
      <c r="L133" s="47" t="s">
        <v>506</v>
      </c>
    </row>
    <row r="134">
      <c r="A134" s="28">
        <v>72.0</v>
      </c>
      <c r="B134" s="32">
        <v>1.0</v>
      </c>
      <c r="C134" s="32">
        <v>6.0</v>
      </c>
      <c r="D134" s="32">
        <v>7.0</v>
      </c>
      <c r="E134" s="45">
        <v>0.27395125</v>
      </c>
      <c r="F134" s="32">
        <v>0.42616213</v>
      </c>
      <c r="G134" s="32">
        <v>0.85714286</v>
      </c>
      <c r="H134" s="32">
        <v>0.14285714</v>
      </c>
      <c r="I134" s="41" t="s">
        <v>502</v>
      </c>
      <c r="J134" s="41" t="s">
        <v>502</v>
      </c>
      <c r="K134" s="41" t="s">
        <v>502</v>
      </c>
      <c r="L134" s="42" t="s">
        <v>502</v>
      </c>
    </row>
    <row r="135">
      <c r="A135" s="28">
        <v>73.0</v>
      </c>
      <c r="B135" s="32">
        <v>1.0</v>
      </c>
      <c r="C135" s="32">
        <v>2.0</v>
      </c>
      <c r="D135" s="32">
        <v>3.0</v>
      </c>
      <c r="E135" s="45">
        <v>0.39351852</v>
      </c>
      <c r="F135" s="32">
        <v>0.48611111</v>
      </c>
      <c r="G135" s="32">
        <v>0.66666667</v>
      </c>
      <c r="H135" s="32">
        <v>0.33333333</v>
      </c>
      <c r="I135" s="48" t="s">
        <v>505</v>
      </c>
      <c r="J135" s="48" t="s">
        <v>505</v>
      </c>
      <c r="K135" s="48" t="s">
        <v>505</v>
      </c>
      <c r="L135" s="46" t="s">
        <v>505</v>
      </c>
    </row>
    <row r="136">
      <c r="A136" s="28">
        <v>74.0</v>
      </c>
      <c r="B136" s="32">
        <v>0.0</v>
      </c>
      <c r="C136" s="32">
        <v>2.0</v>
      </c>
      <c r="D136" s="32">
        <v>2.0</v>
      </c>
      <c r="E136" s="45">
        <v>0.05902778</v>
      </c>
      <c r="F136" s="32">
        <v>0.23263889</v>
      </c>
      <c r="G136" s="32">
        <v>1.0</v>
      </c>
      <c r="H136" s="32">
        <v>0.0</v>
      </c>
      <c r="I136" s="43" t="s">
        <v>504</v>
      </c>
      <c r="J136" s="43" t="s">
        <v>504</v>
      </c>
      <c r="K136" s="27" t="s">
        <v>432</v>
      </c>
      <c r="L136" s="44" t="s">
        <v>504</v>
      </c>
    </row>
    <row r="137">
      <c r="A137" s="28">
        <v>76.0</v>
      </c>
      <c r="B137" s="32">
        <v>0.0</v>
      </c>
      <c r="C137" s="32">
        <v>1.0</v>
      </c>
      <c r="D137" s="32">
        <v>1.0</v>
      </c>
      <c r="E137" s="45">
        <v>0.09090909</v>
      </c>
      <c r="F137" s="32">
        <v>0.27272727</v>
      </c>
      <c r="G137" s="32">
        <v>1.0</v>
      </c>
      <c r="H137" s="32">
        <v>0.0</v>
      </c>
      <c r="I137" s="43" t="s">
        <v>504</v>
      </c>
      <c r="J137" s="27" t="s">
        <v>432</v>
      </c>
      <c r="K137" s="27" t="s">
        <v>432</v>
      </c>
      <c r="L137" s="44" t="s">
        <v>504</v>
      </c>
    </row>
    <row r="138">
      <c r="A138" s="28">
        <v>77.0</v>
      </c>
      <c r="B138" s="32">
        <v>0.0</v>
      </c>
      <c r="C138" s="32">
        <v>3.0</v>
      </c>
      <c r="D138" s="32">
        <v>3.0</v>
      </c>
      <c r="E138" s="45">
        <v>0.0719697</v>
      </c>
      <c r="F138" s="32">
        <v>0.23674242</v>
      </c>
      <c r="G138" s="32">
        <v>1.0</v>
      </c>
      <c r="H138" s="32">
        <v>0.0</v>
      </c>
      <c r="I138" s="43" t="s">
        <v>504</v>
      </c>
      <c r="J138" s="43" t="s">
        <v>504</v>
      </c>
      <c r="K138" s="43" t="s">
        <v>504</v>
      </c>
      <c r="L138" s="44" t="s">
        <v>504</v>
      </c>
    </row>
    <row r="139">
      <c r="A139" s="28">
        <v>79.0</v>
      </c>
      <c r="B139" s="32">
        <v>0.0</v>
      </c>
      <c r="C139" s="32">
        <v>1.0</v>
      </c>
      <c r="D139" s="32">
        <v>1.0</v>
      </c>
      <c r="E139" s="45">
        <v>0.18181818</v>
      </c>
      <c r="F139" s="32">
        <v>0.54545455</v>
      </c>
      <c r="G139" s="32">
        <v>1.0</v>
      </c>
      <c r="H139" s="32">
        <v>0.0</v>
      </c>
      <c r="I139" s="41" t="s">
        <v>502</v>
      </c>
      <c r="J139" s="27" t="s">
        <v>432</v>
      </c>
      <c r="K139" s="27" t="s">
        <v>432</v>
      </c>
      <c r="L139" s="42" t="s">
        <v>502</v>
      </c>
    </row>
    <row r="140">
      <c r="A140" s="28">
        <v>80.0</v>
      </c>
      <c r="B140" s="32">
        <v>0.0</v>
      </c>
      <c r="C140" s="32">
        <v>3.0</v>
      </c>
      <c r="D140" s="32">
        <v>3.0</v>
      </c>
      <c r="E140" s="45">
        <v>0.1344697</v>
      </c>
      <c r="F140" s="32">
        <v>0.39015152</v>
      </c>
      <c r="G140" s="32">
        <v>1.0</v>
      </c>
      <c r="H140" s="32">
        <v>0.0</v>
      </c>
      <c r="I140" s="41" t="s">
        <v>502</v>
      </c>
      <c r="J140" s="41" t="s">
        <v>502</v>
      </c>
      <c r="K140" s="43" t="s">
        <v>504</v>
      </c>
      <c r="L140" s="42" t="s">
        <v>502</v>
      </c>
    </row>
    <row r="141">
      <c r="A141" s="28">
        <v>83.0</v>
      </c>
      <c r="B141" s="32">
        <v>1.0</v>
      </c>
      <c r="C141" s="32">
        <v>0.0</v>
      </c>
      <c r="D141" s="32">
        <v>1.0</v>
      </c>
      <c r="E141" s="45">
        <v>1.0</v>
      </c>
      <c r="F141" s="32">
        <v>1.0</v>
      </c>
      <c r="G141" s="32">
        <v>0.0</v>
      </c>
      <c r="H141" s="32">
        <v>1.0</v>
      </c>
      <c r="I141" s="49" t="s">
        <v>506</v>
      </c>
      <c r="J141" s="27" t="s">
        <v>432</v>
      </c>
      <c r="K141" s="27" t="s">
        <v>432</v>
      </c>
      <c r="L141" s="47" t="s">
        <v>503</v>
      </c>
    </row>
    <row r="142">
      <c r="A142" s="28">
        <v>84.0</v>
      </c>
      <c r="B142" s="32">
        <v>1.0</v>
      </c>
      <c r="C142" s="32">
        <v>0.0</v>
      </c>
      <c r="D142" s="32">
        <v>1.0</v>
      </c>
      <c r="E142" s="45">
        <v>1.0</v>
      </c>
      <c r="F142" s="32">
        <v>1.0</v>
      </c>
      <c r="G142" s="32">
        <v>0.0</v>
      </c>
      <c r="H142" s="32">
        <v>1.0</v>
      </c>
      <c r="I142" s="49" t="s">
        <v>506</v>
      </c>
      <c r="J142" s="27" t="s">
        <v>432</v>
      </c>
      <c r="K142" s="27" t="s">
        <v>432</v>
      </c>
      <c r="L142" s="47" t="s">
        <v>503</v>
      </c>
    </row>
    <row r="143">
      <c r="A143" s="28">
        <v>85.0</v>
      </c>
      <c r="B143" s="32">
        <v>1.0</v>
      </c>
      <c r="C143" s="32">
        <v>2.0</v>
      </c>
      <c r="D143" s="32">
        <v>3.0</v>
      </c>
      <c r="E143" s="45">
        <v>0.41477273</v>
      </c>
      <c r="F143" s="32">
        <v>0.51704545</v>
      </c>
      <c r="G143" s="32">
        <v>0.66666667</v>
      </c>
      <c r="H143" s="32">
        <v>0.33333333</v>
      </c>
      <c r="I143" s="48" t="s">
        <v>505</v>
      </c>
      <c r="J143" s="48" t="s">
        <v>505</v>
      </c>
      <c r="K143" s="48" t="s">
        <v>505</v>
      </c>
      <c r="L143" s="46" t="s">
        <v>505</v>
      </c>
    </row>
    <row r="144">
      <c r="A144" s="28">
        <v>86.0</v>
      </c>
      <c r="B144" s="32">
        <v>0.0</v>
      </c>
      <c r="C144" s="32">
        <v>1.0</v>
      </c>
      <c r="D144" s="32">
        <v>1.0</v>
      </c>
      <c r="E144" s="45">
        <v>0.18181818</v>
      </c>
      <c r="F144" s="32">
        <v>0.18181818</v>
      </c>
      <c r="G144" s="32">
        <v>1.0</v>
      </c>
      <c r="H144" s="32">
        <v>0.0</v>
      </c>
      <c r="I144" s="43" t="s">
        <v>504</v>
      </c>
      <c r="J144" s="27" t="s">
        <v>432</v>
      </c>
      <c r="K144" s="27" t="s">
        <v>432</v>
      </c>
      <c r="L144" s="44" t="s">
        <v>504</v>
      </c>
    </row>
    <row r="145">
      <c r="A145" s="28">
        <v>89.0</v>
      </c>
      <c r="B145" s="32">
        <v>0.0</v>
      </c>
      <c r="C145" s="32">
        <v>2.0</v>
      </c>
      <c r="D145" s="32">
        <v>2.0</v>
      </c>
      <c r="E145" s="45">
        <v>0.08116883</v>
      </c>
      <c r="F145" s="32">
        <v>0.41558442</v>
      </c>
      <c r="G145" s="32">
        <v>1.0</v>
      </c>
      <c r="H145" s="32">
        <v>0.0</v>
      </c>
      <c r="I145" s="41" t="s">
        <v>502</v>
      </c>
      <c r="J145" s="41" t="s">
        <v>502</v>
      </c>
      <c r="K145" s="27" t="s">
        <v>432</v>
      </c>
      <c r="L145" s="42" t="s">
        <v>502</v>
      </c>
    </row>
    <row r="146">
      <c r="A146" s="28">
        <v>90.0</v>
      </c>
      <c r="B146" s="32">
        <v>1.0</v>
      </c>
      <c r="C146" s="32">
        <v>2.0</v>
      </c>
      <c r="D146" s="32">
        <v>3.0</v>
      </c>
      <c r="E146" s="45">
        <v>0.43560606</v>
      </c>
      <c r="F146" s="32">
        <v>0.70075758</v>
      </c>
      <c r="G146" s="32">
        <v>0.66666667</v>
      </c>
      <c r="H146" s="32">
        <v>0.33333333</v>
      </c>
      <c r="I146" s="48" t="s">
        <v>505</v>
      </c>
      <c r="J146" s="48" t="s">
        <v>505</v>
      </c>
      <c r="K146" s="48" t="s">
        <v>505</v>
      </c>
      <c r="L146" s="46" t="s">
        <v>505</v>
      </c>
    </row>
    <row r="147">
      <c r="A147" s="28">
        <v>91.0</v>
      </c>
      <c r="B147" s="32">
        <v>1.0</v>
      </c>
      <c r="C147" s="32">
        <v>2.0</v>
      </c>
      <c r="D147" s="32">
        <v>3.0</v>
      </c>
      <c r="E147" s="45">
        <v>0.37268519</v>
      </c>
      <c r="F147" s="32">
        <v>0.48611111</v>
      </c>
      <c r="G147" s="32">
        <v>0.66666667</v>
      </c>
      <c r="H147" s="32">
        <v>0.33333333</v>
      </c>
      <c r="I147" s="48" t="s">
        <v>505</v>
      </c>
      <c r="J147" s="48" t="s">
        <v>505</v>
      </c>
      <c r="K147" s="48" t="s">
        <v>505</v>
      </c>
      <c r="L147" s="46" t="s">
        <v>505</v>
      </c>
    </row>
    <row r="148">
      <c r="A148" s="28">
        <v>92.0</v>
      </c>
      <c r="B148" s="32">
        <v>0.0</v>
      </c>
      <c r="C148" s="32">
        <v>1.0</v>
      </c>
      <c r="D148" s="32">
        <v>1.0</v>
      </c>
      <c r="E148" s="45">
        <v>0.09090909</v>
      </c>
      <c r="F148" s="32">
        <v>0.36363636</v>
      </c>
      <c r="G148" s="32">
        <v>1.0</v>
      </c>
      <c r="H148" s="32">
        <v>0.0</v>
      </c>
      <c r="I148" s="41" t="s">
        <v>502</v>
      </c>
      <c r="J148" s="27" t="s">
        <v>432</v>
      </c>
      <c r="K148" s="27" t="s">
        <v>432</v>
      </c>
      <c r="L148" s="42" t="s">
        <v>502</v>
      </c>
    </row>
    <row r="149">
      <c r="A149" s="28">
        <v>93.0</v>
      </c>
      <c r="B149" s="32">
        <v>2.0</v>
      </c>
      <c r="C149" s="32">
        <v>1.0</v>
      </c>
      <c r="D149" s="32">
        <v>3.0</v>
      </c>
      <c r="E149" s="45">
        <v>0.74074074</v>
      </c>
      <c r="F149" s="32">
        <v>0.72222222</v>
      </c>
      <c r="G149" s="32">
        <v>0.33333333</v>
      </c>
      <c r="H149" s="32">
        <v>0.66666667</v>
      </c>
      <c r="I149" s="48" t="s">
        <v>505</v>
      </c>
      <c r="J149" s="49" t="s">
        <v>506</v>
      </c>
      <c r="K149" s="49" t="s">
        <v>506</v>
      </c>
      <c r="L149" s="47" t="s">
        <v>506</v>
      </c>
    </row>
    <row r="150">
      <c r="A150" s="28">
        <v>94.0</v>
      </c>
      <c r="B150" s="32">
        <v>0.0</v>
      </c>
      <c r="C150" s="32">
        <v>1.0</v>
      </c>
      <c r="D150" s="32">
        <v>1.0</v>
      </c>
      <c r="E150" s="45">
        <v>0.18181818</v>
      </c>
      <c r="F150" s="32">
        <v>0.54545455</v>
      </c>
      <c r="G150" s="32">
        <v>1.0</v>
      </c>
      <c r="H150" s="32">
        <v>0.0</v>
      </c>
      <c r="I150" s="41" t="s">
        <v>502</v>
      </c>
      <c r="J150" s="27" t="s">
        <v>432</v>
      </c>
      <c r="K150" s="27" t="s">
        <v>432</v>
      </c>
      <c r="L150" s="42" t="s">
        <v>502</v>
      </c>
    </row>
    <row r="151">
      <c r="A151" s="28">
        <v>95.0</v>
      </c>
      <c r="B151" s="32">
        <v>0.0</v>
      </c>
      <c r="C151" s="32">
        <v>1.0</v>
      </c>
      <c r="D151" s="32">
        <v>1.0</v>
      </c>
      <c r="E151" s="32">
        <v>0.09090909</v>
      </c>
      <c r="F151" s="32">
        <v>0.54545455</v>
      </c>
      <c r="G151" s="32">
        <v>1.0</v>
      </c>
      <c r="H151" s="32">
        <v>0.0</v>
      </c>
      <c r="I151" s="41" t="s">
        <v>502</v>
      </c>
      <c r="J151" s="27" t="s">
        <v>432</v>
      </c>
      <c r="K151" s="27" t="s">
        <v>432</v>
      </c>
      <c r="L151" s="42" t="s">
        <v>502</v>
      </c>
    </row>
    <row r="152">
      <c r="A152" s="28">
        <v>96.0</v>
      </c>
      <c r="B152" s="32">
        <v>0.0</v>
      </c>
      <c r="C152" s="32">
        <v>1.0</v>
      </c>
      <c r="D152" s="32">
        <v>1.0</v>
      </c>
      <c r="E152" s="32">
        <v>0.14285714</v>
      </c>
      <c r="F152" s="32">
        <v>0.21428571</v>
      </c>
      <c r="G152" s="32">
        <v>1.0</v>
      </c>
      <c r="H152" s="32">
        <v>0.0</v>
      </c>
      <c r="I152" s="43" t="s">
        <v>504</v>
      </c>
      <c r="J152" s="27" t="s">
        <v>432</v>
      </c>
      <c r="K152" s="27" t="s">
        <v>432</v>
      </c>
      <c r="L152" s="44" t="s">
        <v>504</v>
      </c>
    </row>
    <row r="153">
      <c r="A153" s="28">
        <v>97.0</v>
      </c>
      <c r="B153" s="32">
        <v>0.0</v>
      </c>
      <c r="C153" s="32">
        <v>1.0</v>
      </c>
      <c r="D153" s="32">
        <v>1.0</v>
      </c>
      <c r="E153" s="32">
        <v>0.14285714</v>
      </c>
      <c r="F153" s="32">
        <v>0.21428571</v>
      </c>
      <c r="G153" s="32">
        <v>1.0</v>
      </c>
      <c r="H153" s="32">
        <v>0.0</v>
      </c>
      <c r="I153" s="43" t="s">
        <v>504</v>
      </c>
      <c r="J153" s="27" t="s">
        <v>432</v>
      </c>
      <c r="K153" s="27" t="s">
        <v>432</v>
      </c>
      <c r="L153" s="44" t="s">
        <v>504</v>
      </c>
    </row>
    <row r="154">
      <c r="A154" s="28">
        <v>98.0</v>
      </c>
      <c r="B154" s="32">
        <v>0.0</v>
      </c>
      <c r="C154" s="32">
        <v>1.0</v>
      </c>
      <c r="D154" s="32">
        <v>1.0</v>
      </c>
      <c r="E154" s="32">
        <v>0.14285714</v>
      </c>
      <c r="F154" s="32">
        <v>0.21428571</v>
      </c>
      <c r="G154" s="32">
        <v>1.0</v>
      </c>
      <c r="H154" s="32">
        <v>0.0</v>
      </c>
      <c r="I154" s="43" t="s">
        <v>504</v>
      </c>
      <c r="J154" s="27" t="s">
        <v>432</v>
      </c>
      <c r="K154" s="27" t="s">
        <v>432</v>
      </c>
      <c r="L154" s="44" t="s">
        <v>504</v>
      </c>
    </row>
    <row r="155">
      <c r="A155" s="28">
        <v>99.0</v>
      </c>
      <c r="B155" s="32">
        <v>0.0</v>
      </c>
      <c r="C155" s="32">
        <v>1.0</v>
      </c>
      <c r="D155" s="32">
        <v>1.0</v>
      </c>
      <c r="E155" s="32">
        <v>0.14285714</v>
      </c>
      <c r="F155" s="32">
        <v>0.21428571</v>
      </c>
      <c r="G155" s="32">
        <v>1.0</v>
      </c>
      <c r="H155" s="32">
        <v>0.0</v>
      </c>
      <c r="I155" s="43" t="s">
        <v>504</v>
      </c>
      <c r="J155" s="27" t="s">
        <v>432</v>
      </c>
      <c r="K155" s="27" t="s">
        <v>432</v>
      </c>
      <c r="L155" s="44" t="s">
        <v>504</v>
      </c>
    </row>
    <row r="157">
      <c r="I157" s="37">
        <f>countif(I2:I155,"Resistant")</f>
        <v>14</v>
      </c>
      <c r="L157" s="37">
        <f>countif(L2:L155,"Resistant")</f>
        <v>12</v>
      </c>
    </row>
    <row r="158">
      <c r="L158" s="37">
        <f>countif(L2:L155,"1/1 Resistant")</f>
        <v>14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490</v>
      </c>
      <c r="B1" s="27" t="s">
        <v>507</v>
      </c>
      <c r="C1" s="27" t="s">
        <v>508</v>
      </c>
      <c r="D1" s="27" t="s">
        <v>509</v>
      </c>
      <c r="E1" s="27" t="s">
        <v>510</v>
      </c>
      <c r="F1" s="27" t="s">
        <v>416</v>
      </c>
      <c r="G1" s="27" t="s">
        <v>410</v>
      </c>
      <c r="H1" s="27" t="s">
        <v>511</v>
      </c>
      <c r="I1" s="27" t="s">
        <v>420</v>
      </c>
      <c r="J1" s="27" t="s">
        <v>19</v>
      </c>
      <c r="K1" s="27" t="s">
        <v>20</v>
      </c>
      <c r="L1" s="27" t="s">
        <v>21</v>
      </c>
      <c r="M1" s="27" t="s">
        <v>22</v>
      </c>
      <c r="N1" s="27" t="s">
        <v>23</v>
      </c>
      <c r="O1" s="27" t="s">
        <v>512</v>
      </c>
      <c r="P1" s="27" t="s">
        <v>513</v>
      </c>
      <c r="Q1" s="27" t="s">
        <v>514</v>
      </c>
      <c r="R1" s="27" t="s">
        <v>515</v>
      </c>
      <c r="S1" s="27" t="s">
        <v>516</v>
      </c>
      <c r="T1" s="27" t="s">
        <v>517</v>
      </c>
      <c r="U1" s="27" t="s">
        <v>414</v>
      </c>
      <c r="V1" s="27" t="s">
        <v>518</v>
      </c>
      <c r="W1" s="27" t="s">
        <v>7</v>
      </c>
      <c r="X1" s="27" t="s">
        <v>519</v>
      </c>
      <c r="Y1" s="27" t="s">
        <v>520</v>
      </c>
      <c r="Z1" s="27" t="s">
        <v>11</v>
      </c>
      <c r="AA1" s="27" t="s">
        <v>12</v>
      </c>
      <c r="AB1" s="27" t="s">
        <v>13</v>
      </c>
      <c r="AC1" s="27" t="s">
        <v>14</v>
      </c>
      <c r="AD1" s="27" t="s">
        <v>521</v>
      </c>
      <c r="AE1" s="27" t="s">
        <v>522</v>
      </c>
      <c r="AF1" s="27" t="s">
        <v>523</v>
      </c>
      <c r="AG1" s="27" t="s">
        <v>524</v>
      </c>
      <c r="AH1" s="27" t="s">
        <v>525</v>
      </c>
      <c r="AI1" s="27" t="s">
        <v>526</v>
      </c>
      <c r="AJ1" s="27" t="s">
        <v>527</v>
      </c>
      <c r="AK1" s="27" t="s">
        <v>528</v>
      </c>
    </row>
    <row r="2">
      <c r="A2" s="27" t="s">
        <v>447</v>
      </c>
      <c r="B2" s="27" t="s">
        <v>447</v>
      </c>
      <c r="C2" s="27" t="s">
        <v>449</v>
      </c>
      <c r="D2" s="27" t="s">
        <v>447</v>
      </c>
      <c r="E2" s="27" t="s">
        <v>449</v>
      </c>
      <c r="F2" s="27" t="s">
        <v>449</v>
      </c>
      <c r="G2" s="27" t="s">
        <v>447</v>
      </c>
      <c r="H2" s="27" t="s">
        <v>449</v>
      </c>
      <c r="I2" s="29"/>
      <c r="J2" s="27" t="s">
        <v>451</v>
      </c>
      <c r="K2" s="27" t="s">
        <v>452</v>
      </c>
      <c r="L2" s="27" t="s">
        <v>433</v>
      </c>
      <c r="M2" s="32">
        <v>25.139367</v>
      </c>
      <c r="N2" s="32">
        <v>-80.294017</v>
      </c>
      <c r="O2" s="27" t="s">
        <v>529</v>
      </c>
      <c r="P2" s="27" t="s">
        <v>530</v>
      </c>
      <c r="Q2" s="27" t="s">
        <v>432</v>
      </c>
      <c r="R2" s="27" t="s">
        <v>432</v>
      </c>
      <c r="S2" s="27" t="s">
        <v>432</v>
      </c>
      <c r="T2" s="27" t="s">
        <v>432</v>
      </c>
      <c r="U2" s="27" t="s">
        <v>432</v>
      </c>
      <c r="V2" s="27" t="s">
        <v>432</v>
      </c>
      <c r="W2" s="27" t="s">
        <v>432</v>
      </c>
      <c r="X2" s="27" t="s">
        <v>432</v>
      </c>
      <c r="Y2" s="27" t="s">
        <v>432</v>
      </c>
      <c r="Z2" s="27" t="s">
        <v>432</v>
      </c>
      <c r="AA2" s="27" t="s">
        <v>432</v>
      </c>
      <c r="AB2" s="27" t="s">
        <v>432</v>
      </c>
      <c r="AC2" s="27" t="s">
        <v>432</v>
      </c>
      <c r="AD2" s="27" t="s">
        <v>531</v>
      </c>
      <c r="AE2" s="27" t="s">
        <v>532</v>
      </c>
      <c r="AG2" s="27" t="s">
        <v>533</v>
      </c>
      <c r="AH2" s="29"/>
      <c r="AI2" s="27" t="s">
        <v>432</v>
      </c>
      <c r="AJ2" s="32">
        <v>2020.0</v>
      </c>
      <c r="AK2" s="32">
        <v>2020.0</v>
      </c>
    </row>
    <row r="3">
      <c r="A3" s="27" t="s">
        <v>469</v>
      </c>
      <c r="B3" s="27" t="s">
        <v>469</v>
      </c>
      <c r="C3" s="27" t="s">
        <v>469</v>
      </c>
      <c r="D3" s="27" t="s">
        <v>534</v>
      </c>
      <c r="E3" s="27" t="s">
        <v>535</v>
      </c>
      <c r="F3" s="27" t="s">
        <v>469</v>
      </c>
      <c r="G3" s="27" t="s">
        <v>469</v>
      </c>
      <c r="H3" s="27" t="s">
        <v>469</v>
      </c>
      <c r="I3" s="29"/>
      <c r="J3" s="27" t="s">
        <v>451</v>
      </c>
      <c r="K3" s="27" t="s">
        <v>452</v>
      </c>
      <c r="L3" s="27" t="s">
        <v>444</v>
      </c>
      <c r="M3" s="32">
        <v>25.139367</v>
      </c>
      <c r="N3" s="32">
        <v>-80.294017</v>
      </c>
      <c r="O3" s="32">
        <v>2015.0</v>
      </c>
      <c r="P3" s="27" t="s">
        <v>530</v>
      </c>
      <c r="Q3" s="27" t="s">
        <v>432</v>
      </c>
      <c r="R3" s="27" t="s">
        <v>432</v>
      </c>
      <c r="S3" s="27" t="s">
        <v>432</v>
      </c>
      <c r="T3" s="27" t="s">
        <v>432</v>
      </c>
      <c r="U3" s="27" t="s">
        <v>432</v>
      </c>
      <c r="V3" s="27" t="s">
        <v>432</v>
      </c>
      <c r="W3" s="27" t="s">
        <v>432</v>
      </c>
      <c r="X3" s="27" t="s">
        <v>432</v>
      </c>
      <c r="Y3" s="27" t="s">
        <v>432</v>
      </c>
      <c r="Z3" s="27" t="s">
        <v>432</v>
      </c>
      <c r="AA3" s="27" t="s">
        <v>432</v>
      </c>
      <c r="AB3" s="27" t="s">
        <v>432</v>
      </c>
      <c r="AC3" s="27" t="s">
        <v>432</v>
      </c>
      <c r="AD3" s="27" t="s">
        <v>531</v>
      </c>
      <c r="AE3" s="29"/>
      <c r="AF3" s="29"/>
      <c r="AG3" s="27" t="s">
        <v>533</v>
      </c>
      <c r="AH3" s="29"/>
      <c r="AI3" s="27" t="s">
        <v>432</v>
      </c>
      <c r="AJ3" s="27" t="s">
        <v>432</v>
      </c>
      <c r="AK3" s="27" t="s">
        <v>432</v>
      </c>
    </row>
    <row r="4">
      <c r="A4" s="27" t="s">
        <v>462</v>
      </c>
      <c r="B4" s="27" t="s">
        <v>462</v>
      </c>
      <c r="C4" s="27" t="s">
        <v>462</v>
      </c>
      <c r="D4" s="27" t="s">
        <v>536</v>
      </c>
      <c r="E4" s="27" t="s">
        <v>536</v>
      </c>
      <c r="F4" s="27" t="s">
        <v>462</v>
      </c>
      <c r="G4" s="27" t="s">
        <v>462</v>
      </c>
      <c r="H4" s="27" t="s">
        <v>462</v>
      </c>
      <c r="I4" s="29"/>
      <c r="J4" s="27" t="s">
        <v>451</v>
      </c>
      <c r="K4" s="27" t="s">
        <v>452</v>
      </c>
      <c r="L4" s="27" t="s">
        <v>433</v>
      </c>
      <c r="M4" s="32">
        <v>25.139367</v>
      </c>
      <c r="N4" s="32">
        <v>-80.294017</v>
      </c>
      <c r="O4" s="27" t="s">
        <v>529</v>
      </c>
      <c r="P4" s="27" t="s">
        <v>530</v>
      </c>
      <c r="Q4" s="27" t="s">
        <v>432</v>
      </c>
      <c r="R4" s="27" t="s">
        <v>432</v>
      </c>
      <c r="S4" s="27" t="s">
        <v>432</v>
      </c>
      <c r="T4" s="27" t="s">
        <v>432</v>
      </c>
      <c r="U4" s="27" t="s">
        <v>432</v>
      </c>
      <c r="V4" s="27" t="s">
        <v>432</v>
      </c>
      <c r="W4" s="27" t="s">
        <v>432</v>
      </c>
      <c r="X4" s="27" t="s">
        <v>432</v>
      </c>
      <c r="Y4" s="27" t="s">
        <v>432</v>
      </c>
      <c r="Z4" s="27" t="s">
        <v>432</v>
      </c>
      <c r="AA4" s="27" t="s">
        <v>432</v>
      </c>
      <c r="AB4" s="27" t="s">
        <v>432</v>
      </c>
      <c r="AC4" s="27" t="s">
        <v>432</v>
      </c>
      <c r="AD4" s="27" t="s">
        <v>531</v>
      </c>
      <c r="AE4" s="27" t="s">
        <v>532</v>
      </c>
      <c r="AG4" s="27" t="s">
        <v>533</v>
      </c>
      <c r="AH4" s="29"/>
      <c r="AI4" s="27" t="s">
        <v>432</v>
      </c>
      <c r="AJ4" s="27" t="s">
        <v>432</v>
      </c>
      <c r="AK4" s="27" t="s">
        <v>432</v>
      </c>
    </row>
    <row r="5">
      <c r="A5" s="27" t="s">
        <v>460</v>
      </c>
      <c r="B5" s="27" t="s">
        <v>458</v>
      </c>
      <c r="C5" s="27" t="s">
        <v>460</v>
      </c>
      <c r="D5" s="27" t="s">
        <v>537</v>
      </c>
      <c r="E5" s="27" t="s">
        <v>538</v>
      </c>
      <c r="F5" s="27" t="s">
        <v>460</v>
      </c>
      <c r="G5" s="27" t="s">
        <v>460</v>
      </c>
      <c r="H5" s="27" t="s">
        <v>460</v>
      </c>
      <c r="I5" s="29"/>
      <c r="J5" s="27" t="s">
        <v>451</v>
      </c>
      <c r="K5" s="27" t="s">
        <v>452</v>
      </c>
      <c r="L5" s="27" t="s">
        <v>433</v>
      </c>
      <c r="M5" s="32">
        <v>25.139367</v>
      </c>
      <c r="N5" s="32">
        <v>-80.294017</v>
      </c>
      <c r="O5" s="27" t="s">
        <v>529</v>
      </c>
      <c r="P5" s="27" t="s">
        <v>530</v>
      </c>
      <c r="Q5" s="27" t="s">
        <v>432</v>
      </c>
      <c r="R5" s="27" t="s">
        <v>432</v>
      </c>
      <c r="S5" s="27" t="s">
        <v>432</v>
      </c>
      <c r="T5" s="27" t="s">
        <v>432</v>
      </c>
      <c r="U5" s="27" t="s">
        <v>432</v>
      </c>
      <c r="V5" s="27" t="s">
        <v>432</v>
      </c>
      <c r="W5" s="27" t="s">
        <v>432</v>
      </c>
      <c r="X5" s="27" t="s">
        <v>432</v>
      </c>
      <c r="Y5" s="27" t="s">
        <v>432</v>
      </c>
      <c r="Z5" s="27" t="s">
        <v>432</v>
      </c>
      <c r="AA5" s="27" t="s">
        <v>432</v>
      </c>
      <c r="AB5" s="27" t="s">
        <v>432</v>
      </c>
      <c r="AC5" s="27" t="s">
        <v>432</v>
      </c>
      <c r="AD5" s="27" t="s">
        <v>531</v>
      </c>
      <c r="AE5" s="27" t="s">
        <v>532</v>
      </c>
      <c r="AG5" s="27" t="s">
        <v>533</v>
      </c>
      <c r="AH5" s="29"/>
      <c r="AI5" s="27" t="s">
        <v>432</v>
      </c>
      <c r="AJ5" s="27" t="s">
        <v>432</v>
      </c>
      <c r="AK5" s="27" t="s">
        <v>432</v>
      </c>
    </row>
    <row r="6">
      <c r="A6" s="27" t="s">
        <v>465</v>
      </c>
      <c r="B6" s="27" t="s">
        <v>465</v>
      </c>
      <c r="C6" s="27" t="s">
        <v>465</v>
      </c>
      <c r="D6" s="27" t="s">
        <v>539</v>
      </c>
      <c r="E6" s="27" t="s">
        <v>539</v>
      </c>
      <c r="F6" s="27" t="s">
        <v>465</v>
      </c>
      <c r="G6" s="27" t="s">
        <v>465</v>
      </c>
      <c r="H6" s="27" t="s">
        <v>465</v>
      </c>
      <c r="I6" s="29"/>
      <c r="J6" s="27" t="s">
        <v>540</v>
      </c>
      <c r="K6" s="27" t="s">
        <v>540</v>
      </c>
      <c r="L6" s="27" t="s">
        <v>433</v>
      </c>
      <c r="M6" s="27" t="s">
        <v>432</v>
      </c>
      <c r="N6" s="27" t="s">
        <v>432</v>
      </c>
      <c r="O6" s="29"/>
      <c r="P6" s="29"/>
      <c r="Q6" s="27" t="s">
        <v>432</v>
      </c>
      <c r="R6" s="27" t="s">
        <v>432</v>
      </c>
      <c r="S6" s="27" t="s">
        <v>432</v>
      </c>
      <c r="T6" s="27" t="s">
        <v>432</v>
      </c>
      <c r="U6" s="27" t="s">
        <v>432</v>
      </c>
      <c r="V6" s="27" t="s">
        <v>432</v>
      </c>
      <c r="W6" s="27" t="s">
        <v>432</v>
      </c>
      <c r="X6" s="27" t="s">
        <v>432</v>
      </c>
      <c r="Y6" s="27" t="s">
        <v>432</v>
      </c>
      <c r="Z6" s="27" t="s">
        <v>432</v>
      </c>
      <c r="AA6" s="27" t="s">
        <v>432</v>
      </c>
      <c r="AB6" s="27" t="s">
        <v>432</v>
      </c>
      <c r="AC6" s="27" t="s">
        <v>432</v>
      </c>
      <c r="AD6" s="29"/>
      <c r="AE6" s="29"/>
      <c r="AF6" s="29"/>
      <c r="AG6" s="29"/>
      <c r="AH6" s="29"/>
      <c r="AI6" s="27" t="s">
        <v>432</v>
      </c>
      <c r="AJ6" s="27" t="s">
        <v>432</v>
      </c>
      <c r="AK6" s="27" t="s">
        <v>432</v>
      </c>
    </row>
    <row r="7">
      <c r="A7" s="27" t="s">
        <v>501</v>
      </c>
      <c r="B7" s="27" t="s">
        <v>432</v>
      </c>
      <c r="C7" s="27" t="s">
        <v>432</v>
      </c>
      <c r="D7" s="27" t="s">
        <v>432</v>
      </c>
      <c r="E7" s="27" t="s">
        <v>432</v>
      </c>
      <c r="F7" s="27" t="s">
        <v>430</v>
      </c>
      <c r="G7" s="27" t="s">
        <v>501</v>
      </c>
      <c r="H7" s="27" t="s">
        <v>430</v>
      </c>
      <c r="I7" s="27" t="s">
        <v>432</v>
      </c>
      <c r="J7" s="27"/>
      <c r="K7" s="27"/>
      <c r="L7" s="27"/>
      <c r="M7" s="27" t="s">
        <v>432</v>
      </c>
      <c r="N7" s="27" t="s">
        <v>432</v>
      </c>
      <c r="O7" s="27" t="s">
        <v>432</v>
      </c>
      <c r="P7" s="27" t="s">
        <v>432</v>
      </c>
      <c r="Q7" s="27" t="s">
        <v>432</v>
      </c>
      <c r="R7" s="27" t="s">
        <v>432</v>
      </c>
      <c r="S7" s="27" t="s">
        <v>432</v>
      </c>
      <c r="T7" s="27" t="s">
        <v>432</v>
      </c>
      <c r="U7" s="27" t="s">
        <v>432</v>
      </c>
      <c r="V7" s="27" t="s">
        <v>432</v>
      </c>
      <c r="W7" s="27" t="s">
        <v>432</v>
      </c>
      <c r="X7" s="27" t="s">
        <v>432</v>
      </c>
      <c r="Y7" s="27" t="s">
        <v>432</v>
      </c>
      <c r="Z7" s="27" t="s">
        <v>432</v>
      </c>
      <c r="AA7" s="27" t="s">
        <v>432</v>
      </c>
      <c r="AB7" s="27" t="s">
        <v>432</v>
      </c>
      <c r="AC7" s="27" t="s">
        <v>432</v>
      </c>
      <c r="AD7" s="27" t="s">
        <v>432</v>
      </c>
      <c r="AE7" s="27" t="s">
        <v>432</v>
      </c>
      <c r="AF7" s="27" t="s">
        <v>432</v>
      </c>
      <c r="AG7" s="27" t="s">
        <v>432</v>
      </c>
      <c r="AH7" s="27" t="s">
        <v>432</v>
      </c>
      <c r="AI7" s="27" t="s">
        <v>432</v>
      </c>
      <c r="AJ7" s="27" t="s">
        <v>432</v>
      </c>
      <c r="AK7" s="27" t="s">
        <v>432</v>
      </c>
    </row>
    <row r="8">
      <c r="A8" s="27" t="s">
        <v>435</v>
      </c>
      <c r="B8" s="27" t="s">
        <v>432</v>
      </c>
      <c r="C8" s="27" t="s">
        <v>432</v>
      </c>
      <c r="D8" s="27" t="s">
        <v>432</v>
      </c>
      <c r="E8" s="27" t="s">
        <v>432</v>
      </c>
      <c r="F8" s="27" t="s">
        <v>435</v>
      </c>
      <c r="G8" s="27" t="s">
        <v>435</v>
      </c>
      <c r="H8" s="27" t="s">
        <v>435</v>
      </c>
      <c r="I8" s="27" t="s">
        <v>432</v>
      </c>
      <c r="J8" s="27"/>
      <c r="K8" s="27"/>
      <c r="L8" s="27"/>
      <c r="M8" s="27" t="s">
        <v>432</v>
      </c>
      <c r="N8" s="27" t="s">
        <v>432</v>
      </c>
      <c r="O8" s="27" t="s">
        <v>432</v>
      </c>
      <c r="P8" s="27" t="s">
        <v>432</v>
      </c>
      <c r="Q8" s="27" t="s">
        <v>432</v>
      </c>
      <c r="R8" s="27" t="s">
        <v>432</v>
      </c>
      <c r="S8" s="27" t="s">
        <v>432</v>
      </c>
      <c r="T8" s="27" t="s">
        <v>432</v>
      </c>
      <c r="U8" s="27" t="s">
        <v>432</v>
      </c>
      <c r="V8" s="27" t="s">
        <v>432</v>
      </c>
      <c r="W8" s="27" t="s">
        <v>432</v>
      </c>
      <c r="X8" s="27" t="s">
        <v>432</v>
      </c>
      <c r="Y8" s="27" t="s">
        <v>432</v>
      </c>
      <c r="Z8" s="27" t="s">
        <v>432</v>
      </c>
      <c r="AA8" s="27" t="s">
        <v>432</v>
      </c>
      <c r="AB8" s="27" t="s">
        <v>432</v>
      </c>
      <c r="AC8" s="27" t="s">
        <v>432</v>
      </c>
      <c r="AD8" s="27" t="s">
        <v>432</v>
      </c>
      <c r="AE8" s="27" t="s">
        <v>432</v>
      </c>
      <c r="AF8" s="27" t="s">
        <v>432</v>
      </c>
      <c r="AG8" s="27" t="s">
        <v>432</v>
      </c>
      <c r="AH8" s="27" t="s">
        <v>432</v>
      </c>
      <c r="AI8" s="27" t="s">
        <v>432</v>
      </c>
      <c r="AJ8" s="27" t="s">
        <v>432</v>
      </c>
      <c r="AK8" s="27" t="s">
        <v>432</v>
      </c>
    </row>
    <row r="9">
      <c r="A9" s="27" t="s">
        <v>440</v>
      </c>
      <c r="B9" s="27" t="s">
        <v>432</v>
      </c>
      <c r="C9" s="27" t="s">
        <v>432</v>
      </c>
      <c r="D9" s="27" t="s">
        <v>432</v>
      </c>
      <c r="E9" s="27" t="s">
        <v>432</v>
      </c>
      <c r="F9" s="27" t="s">
        <v>440</v>
      </c>
      <c r="G9" s="27" t="s">
        <v>440</v>
      </c>
      <c r="H9" s="27" t="s">
        <v>440</v>
      </c>
      <c r="I9" s="27" t="s">
        <v>432</v>
      </c>
      <c r="J9" s="27"/>
      <c r="K9" s="27"/>
      <c r="L9" s="27"/>
      <c r="M9" s="27" t="s">
        <v>432</v>
      </c>
      <c r="N9" s="27" t="s">
        <v>432</v>
      </c>
      <c r="O9" s="27" t="s">
        <v>432</v>
      </c>
      <c r="P9" s="27" t="s">
        <v>432</v>
      </c>
      <c r="Q9" s="27" t="s">
        <v>432</v>
      </c>
      <c r="R9" s="27" t="s">
        <v>432</v>
      </c>
      <c r="S9" s="27" t="s">
        <v>432</v>
      </c>
      <c r="T9" s="27" t="s">
        <v>432</v>
      </c>
      <c r="U9" s="27" t="s">
        <v>432</v>
      </c>
      <c r="V9" s="27" t="s">
        <v>432</v>
      </c>
      <c r="W9" s="27" t="s">
        <v>432</v>
      </c>
      <c r="X9" s="27" t="s">
        <v>432</v>
      </c>
      <c r="Y9" s="27" t="s">
        <v>432</v>
      </c>
      <c r="Z9" s="27" t="s">
        <v>432</v>
      </c>
      <c r="AA9" s="27" t="s">
        <v>432</v>
      </c>
      <c r="AB9" s="27" t="s">
        <v>432</v>
      </c>
      <c r="AC9" s="27" t="s">
        <v>432</v>
      </c>
      <c r="AD9" s="27" t="s">
        <v>432</v>
      </c>
      <c r="AE9" s="27" t="s">
        <v>432</v>
      </c>
      <c r="AF9" s="27" t="s">
        <v>432</v>
      </c>
      <c r="AG9" s="27" t="s">
        <v>432</v>
      </c>
      <c r="AH9" s="27" t="s">
        <v>432</v>
      </c>
      <c r="AI9" s="27" t="s">
        <v>432</v>
      </c>
      <c r="AJ9" s="27" t="s">
        <v>432</v>
      </c>
      <c r="AK9" s="27" t="s">
        <v>432</v>
      </c>
    </row>
    <row r="10">
      <c r="A10" s="28">
        <v>1.0</v>
      </c>
      <c r="B10" s="27" t="s">
        <v>541</v>
      </c>
      <c r="C10" s="27" t="s">
        <v>31</v>
      </c>
      <c r="D10" s="27" t="s">
        <v>541</v>
      </c>
      <c r="E10" s="27" t="s">
        <v>31</v>
      </c>
      <c r="F10" s="32">
        <v>15353.0</v>
      </c>
      <c r="G10" s="27" t="s">
        <v>542</v>
      </c>
      <c r="H10" s="32">
        <v>15353.0</v>
      </c>
      <c r="I10" s="29"/>
      <c r="J10" s="27" t="s">
        <v>451</v>
      </c>
      <c r="K10" s="27" t="s">
        <v>452</v>
      </c>
      <c r="L10" s="27" t="s">
        <v>433</v>
      </c>
      <c r="M10" s="32">
        <v>25.139367</v>
      </c>
      <c r="N10" s="32">
        <v>-80.294017</v>
      </c>
      <c r="O10" s="27" t="s">
        <v>529</v>
      </c>
      <c r="P10" s="27" t="s">
        <v>530</v>
      </c>
      <c r="Q10" s="27" t="s">
        <v>30</v>
      </c>
      <c r="R10" s="27" t="s">
        <v>31</v>
      </c>
      <c r="S10" s="27" t="s">
        <v>31</v>
      </c>
      <c r="T10" s="27" t="s">
        <v>32</v>
      </c>
      <c r="U10" s="27" t="s">
        <v>543</v>
      </c>
      <c r="V10" s="32">
        <v>2.4550282E7</v>
      </c>
      <c r="W10" s="32">
        <v>1.8807292E7</v>
      </c>
      <c r="X10" s="32">
        <v>0.766</v>
      </c>
      <c r="Y10" s="32">
        <v>12519.0</v>
      </c>
      <c r="Z10" s="32">
        <v>0.17053704</v>
      </c>
      <c r="AA10" s="32">
        <v>0.03798151</v>
      </c>
      <c r="AB10" s="32">
        <v>0.24591782</v>
      </c>
      <c r="AC10" s="32">
        <v>0.54556363</v>
      </c>
      <c r="AD10" s="29"/>
      <c r="AE10" s="29"/>
      <c r="AF10" s="29"/>
      <c r="AG10" s="29"/>
      <c r="AH10" s="29"/>
      <c r="AI10" s="27" t="s">
        <v>432</v>
      </c>
      <c r="AJ10" s="27" t="s">
        <v>432</v>
      </c>
      <c r="AK10" s="27" t="s">
        <v>432</v>
      </c>
    </row>
    <row r="11">
      <c r="A11" s="28">
        <v>2.0</v>
      </c>
      <c r="B11" s="27" t="s">
        <v>35</v>
      </c>
      <c r="C11" s="27" t="s">
        <v>35</v>
      </c>
      <c r="D11" s="29"/>
      <c r="E11" s="27" t="s">
        <v>544</v>
      </c>
      <c r="F11" s="27" t="s">
        <v>35</v>
      </c>
      <c r="G11" s="27" t="s">
        <v>545</v>
      </c>
      <c r="H11" s="27" t="s">
        <v>35</v>
      </c>
      <c r="I11" s="29"/>
      <c r="J11" s="27" t="s">
        <v>445</v>
      </c>
      <c r="K11" s="27" t="s">
        <v>546</v>
      </c>
      <c r="L11" s="27" t="s">
        <v>444</v>
      </c>
      <c r="M11" s="32">
        <v>24.58721</v>
      </c>
      <c r="N11" s="32">
        <v>-81.5783</v>
      </c>
      <c r="O11" s="27" t="s">
        <v>547</v>
      </c>
      <c r="P11" s="27" t="s">
        <v>548</v>
      </c>
      <c r="Q11" s="27" t="s">
        <v>34</v>
      </c>
      <c r="R11" s="27" t="s">
        <v>35</v>
      </c>
      <c r="S11" s="27" t="s">
        <v>35</v>
      </c>
      <c r="T11" s="27" t="s">
        <v>32</v>
      </c>
      <c r="U11" s="27" t="s">
        <v>549</v>
      </c>
      <c r="V11" s="32">
        <v>2.4537896E7</v>
      </c>
      <c r="W11" s="32">
        <v>2.0001933E7</v>
      </c>
      <c r="X11" s="32">
        <v>0.815</v>
      </c>
      <c r="Y11" s="32">
        <v>790.0</v>
      </c>
      <c r="Z11" s="32">
        <v>0.08365959</v>
      </c>
      <c r="AA11" s="32">
        <v>0.75326875</v>
      </c>
      <c r="AB11" s="32">
        <v>0.03792255</v>
      </c>
      <c r="AC11" s="32">
        <v>0.12514911</v>
      </c>
      <c r="AD11" s="29"/>
      <c r="AE11" s="29"/>
      <c r="AF11" s="29"/>
      <c r="AG11" s="29"/>
      <c r="AH11" s="29"/>
      <c r="AI11" s="27" t="s">
        <v>432</v>
      </c>
      <c r="AJ11" s="27" t="s">
        <v>432</v>
      </c>
      <c r="AK11" s="27" t="s">
        <v>432</v>
      </c>
    </row>
    <row r="12">
      <c r="A12" s="28">
        <v>3.0</v>
      </c>
      <c r="B12" s="27" t="s">
        <v>432</v>
      </c>
      <c r="C12" s="27" t="s">
        <v>432</v>
      </c>
      <c r="D12" s="27" t="s">
        <v>432</v>
      </c>
      <c r="E12" s="27" t="s">
        <v>432</v>
      </c>
      <c r="F12" s="27" t="s">
        <v>37</v>
      </c>
      <c r="G12" s="27" t="s">
        <v>550</v>
      </c>
      <c r="H12" s="27" t="s">
        <v>37</v>
      </c>
      <c r="I12" s="27" t="s">
        <v>432</v>
      </c>
      <c r="J12" s="27"/>
      <c r="K12" s="27"/>
      <c r="L12" s="27"/>
      <c r="M12" s="27" t="s">
        <v>432</v>
      </c>
      <c r="N12" s="27" t="s">
        <v>432</v>
      </c>
      <c r="O12" s="27" t="s">
        <v>432</v>
      </c>
      <c r="P12" s="27" t="s">
        <v>432</v>
      </c>
      <c r="Q12" s="27" t="s">
        <v>36</v>
      </c>
      <c r="R12" s="27" t="s">
        <v>37</v>
      </c>
      <c r="S12" s="27" t="s">
        <v>37</v>
      </c>
      <c r="T12" s="27" t="s">
        <v>32</v>
      </c>
      <c r="U12" s="27" t="s">
        <v>551</v>
      </c>
      <c r="V12" s="32">
        <v>2.4643689E7</v>
      </c>
      <c r="W12" s="32">
        <v>1.9776283E7</v>
      </c>
      <c r="X12" s="32">
        <v>0.802</v>
      </c>
      <c r="Y12" s="32">
        <v>828.0</v>
      </c>
      <c r="Z12" s="32">
        <v>0.09116513</v>
      </c>
      <c r="AA12" s="32">
        <v>0.01328729</v>
      </c>
      <c r="AB12" s="32">
        <v>0.09034342</v>
      </c>
      <c r="AC12" s="32">
        <v>0.80520416</v>
      </c>
      <c r="AD12" s="27" t="s">
        <v>432</v>
      </c>
      <c r="AE12" s="27" t="s">
        <v>432</v>
      </c>
      <c r="AF12" s="27" t="s">
        <v>432</v>
      </c>
      <c r="AG12" s="27" t="s">
        <v>432</v>
      </c>
      <c r="AH12" s="27" t="s">
        <v>432</v>
      </c>
      <c r="AI12" s="27" t="s">
        <v>432</v>
      </c>
      <c r="AJ12" s="27" t="s">
        <v>432</v>
      </c>
      <c r="AK12" s="27" t="s">
        <v>432</v>
      </c>
    </row>
    <row r="13">
      <c r="A13" s="28">
        <v>4.0</v>
      </c>
      <c r="B13" s="27" t="s">
        <v>106</v>
      </c>
      <c r="C13" s="27" t="s">
        <v>39</v>
      </c>
      <c r="D13" s="27" t="s">
        <v>106</v>
      </c>
      <c r="E13" s="27" t="s">
        <v>39</v>
      </c>
      <c r="F13" s="27" t="s">
        <v>39</v>
      </c>
      <c r="G13" s="27" t="s">
        <v>552</v>
      </c>
      <c r="H13" s="27" t="s">
        <v>39</v>
      </c>
      <c r="I13" s="27" t="s">
        <v>283</v>
      </c>
      <c r="J13" s="27" t="s">
        <v>445</v>
      </c>
      <c r="K13" s="27" t="s">
        <v>446</v>
      </c>
      <c r="L13" s="27" t="s">
        <v>433</v>
      </c>
      <c r="M13" s="32">
        <v>24.55107</v>
      </c>
      <c r="N13" s="32">
        <v>-81.80805</v>
      </c>
      <c r="O13" s="27" t="s">
        <v>553</v>
      </c>
      <c r="P13" s="27" t="s">
        <v>548</v>
      </c>
      <c r="Q13" s="27" t="s">
        <v>38</v>
      </c>
      <c r="R13" s="27" t="s">
        <v>39</v>
      </c>
      <c r="S13" s="27" t="s">
        <v>39</v>
      </c>
      <c r="T13" s="27" t="s">
        <v>32</v>
      </c>
      <c r="U13" s="27" t="s">
        <v>554</v>
      </c>
      <c r="V13" s="32">
        <v>2.5500611E7</v>
      </c>
      <c r="W13" s="32">
        <v>1.6428819E7</v>
      </c>
      <c r="X13" s="32">
        <v>0.644</v>
      </c>
      <c r="Y13" s="32">
        <v>1011.0</v>
      </c>
      <c r="Z13" s="32">
        <v>0.04320968</v>
      </c>
      <c r="AA13" s="32">
        <v>0.00603665</v>
      </c>
      <c r="AB13" s="32">
        <v>0.02689232</v>
      </c>
      <c r="AC13" s="32">
        <v>0.92386136</v>
      </c>
      <c r="AD13" s="27" t="s">
        <v>531</v>
      </c>
      <c r="AE13" s="27" t="s">
        <v>555</v>
      </c>
      <c r="AF13" s="27" t="s">
        <v>556</v>
      </c>
      <c r="AG13" s="27" t="s">
        <v>557</v>
      </c>
      <c r="AH13" s="29"/>
      <c r="AI13" s="32">
        <v>2018.0</v>
      </c>
      <c r="AJ13" s="32">
        <v>2018.0</v>
      </c>
      <c r="AK13" s="32">
        <v>2018.0</v>
      </c>
    </row>
    <row r="14">
      <c r="A14" s="28">
        <v>154.0</v>
      </c>
      <c r="B14" s="27" t="s">
        <v>432</v>
      </c>
      <c r="C14" s="27" t="s">
        <v>432</v>
      </c>
      <c r="D14" s="27" t="s">
        <v>432</v>
      </c>
      <c r="E14" s="27" t="s">
        <v>432</v>
      </c>
      <c r="F14" s="27" t="s">
        <v>41</v>
      </c>
      <c r="G14" s="27" t="s">
        <v>558</v>
      </c>
      <c r="H14" s="27" t="s">
        <v>41</v>
      </c>
      <c r="I14" s="27" t="s">
        <v>432</v>
      </c>
      <c r="J14" s="27"/>
      <c r="K14" s="27"/>
      <c r="L14" s="27"/>
      <c r="M14" s="27" t="s">
        <v>432</v>
      </c>
      <c r="N14" s="27" t="s">
        <v>432</v>
      </c>
      <c r="O14" s="27" t="s">
        <v>432</v>
      </c>
      <c r="P14" s="27" t="s">
        <v>432</v>
      </c>
      <c r="Q14" s="27" t="s">
        <v>40</v>
      </c>
      <c r="R14" s="27" t="s">
        <v>41</v>
      </c>
      <c r="S14" s="27" t="s">
        <v>42</v>
      </c>
      <c r="T14" s="27" t="s">
        <v>43</v>
      </c>
      <c r="U14" s="27" t="s">
        <v>559</v>
      </c>
      <c r="V14" s="32">
        <v>2.6525495E7</v>
      </c>
      <c r="W14" s="32">
        <v>2.0696913E7</v>
      </c>
      <c r="X14" s="32">
        <v>0.78</v>
      </c>
      <c r="Y14" s="32">
        <v>647.0</v>
      </c>
      <c r="Z14" s="32">
        <v>0.085372</v>
      </c>
      <c r="AA14" s="32">
        <v>0.01294789</v>
      </c>
      <c r="AB14" s="32">
        <v>0.08824482</v>
      </c>
      <c r="AC14" s="32">
        <v>0.8134353</v>
      </c>
      <c r="AD14" s="27" t="s">
        <v>432</v>
      </c>
      <c r="AE14" s="27" t="s">
        <v>432</v>
      </c>
      <c r="AF14" s="27" t="s">
        <v>432</v>
      </c>
      <c r="AG14" s="27" t="s">
        <v>432</v>
      </c>
      <c r="AH14" s="27" t="s">
        <v>432</v>
      </c>
      <c r="AI14" s="27" t="s">
        <v>432</v>
      </c>
      <c r="AJ14" s="27" t="s">
        <v>432</v>
      </c>
      <c r="AK14" s="27" t="s">
        <v>432</v>
      </c>
    </row>
    <row r="15">
      <c r="A15" s="28">
        <v>6.0</v>
      </c>
      <c r="B15" s="27" t="s">
        <v>432</v>
      </c>
      <c r="C15" s="27" t="s">
        <v>432</v>
      </c>
      <c r="D15" s="27" t="s">
        <v>432</v>
      </c>
      <c r="E15" s="27" t="s">
        <v>432</v>
      </c>
      <c r="F15" s="27" t="s">
        <v>46</v>
      </c>
      <c r="G15" s="27" t="s">
        <v>560</v>
      </c>
      <c r="H15" s="27" t="s">
        <v>46</v>
      </c>
      <c r="I15" s="27" t="s">
        <v>432</v>
      </c>
      <c r="J15" s="27"/>
      <c r="K15" s="27"/>
      <c r="L15" s="27"/>
      <c r="M15" s="27" t="s">
        <v>432</v>
      </c>
      <c r="N15" s="27" t="s">
        <v>432</v>
      </c>
      <c r="O15" s="27" t="s">
        <v>432</v>
      </c>
      <c r="P15" s="27" t="s">
        <v>432</v>
      </c>
      <c r="Q15" s="27" t="s">
        <v>45</v>
      </c>
      <c r="R15" s="27" t="s">
        <v>46</v>
      </c>
      <c r="S15" s="27" t="s">
        <v>46</v>
      </c>
      <c r="T15" s="27" t="s">
        <v>32</v>
      </c>
      <c r="U15" s="27" t="s">
        <v>561</v>
      </c>
      <c r="V15" s="32">
        <v>1.9762388E7</v>
      </c>
      <c r="W15" s="32">
        <v>1.5272964E7</v>
      </c>
      <c r="X15" s="32">
        <v>0.773</v>
      </c>
      <c r="Y15" s="32">
        <v>977.0</v>
      </c>
      <c r="Z15" s="32">
        <v>0.05760479</v>
      </c>
      <c r="AA15" s="32">
        <v>0.00979357</v>
      </c>
      <c r="AB15" s="32">
        <v>0.05106267</v>
      </c>
      <c r="AC15" s="32">
        <v>0.88153897</v>
      </c>
      <c r="AD15" s="27" t="s">
        <v>432</v>
      </c>
      <c r="AE15" s="27" t="s">
        <v>432</v>
      </c>
      <c r="AF15" s="27" t="s">
        <v>432</v>
      </c>
      <c r="AG15" s="27" t="s">
        <v>432</v>
      </c>
      <c r="AH15" s="27" t="s">
        <v>432</v>
      </c>
      <c r="AI15" s="27" t="s">
        <v>432</v>
      </c>
      <c r="AJ15" s="27" t="s">
        <v>432</v>
      </c>
      <c r="AK15" s="27" t="s">
        <v>432</v>
      </c>
    </row>
    <row r="16">
      <c r="A16" s="28">
        <v>7.0</v>
      </c>
      <c r="B16" s="27" t="s">
        <v>432</v>
      </c>
      <c r="C16" s="27" t="s">
        <v>432</v>
      </c>
      <c r="D16" s="27" t="s">
        <v>432</v>
      </c>
      <c r="E16" s="27" t="s">
        <v>432</v>
      </c>
      <c r="F16" s="27" t="s">
        <v>48</v>
      </c>
      <c r="G16" s="27" t="s">
        <v>562</v>
      </c>
      <c r="H16" s="27" t="s">
        <v>48</v>
      </c>
      <c r="I16" s="27" t="s">
        <v>432</v>
      </c>
      <c r="J16" s="27"/>
      <c r="K16" s="27"/>
      <c r="L16" s="27"/>
      <c r="M16" s="27" t="s">
        <v>432</v>
      </c>
      <c r="N16" s="27" t="s">
        <v>432</v>
      </c>
      <c r="O16" s="27" t="s">
        <v>432</v>
      </c>
      <c r="P16" s="27" t="s">
        <v>432</v>
      </c>
      <c r="Q16" s="27" t="s">
        <v>47</v>
      </c>
      <c r="R16" s="27" t="s">
        <v>48</v>
      </c>
      <c r="S16" s="27" t="s">
        <v>48</v>
      </c>
      <c r="T16" s="27" t="s">
        <v>32</v>
      </c>
      <c r="U16" s="27" t="s">
        <v>563</v>
      </c>
      <c r="V16" s="32">
        <v>2.5562224E7</v>
      </c>
      <c r="W16" s="32">
        <v>2.0663438E7</v>
      </c>
      <c r="X16" s="32">
        <v>0.808</v>
      </c>
      <c r="Y16" s="32">
        <v>782.0</v>
      </c>
      <c r="Z16" s="32">
        <v>0.0614937</v>
      </c>
      <c r="AA16" s="32">
        <v>0.01019588</v>
      </c>
      <c r="AB16" s="32">
        <v>0.0498675</v>
      </c>
      <c r="AC16" s="32">
        <v>0.87844292</v>
      </c>
      <c r="AD16" s="27" t="s">
        <v>432</v>
      </c>
      <c r="AE16" s="27" t="s">
        <v>432</v>
      </c>
      <c r="AF16" s="27" t="s">
        <v>432</v>
      </c>
      <c r="AG16" s="27" t="s">
        <v>432</v>
      </c>
      <c r="AH16" s="27" t="s">
        <v>432</v>
      </c>
      <c r="AI16" s="27" t="s">
        <v>432</v>
      </c>
      <c r="AJ16" s="27" t="s">
        <v>432</v>
      </c>
      <c r="AK16" s="27" t="s">
        <v>432</v>
      </c>
    </row>
    <row r="17">
      <c r="A17" s="28">
        <v>8.0</v>
      </c>
      <c r="B17" s="27" t="s">
        <v>432</v>
      </c>
      <c r="C17" s="27" t="s">
        <v>432</v>
      </c>
      <c r="D17" s="27" t="s">
        <v>432</v>
      </c>
      <c r="E17" s="27" t="s">
        <v>432</v>
      </c>
      <c r="F17" s="27" t="s">
        <v>50</v>
      </c>
      <c r="G17" s="27" t="s">
        <v>432</v>
      </c>
      <c r="H17" s="27" t="s">
        <v>432</v>
      </c>
      <c r="I17" s="27" t="s">
        <v>432</v>
      </c>
      <c r="J17" s="27"/>
      <c r="K17" s="27"/>
      <c r="L17" s="27"/>
      <c r="M17" s="27" t="s">
        <v>432</v>
      </c>
      <c r="N17" s="27" t="s">
        <v>432</v>
      </c>
      <c r="O17" s="27" t="s">
        <v>432</v>
      </c>
      <c r="P17" s="27" t="s">
        <v>432</v>
      </c>
      <c r="Q17" s="27" t="s">
        <v>49</v>
      </c>
      <c r="R17" s="27" t="s">
        <v>50</v>
      </c>
      <c r="S17" s="27" t="s">
        <v>50</v>
      </c>
      <c r="T17" s="27" t="s">
        <v>32</v>
      </c>
      <c r="U17" s="27" t="s">
        <v>564</v>
      </c>
      <c r="V17" s="32">
        <v>2.4134469E7</v>
      </c>
      <c r="W17" s="32">
        <v>1.7458921E7</v>
      </c>
      <c r="X17" s="32">
        <v>0.723</v>
      </c>
      <c r="Y17" s="32">
        <v>939.0</v>
      </c>
      <c r="Z17" s="32">
        <v>0.0517207</v>
      </c>
      <c r="AA17" s="32">
        <v>0.00918797</v>
      </c>
      <c r="AB17" s="32">
        <v>0.05619</v>
      </c>
      <c r="AC17" s="32">
        <v>0.88290133</v>
      </c>
      <c r="AD17" s="27" t="s">
        <v>432</v>
      </c>
      <c r="AE17" s="27" t="s">
        <v>432</v>
      </c>
      <c r="AF17" s="27" t="s">
        <v>432</v>
      </c>
      <c r="AG17" s="27" t="s">
        <v>432</v>
      </c>
      <c r="AH17" s="27" t="s">
        <v>432</v>
      </c>
      <c r="AI17" s="27" t="s">
        <v>432</v>
      </c>
      <c r="AJ17" s="27" t="s">
        <v>432</v>
      </c>
      <c r="AK17" s="27" t="s">
        <v>432</v>
      </c>
    </row>
    <row r="18">
      <c r="A18" s="28">
        <v>9.0</v>
      </c>
      <c r="B18" s="27" t="s">
        <v>432</v>
      </c>
      <c r="C18" s="27" t="s">
        <v>432</v>
      </c>
      <c r="D18" s="27" t="s">
        <v>432</v>
      </c>
      <c r="E18" s="27" t="s">
        <v>432</v>
      </c>
      <c r="F18" s="27" t="s">
        <v>53</v>
      </c>
      <c r="G18" s="27" t="s">
        <v>432</v>
      </c>
      <c r="H18" s="27" t="s">
        <v>432</v>
      </c>
      <c r="I18" s="27" t="s">
        <v>432</v>
      </c>
      <c r="J18" s="27"/>
      <c r="K18" s="27"/>
      <c r="L18" s="27"/>
      <c r="M18" s="27" t="s">
        <v>432</v>
      </c>
      <c r="N18" s="27" t="s">
        <v>432</v>
      </c>
      <c r="O18" s="27" t="s">
        <v>432</v>
      </c>
      <c r="P18" s="27" t="s">
        <v>432</v>
      </c>
      <c r="Q18" s="27" t="s">
        <v>52</v>
      </c>
      <c r="R18" s="27" t="s">
        <v>53</v>
      </c>
      <c r="S18" s="27" t="s">
        <v>53</v>
      </c>
      <c r="T18" s="27" t="s">
        <v>32</v>
      </c>
      <c r="U18" s="27" t="s">
        <v>565</v>
      </c>
      <c r="V18" s="32">
        <v>2.4739035E7</v>
      </c>
      <c r="W18" s="32">
        <v>8489282.0</v>
      </c>
      <c r="X18" s="32">
        <v>0.343</v>
      </c>
      <c r="Y18" s="32">
        <v>3465.0</v>
      </c>
      <c r="Z18" s="32">
        <v>0.12551324</v>
      </c>
      <c r="AA18" s="32">
        <v>0.01402464</v>
      </c>
      <c r="AB18" s="32">
        <v>0.11193946</v>
      </c>
      <c r="AC18" s="32">
        <v>0.74852266</v>
      </c>
      <c r="AD18" s="27" t="s">
        <v>432</v>
      </c>
      <c r="AE18" s="27" t="s">
        <v>432</v>
      </c>
      <c r="AF18" s="27" t="s">
        <v>432</v>
      </c>
      <c r="AG18" s="27" t="s">
        <v>432</v>
      </c>
      <c r="AH18" s="27" t="s">
        <v>432</v>
      </c>
      <c r="AI18" s="27" t="s">
        <v>432</v>
      </c>
      <c r="AJ18" s="27" t="s">
        <v>432</v>
      </c>
      <c r="AK18" s="27" t="s">
        <v>432</v>
      </c>
    </row>
    <row r="19">
      <c r="A19" s="28">
        <v>10.0</v>
      </c>
      <c r="B19" s="27" t="s">
        <v>55</v>
      </c>
      <c r="C19" s="27" t="s">
        <v>55</v>
      </c>
      <c r="D19" s="27" t="s">
        <v>566</v>
      </c>
      <c r="E19" s="27" t="s">
        <v>566</v>
      </c>
      <c r="F19" s="27" t="s">
        <v>55</v>
      </c>
      <c r="G19" s="27" t="s">
        <v>55</v>
      </c>
      <c r="H19" s="27" t="s">
        <v>55</v>
      </c>
      <c r="I19" s="29"/>
      <c r="J19" s="27" t="s">
        <v>445</v>
      </c>
      <c r="K19" s="27" t="s">
        <v>446</v>
      </c>
      <c r="L19" s="27" t="s">
        <v>433</v>
      </c>
      <c r="M19" s="32">
        <v>24.55107</v>
      </c>
      <c r="N19" s="32">
        <v>-81.80805</v>
      </c>
      <c r="O19" s="27" t="s">
        <v>553</v>
      </c>
      <c r="P19" s="27" t="s">
        <v>548</v>
      </c>
      <c r="Q19" s="27" t="s">
        <v>54</v>
      </c>
      <c r="R19" s="27" t="s">
        <v>55</v>
      </c>
      <c r="S19" s="27" t="s">
        <v>55</v>
      </c>
      <c r="T19" s="27" t="s">
        <v>32</v>
      </c>
      <c r="U19" s="27" t="s">
        <v>567</v>
      </c>
      <c r="V19" s="32">
        <v>2.4511839E7</v>
      </c>
      <c r="W19" s="32">
        <v>1.9025706E7</v>
      </c>
      <c r="X19" s="32">
        <v>0.776</v>
      </c>
      <c r="Y19" s="32">
        <v>706.0</v>
      </c>
      <c r="Z19" s="32">
        <v>0.05954755</v>
      </c>
      <c r="AA19" s="32">
        <v>0.01520419</v>
      </c>
      <c r="AB19" s="32">
        <v>0.0554064</v>
      </c>
      <c r="AC19" s="32">
        <v>0.86984186</v>
      </c>
      <c r="AD19" s="29"/>
      <c r="AE19" s="29"/>
      <c r="AF19" s="29"/>
      <c r="AG19" s="29"/>
      <c r="AH19" s="29"/>
      <c r="AI19" s="27" t="s">
        <v>432</v>
      </c>
      <c r="AJ19" s="27" t="s">
        <v>432</v>
      </c>
      <c r="AK19" s="27" t="s">
        <v>432</v>
      </c>
    </row>
    <row r="20">
      <c r="A20" s="28">
        <v>11.0</v>
      </c>
      <c r="B20" s="27" t="s">
        <v>432</v>
      </c>
      <c r="C20" s="27" t="s">
        <v>432</v>
      </c>
      <c r="D20" s="27" t="s">
        <v>432</v>
      </c>
      <c r="E20" s="27" t="s">
        <v>432</v>
      </c>
      <c r="F20" s="27" t="s">
        <v>57</v>
      </c>
      <c r="G20" s="27" t="s">
        <v>57</v>
      </c>
      <c r="H20" s="27" t="s">
        <v>57</v>
      </c>
      <c r="I20" s="27" t="s">
        <v>432</v>
      </c>
      <c r="J20" s="27"/>
      <c r="K20" s="27"/>
      <c r="L20" s="27"/>
      <c r="M20" s="27" t="s">
        <v>432</v>
      </c>
      <c r="N20" s="27" t="s">
        <v>432</v>
      </c>
      <c r="O20" s="27" t="s">
        <v>432</v>
      </c>
      <c r="P20" s="27" t="s">
        <v>432</v>
      </c>
      <c r="Q20" s="27" t="s">
        <v>56</v>
      </c>
      <c r="R20" s="27" t="s">
        <v>57</v>
      </c>
      <c r="S20" s="27" t="s">
        <v>57</v>
      </c>
      <c r="T20" s="27" t="s">
        <v>32</v>
      </c>
      <c r="U20" s="27" t="s">
        <v>568</v>
      </c>
      <c r="V20" s="32">
        <v>2.4772288E7</v>
      </c>
      <c r="W20" s="32">
        <v>1.8890251E7</v>
      </c>
      <c r="X20" s="32">
        <v>0.763</v>
      </c>
      <c r="Y20" s="32">
        <v>880.0</v>
      </c>
      <c r="Z20" s="32">
        <v>0.02965082</v>
      </c>
      <c r="AA20" s="32">
        <v>0.00508644</v>
      </c>
      <c r="AB20" s="32">
        <v>0.02999416</v>
      </c>
      <c r="AC20" s="32">
        <v>0.93526859</v>
      </c>
      <c r="AD20" s="27" t="s">
        <v>432</v>
      </c>
      <c r="AE20" s="27" t="s">
        <v>432</v>
      </c>
      <c r="AF20" s="27" t="s">
        <v>432</v>
      </c>
      <c r="AG20" s="27" t="s">
        <v>432</v>
      </c>
      <c r="AH20" s="27" t="s">
        <v>432</v>
      </c>
      <c r="AI20" s="27" t="s">
        <v>432</v>
      </c>
      <c r="AJ20" s="27" t="s">
        <v>432</v>
      </c>
      <c r="AK20" s="27" t="s">
        <v>432</v>
      </c>
    </row>
    <row r="21">
      <c r="A21" s="28">
        <v>12.0</v>
      </c>
      <c r="B21" s="27" t="s">
        <v>432</v>
      </c>
      <c r="C21" s="27" t="s">
        <v>432</v>
      </c>
      <c r="D21" s="27" t="s">
        <v>432</v>
      </c>
      <c r="E21" s="27" t="s">
        <v>432</v>
      </c>
      <c r="F21" s="27" t="s">
        <v>59</v>
      </c>
      <c r="G21" s="27" t="s">
        <v>569</v>
      </c>
      <c r="H21" s="27" t="s">
        <v>59</v>
      </c>
      <c r="I21" s="27" t="s">
        <v>432</v>
      </c>
      <c r="J21" s="27"/>
      <c r="K21" s="27"/>
      <c r="L21" s="27"/>
      <c r="M21" s="27" t="s">
        <v>432</v>
      </c>
      <c r="N21" s="27" t="s">
        <v>432</v>
      </c>
      <c r="O21" s="27" t="s">
        <v>432</v>
      </c>
      <c r="P21" s="27" t="s">
        <v>432</v>
      </c>
      <c r="Q21" s="27" t="s">
        <v>58</v>
      </c>
      <c r="R21" s="27" t="s">
        <v>59</v>
      </c>
      <c r="S21" s="27" t="s">
        <v>59</v>
      </c>
      <c r="T21" s="27" t="s">
        <v>32</v>
      </c>
      <c r="U21" s="27" t="s">
        <v>570</v>
      </c>
      <c r="V21" s="32">
        <v>2.4199784E7</v>
      </c>
      <c r="W21" s="32">
        <v>1.7566038E7</v>
      </c>
      <c r="X21" s="32">
        <v>0.726</v>
      </c>
      <c r="Y21" s="32">
        <v>1000.0</v>
      </c>
      <c r="Z21" s="32">
        <v>0.03362804</v>
      </c>
      <c r="AA21" s="32">
        <v>0.00584489</v>
      </c>
      <c r="AB21" s="32">
        <v>0.02791163</v>
      </c>
      <c r="AC21" s="32">
        <v>0.93261545</v>
      </c>
      <c r="AD21" s="27" t="s">
        <v>432</v>
      </c>
      <c r="AE21" s="27" t="s">
        <v>432</v>
      </c>
      <c r="AF21" s="27" t="s">
        <v>432</v>
      </c>
      <c r="AG21" s="27" t="s">
        <v>432</v>
      </c>
      <c r="AH21" s="27" t="s">
        <v>432</v>
      </c>
      <c r="AI21" s="27" t="s">
        <v>432</v>
      </c>
      <c r="AJ21" s="27" t="s">
        <v>432</v>
      </c>
      <c r="AK21" s="27" t="s">
        <v>432</v>
      </c>
    </row>
    <row r="22">
      <c r="A22" s="28">
        <v>13.0</v>
      </c>
      <c r="B22" s="27" t="s">
        <v>432</v>
      </c>
      <c r="C22" s="27" t="s">
        <v>432</v>
      </c>
      <c r="D22" s="27" t="s">
        <v>432</v>
      </c>
      <c r="E22" s="27" t="s">
        <v>432</v>
      </c>
      <c r="F22" s="27" t="s">
        <v>61</v>
      </c>
      <c r="G22" s="27" t="s">
        <v>61</v>
      </c>
      <c r="H22" s="27" t="s">
        <v>61</v>
      </c>
      <c r="I22" s="27" t="s">
        <v>432</v>
      </c>
      <c r="J22" s="27"/>
      <c r="K22" s="27"/>
      <c r="L22" s="27"/>
      <c r="M22" s="27" t="s">
        <v>432</v>
      </c>
      <c r="N22" s="27" t="s">
        <v>432</v>
      </c>
      <c r="O22" s="27" t="s">
        <v>432</v>
      </c>
      <c r="P22" s="27" t="s">
        <v>432</v>
      </c>
      <c r="Q22" s="27" t="s">
        <v>60</v>
      </c>
      <c r="R22" s="27" t="s">
        <v>61</v>
      </c>
      <c r="S22" s="27" t="s">
        <v>61</v>
      </c>
      <c r="T22" s="27" t="s">
        <v>32</v>
      </c>
      <c r="U22" s="27" t="s">
        <v>571</v>
      </c>
      <c r="V22" s="32">
        <v>2.4226277E7</v>
      </c>
      <c r="W22" s="32">
        <v>1.8014174E7</v>
      </c>
      <c r="X22" s="32">
        <v>0.744</v>
      </c>
      <c r="Y22" s="32">
        <v>791.0</v>
      </c>
      <c r="Z22" s="32">
        <v>0.10347828</v>
      </c>
      <c r="AA22" s="32">
        <v>0.01373909</v>
      </c>
      <c r="AB22" s="32">
        <v>0.10623534</v>
      </c>
      <c r="AC22" s="32">
        <v>0.77654728</v>
      </c>
      <c r="AD22" s="27" t="s">
        <v>432</v>
      </c>
      <c r="AE22" s="27" t="s">
        <v>432</v>
      </c>
      <c r="AF22" s="27" t="s">
        <v>432</v>
      </c>
      <c r="AG22" s="27" t="s">
        <v>432</v>
      </c>
      <c r="AH22" s="27" t="s">
        <v>432</v>
      </c>
      <c r="AI22" s="27" t="s">
        <v>432</v>
      </c>
      <c r="AJ22" s="27" t="s">
        <v>432</v>
      </c>
      <c r="AK22" s="27" t="s">
        <v>432</v>
      </c>
    </row>
    <row r="23">
      <c r="A23" s="28">
        <v>14.0</v>
      </c>
      <c r="B23" s="27" t="s">
        <v>432</v>
      </c>
      <c r="C23" s="27" t="s">
        <v>432</v>
      </c>
      <c r="D23" s="27" t="s">
        <v>432</v>
      </c>
      <c r="E23" s="27" t="s">
        <v>432</v>
      </c>
      <c r="F23" s="27" t="s">
        <v>63</v>
      </c>
      <c r="G23" s="27" t="s">
        <v>572</v>
      </c>
      <c r="H23" s="27" t="s">
        <v>63</v>
      </c>
      <c r="I23" s="27" t="s">
        <v>432</v>
      </c>
      <c r="J23" s="27"/>
      <c r="K23" s="27"/>
      <c r="L23" s="27"/>
      <c r="M23" s="27" t="s">
        <v>432</v>
      </c>
      <c r="N23" s="27" t="s">
        <v>432</v>
      </c>
      <c r="O23" s="27" t="s">
        <v>432</v>
      </c>
      <c r="P23" s="27" t="s">
        <v>432</v>
      </c>
      <c r="Q23" s="27" t="s">
        <v>62</v>
      </c>
      <c r="R23" s="27" t="s">
        <v>63</v>
      </c>
      <c r="S23" s="27" t="s">
        <v>63</v>
      </c>
      <c r="T23" s="27" t="s">
        <v>32</v>
      </c>
      <c r="U23" s="27" t="s">
        <v>573</v>
      </c>
      <c r="V23" s="32">
        <v>2.4709523E7</v>
      </c>
      <c r="W23" s="32">
        <v>1.4161228E7</v>
      </c>
      <c r="X23" s="32">
        <v>0.573</v>
      </c>
      <c r="Y23" s="32">
        <v>1302.0</v>
      </c>
      <c r="Z23" s="32">
        <v>0.03183772</v>
      </c>
      <c r="AA23" s="32">
        <v>0.00479431</v>
      </c>
      <c r="AB23" s="32">
        <v>0.0266383</v>
      </c>
      <c r="AC23" s="32">
        <v>0.93672967</v>
      </c>
      <c r="AD23" s="27" t="s">
        <v>432</v>
      </c>
      <c r="AE23" s="27" t="s">
        <v>432</v>
      </c>
      <c r="AF23" s="27" t="s">
        <v>432</v>
      </c>
      <c r="AG23" s="27" t="s">
        <v>432</v>
      </c>
      <c r="AH23" s="27" t="s">
        <v>432</v>
      </c>
      <c r="AI23" s="27" t="s">
        <v>432</v>
      </c>
      <c r="AJ23" s="27" t="s">
        <v>432</v>
      </c>
      <c r="AK23" s="27" t="s">
        <v>432</v>
      </c>
    </row>
    <row r="24">
      <c r="A24" s="28">
        <v>15.0</v>
      </c>
      <c r="B24" s="27" t="s">
        <v>232</v>
      </c>
      <c r="C24" s="27" t="s">
        <v>65</v>
      </c>
      <c r="D24" s="27" t="s">
        <v>574</v>
      </c>
      <c r="E24" s="27" t="s">
        <v>575</v>
      </c>
      <c r="F24" s="27" t="s">
        <v>65</v>
      </c>
      <c r="G24" s="27" t="s">
        <v>65</v>
      </c>
      <c r="H24" s="27" t="s">
        <v>65</v>
      </c>
      <c r="I24" s="29"/>
      <c r="J24" s="27" t="s">
        <v>451</v>
      </c>
      <c r="K24" s="27" t="s">
        <v>452</v>
      </c>
      <c r="L24" s="27" t="s">
        <v>433</v>
      </c>
      <c r="M24" s="32">
        <v>25.139367</v>
      </c>
      <c r="N24" s="32">
        <v>-80.294017</v>
      </c>
      <c r="O24" s="27" t="s">
        <v>529</v>
      </c>
      <c r="P24" s="27" t="s">
        <v>530</v>
      </c>
      <c r="Q24" s="27" t="s">
        <v>64</v>
      </c>
      <c r="R24" s="27" t="s">
        <v>65</v>
      </c>
      <c r="S24" s="27" t="s">
        <v>65</v>
      </c>
      <c r="T24" s="27" t="s">
        <v>32</v>
      </c>
      <c r="U24" s="27" t="s">
        <v>576</v>
      </c>
      <c r="V24" s="32">
        <v>2.5581201E7</v>
      </c>
      <c r="W24" s="32">
        <v>1.1433624E7</v>
      </c>
      <c r="X24" s="32">
        <v>0.447</v>
      </c>
      <c r="Y24" s="32">
        <v>2206.0</v>
      </c>
      <c r="Z24" s="32">
        <v>0.06273269</v>
      </c>
      <c r="AA24" s="32">
        <v>0.01501456</v>
      </c>
      <c r="AB24" s="32">
        <v>0.11064875</v>
      </c>
      <c r="AC24" s="32">
        <v>0.811604</v>
      </c>
      <c r="AD24" s="27" t="s">
        <v>531</v>
      </c>
      <c r="AE24" s="27" t="s">
        <v>532</v>
      </c>
      <c r="AG24" s="27" t="s">
        <v>533</v>
      </c>
      <c r="AH24" s="29"/>
      <c r="AI24" s="27" t="s">
        <v>432</v>
      </c>
      <c r="AJ24" s="27" t="s">
        <v>432</v>
      </c>
      <c r="AK24" s="27" t="s">
        <v>432</v>
      </c>
    </row>
    <row r="25">
      <c r="A25" s="28">
        <v>154.0</v>
      </c>
      <c r="B25" s="27" t="s">
        <v>67</v>
      </c>
      <c r="C25" s="27" t="s">
        <v>67</v>
      </c>
      <c r="D25" s="27" t="s">
        <v>67</v>
      </c>
      <c r="E25" s="27" t="s">
        <v>577</v>
      </c>
      <c r="F25" s="27" t="s">
        <v>67</v>
      </c>
      <c r="G25" s="27" t="s">
        <v>67</v>
      </c>
      <c r="H25" s="27" t="s">
        <v>67</v>
      </c>
      <c r="I25" s="29"/>
      <c r="J25" s="27" t="s">
        <v>540</v>
      </c>
      <c r="K25" s="27" t="s">
        <v>540</v>
      </c>
      <c r="L25" s="27" t="s">
        <v>433</v>
      </c>
      <c r="M25" s="27" t="s">
        <v>432</v>
      </c>
      <c r="N25" s="27" t="s">
        <v>432</v>
      </c>
      <c r="O25" s="29"/>
      <c r="P25" s="29"/>
      <c r="Q25" s="27" t="s">
        <v>66</v>
      </c>
      <c r="R25" s="27" t="s">
        <v>67</v>
      </c>
      <c r="S25" s="27" t="s">
        <v>67</v>
      </c>
      <c r="T25" s="27" t="s">
        <v>32</v>
      </c>
      <c r="U25" s="27" t="s">
        <v>559</v>
      </c>
      <c r="V25" s="32">
        <v>2.6026614E7</v>
      </c>
      <c r="W25" s="32">
        <v>2.1552521E7</v>
      </c>
      <c r="X25" s="32">
        <v>0.828</v>
      </c>
      <c r="Y25" s="32">
        <v>540.0</v>
      </c>
      <c r="Z25" s="32">
        <v>0.06122428</v>
      </c>
      <c r="AA25" s="32">
        <v>0.00852524</v>
      </c>
      <c r="AB25" s="32">
        <v>0.04494456</v>
      </c>
      <c r="AC25" s="32">
        <v>0.88530593</v>
      </c>
      <c r="AD25" s="29"/>
      <c r="AE25" s="29"/>
      <c r="AF25" s="29"/>
      <c r="AG25" s="29"/>
      <c r="AH25" s="29"/>
      <c r="AI25" s="27" t="s">
        <v>432</v>
      </c>
      <c r="AJ25" s="27" t="s">
        <v>432</v>
      </c>
      <c r="AK25" s="27" t="s">
        <v>432</v>
      </c>
    </row>
    <row r="26">
      <c r="A26" s="28">
        <v>17.0</v>
      </c>
      <c r="B26" s="27" t="s">
        <v>69</v>
      </c>
      <c r="C26" s="27" t="s">
        <v>69</v>
      </c>
      <c r="D26" s="27" t="s">
        <v>578</v>
      </c>
      <c r="E26" s="27" t="s">
        <v>579</v>
      </c>
      <c r="F26" s="27" t="s">
        <v>69</v>
      </c>
      <c r="G26" s="27" t="s">
        <v>69</v>
      </c>
      <c r="H26" s="27" t="s">
        <v>69</v>
      </c>
      <c r="I26" s="29"/>
      <c r="J26" s="27" t="s">
        <v>451</v>
      </c>
      <c r="K26" s="29"/>
      <c r="L26" s="27" t="s">
        <v>433</v>
      </c>
      <c r="M26" s="27" t="s">
        <v>432</v>
      </c>
      <c r="N26" s="27" t="s">
        <v>432</v>
      </c>
      <c r="O26" s="32">
        <v>2015.0</v>
      </c>
      <c r="P26" s="29"/>
      <c r="Q26" s="27" t="s">
        <v>68</v>
      </c>
      <c r="R26" s="27" t="s">
        <v>69</v>
      </c>
      <c r="S26" s="27" t="s">
        <v>69</v>
      </c>
      <c r="T26" s="27" t="s">
        <v>32</v>
      </c>
      <c r="U26" s="27" t="s">
        <v>580</v>
      </c>
      <c r="V26" s="32">
        <v>2.4782166E7</v>
      </c>
      <c r="W26" s="32">
        <v>1.685472E7</v>
      </c>
      <c r="X26" s="32">
        <v>0.68</v>
      </c>
      <c r="Y26" s="32">
        <v>883.0</v>
      </c>
      <c r="Z26" s="32">
        <v>0.02016357</v>
      </c>
      <c r="AA26" s="32">
        <v>0.00372441</v>
      </c>
      <c r="AB26" s="32">
        <v>0.02172257</v>
      </c>
      <c r="AC26" s="32">
        <v>0.95438945</v>
      </c>
      <c r="AD26" s="29"/>
      <c r="AE26" s="29"/>
      <c r="AF26" s="29"/>
      <c r="AG26" s="29"/>
      <c r="AH26" s="29"/>
      <c r="AI26" s="27" t="s">
        <v>432</v>
      </c>
      <c r="AJ26" s="27" t="s">
        <v>432</v>
      </c>
      <c r="AK26" s="27" t="s">
        <v>432</v>
      </c>
    </row>
    <row r="27">
      <c r="A27" s="28">
        <v>18.0</v>
      </c>
      <c r="B27" s="27" t="s">
        <v>71</v>
      </c>
      <c r="C27" s="27" t="s">
        <v>71</v>
      </c>
      <c r="D27" s="27" t="s">
        <v>581</v>
      </c>
      <c r="E27" s="27" t="s">
        <v>581</v>
      </c>
      <c r="F27" s="27" t="s">
        <v>71</v>
      </c>
      <c r="G27" s="27" t="s">
        <v>71</v>
      </c>
      <c r="H27" s="27" t="s">
        <v>71</v>
      </c>
      <c r="I27" s="29"/>
      <c r="J27" s="27" t="s">
        <v>445</v>
      </c>
      <c r="K27" s="27" t="s">
        <v>446</v>
      </c>
      <c r="L27" s="27" t="s">
        <v>433</v>
      </c>
      <c r="M27" s="32">
        <v>24.55107</v>
      </c>
      <c r="N27" s="32">
        <v>-81.80805</v>
      </c>
      <c r="O27" s="27" t="s">
        <v>553</v>
      </c>
      <c r="P27" s="27" t="s">
        <v>548</v>
      </c>
      <c r="Q27" s="27" t="s">
        <v>70</v>
      </c>
      <c r="R27" s="27" t="s">
        <v>71</v>
      </c>
      <c r="S27" s="27" t="s">
        <v>71</v>
      </c>
      <c r="T27" s="27" t="s">
        <v>32</v>
      </c>
      <c r="U27" s="27" t="s">
        <v>582</v>
      </c>
      <c r="V27" s="32">
        <v>2.4500744E7</v>
      </c>
      <c r="W27" s="32">
        <v>1.8511451E7</v>
      </c>
      <c r="X27" s="32">
        <v>0.756</v>
      </c>
      <c r="Y27" s="32">
        <v>685.0</v>
      </c>
      <c r="Z27" s="32">
        <v>0.04533963</v>
      </c>
      <c r="AA27" s="32">
        <v>0.00689331</v>
      </c>
      <c r="AB27" s="32">
        <v>0.05305205</v>
      </c>
      <c r="AC27" s="32">
        <v>0.89471501</v>
      </c>
      <c r="AD27" s="27" t="s">
        <v>531</v>
      </c>
      <c r="AE27" s="27" t="s">
        <v>555</v>
      </c>
      <c r="AF27" s="27" t="s">
        <v>583</v>
      </c>
      <c r="AG27" s="27" t="s">
        <v>557</v>
      </c>
      <c r="AH27" s="29"/>
      <c r="AI27" s="32">
        <v>2018.0</v>
      </c>
      <c r="AJ27" s="32">
        <v>2018.0</v>
      </c>
      <c r="AK27" s="32">
        <v>2018.0</v>
      </c>
    </row>
    <row r="28">
      <c r="A28" s="28">
        <v>19.0</v>
      </c>
      <c r="B28" s="27" t="s">
        <v>584</v>
      </c>
      <c r="C28" s="27" t="s">
        <v>73</v>
      </c>
      <c r="D28" s="27" t="s">
        <v>585</v>
      </c>
      <c r="E28" s="27" t="s">
        <v>73</v>
      </c>
      <c r="F28" s="27" t="s">
        <v>73</v>
      </c>
      <c r="G28" s="27" t="s">
        <v>73</v>
      </c>
      <c r="H28" s="27" t="s">
        <v>73</v>
      </c>
      <c r="I28" s="29"/>
      <c r="J28" s="27" t="s">
        <v>451</v>
      </c>
      <c r="K28" s="29"/>
      <c r="L28" s="27" t="s">
        <v>433</v>
      </c>
      <c r="M28" s="27" t="s">
        <v>432</v>
      </c>
      <c r="N28" s="27" t="s">
        <v>432</v>
      </c>
      <c r="O28" s="32">
        <v>2015.0</v>
      </c>
      <c r="P28" s="29"/>
      <c r="Q28" s="27" t="s">
        <v>72</v>
      </c>
      <c r="R28" s="27" t="s">
        <v>73</v>
      </c>
      <c r="S28" s="27" t="s">
        <v>73</v>
      </c>
      <c r="T28" s="27" t="s">
        <v>32</v>
      </c>
      <c r="U28" s="27" t="s">
        <v>586</v>
      </c>
      <c r="V28" s="32">
        <v>2.4386411E7</v>
      </c>
      <c r="W28" s="32">
        <v>8314031.0</v>
      </c>
      <c r="X28" s="32">
        <v>0.341</v>
      </c>
      <c r="Y28" s="32">
        <v>3333.0</v>
      </c>
      <c r="Z28" s="32">
        <v>0.03068251</v>
      </c>
      <c r="AA28" s="32">
        <v>0.00656258</v>
      </c>
      <c r="AB28" s="32">
        <v>0.06286628</v>
      </c>
      <c r="AC28" s="32">
        <v>0.89988864</v>
      </c>
      <c r="AD28" s="29"/>
      <c r="AE28" s="29"/>
      <c r="AF28" s="29"/>
      <c r="AG28" s="29"/>
      <c r="AH28" s="29"/>
      <c r="AI28" s="27" t="s">
        <v>432</v>
      </c>
      <c r="AJ28" s="27" t="s">
        <v>432</v>
      </c>
      <c r="AK28" s="27" t="s">
        <v>432</v>
      </c>
    </row>
    <row r="29">
      <c r="A29" s="28">
        <v>20.0</v>
      </c>
      <c r="B29" s="27" t="s">
        <v>587</v>
      </c>
      <c r="C29" s="27" t="s">
        <v>587</v>
      </c>
      <c r="D29" s="27" t="s">
        <v>75</v>
      </c>
      <c r="E29" s="27" t="s">
        <v>75</v>
      </c>
      <c r="F29" s="32">
        <v>1571.0</v>
      </c>
      <c r="G29" s="27" t="s">
        <v>75</v>
      </c>
      <c r="H29" s="32">
        <v>1571.0</v>
      </c>
      <c r="I29" s="29"/>
      <c r="J29" s="27" t="s">
        <v>451</v>
      </c>
      <c r="K29" s="27" t="s">
        <v>452</v>
      </c>
      <c r="L29" s="27" t="s">
        <v>433</v>
      </c>
      <c r="M29" s="32">
        <v>25.139367</v>
      </c>
      <c r="N29" s="32">
        <v>-80.294017</v>
      </c>
      <c r="O29" s="27" t="s">
        <v>529</v>
      </c>
      <c r="P29" s="27" t="s">
        <v>530</v>
      </c>
      <c r="Q29" s="27" t="s">
        <v>74</v>
      </c>
      <c r="R29" s="27" t="s">
        <v>75</v>
      </c>
      <c r="S29" s="27" t="s">
        <v>75</v>
      </c>
      <c r="T29" s="27" t="s">
        <v>32</v>
      </c>
      <c r="U29" s="27" t="s">
        <v>588</v>
      </c>
      <c r="V29" s="32">
        <v>2.5065122E7</v>
      </c>
      <c r="W29" s="32">
        <v>7353428.0</v>
      </c>
      <c r="X29" s="32">
        <v>0.293</v>
      </c>
      <c r="Y29" s="32">
        <v>3877.0</v>
      </c>
      <c r="Z29" s="32">
        <v>0.14962869</v>
      </c>
      <c r="AA29" s="32">
        <v>0.03520389</v>
      </c>
      <c r="AB29" s="32">
        <v>0.39952294</v>
      </c>
      <c r="AC29" s="32">
        <v>0.41564448</v>
      </c>
      <c r="AD29" s="29"/>
      <c r="AE29" s="29"/>
      <c r="AF29" s="29"/>
      <c r="AG29" s="29"/>
      <c r="AH29" s="29"/>
      <c r="AI29" s="27" t="s">
        <v>432</v>
      </c>
      <c r="AJ29" s="27" t="s">
        <v>432</v>
      </c>
      <c r="AK29" s="27" t="s">
        <v>432</v>
      </c>
    </row>
    <row r="30">
      <c r="A30" s="28">
        <v>21.0</v>
      </c>
      <c r="B30" s="27" t="s">
        <v>77</v>
      </c>
      <c r="C30" s="27" t="s">
        <v>77</v>
      </c>
      <c r="D30" s="27" t="s">
        <v>589</v>
      </c>
      <c r="E30" s="27" t="s">
        <v>590</v>
      </c>
      <c r="F30" s="27" t="s">
        <v>77</v>
      </c>
      <c r="G30" s="27" t="s">
        <v>77</v>
      </c>
      <c r="H30" s="27" t="s">
        <v>77</v>
      </c>
      <c r="I30" s="29"/>
      <c r="J30" s="27" t="s">
        <v>451</v>
      </c>
      <c r="K30" s="27" t="s">
        <v>452</v>
      </c>
      <c r="L30" s="27" t="s">
        <v>433</v>
      </c>
      <c r="M30" s="32">
        <v>25.139367</v>
      </c>
      <c r="N30" s="32">
        <v>-80.294017</v>
      </c>
      <c r="O30" s="27" t="s">
        <v>529</v>
      </c>
      <c r="P30" s="27" t="s">
        <v>530</v>
      </c>
      <c r="Q30" s="27" t="s">
        <v>76</v>
      </c>
      <c r="R30" s="27" t="s">
        <v>77</v>
      </c>
      <c r="S30" s="27" t="s">
        <v>77</v>
      </c>
      <c r="T30" s="27" t="s">
        <v>32</v>
      </c>
      <c r="U30" s="27" t="s">
        <v>591</v>
      </c>
      <c r="V30" s="32">
        <v>2.6907837E7</v>
      </c>
      <c r="W30" s="32">
        <v>1.6798946E7</v>
      </c>
      <c r="X30" s="32">
        <v>0.624</v>
      </c>
      <c r="Y30" s="32">
        <v>879.0</v>
      </c>
      <c r="Z30" s="32">
        <v>0.06297401</v>
      </c>
      <c r="AA30" s="32">
        <v>0.01121992</v>
      </c>
      <c r="AB30" s="32">
        <v>0.11067969</v>
      </c>
      <c r="AC30" s="32">
        <v>0.81512638</v>
      </c>
      <c r="AD30" s="27" t="s">
        <v>531</v>
      </c>
      <c r="AE30" s="27" t="s">
        <v>532</v>
      </c>
      <c r="AF30" s="27" t="s">
        <v>592</v>
      </c>
      <c r="AG30" s="27" t="s">
        <v>533</v>
      </c>
      <c r="AH30" s="27" t="s">
        <v>593</v>
      </c>
      <c r="AI30" s="27" t="s">
        <v>432</v>
      </c>
      <c r="AJ30" s="27" t="s">
        <v>432</v>
      </c>
      <c r="AK30" s="27" t="s">
        <v>432</v>
      </c>
    </row>
    <row r="31">
      <c r="A31" s="28">
        <v>22.0</v>
      </c>
      <c r="B31" s="27" t="s">
        <v>79</v>
      </c>
      <c r="C31" s="27" t="s">
        <v>79</v>
      </c>
      <c r="D31" s="27" t="s">
        <v>594</v>
      </c>
      <c r="E31" s="27" t="s">
        <v>595</v>
      </c>
      <c r="F31" s="27" t="s">
        <v>79</v>
      </c>
      <c r="G31" s="27" t="s">
        <v>79</v>
      </c>
      <c r="H31" s="27" t="s">
        <v>79</v>
      </c>
      <c r="I31" s="29"/>
      <c r="J31" s="27" t="s">
        <v>451</v>
      </c>
      <c r="K31" s="27" t="s">
        <v>452</v>
      </c>
      <c r="L31" s="27" t="s">
        <v>433</v>
      </c>
      <c r="M31" s="32">
        <v>25.139367</v>
      </c>
      <c r="N31" s="32">
        <v>-80.294017</v>
      </c>
      <c r="O31" s="27" t="s">
        <v>529</v>
      </c>
      <c r="P31" s="27" t="s">
        <v>530</v>
      </c>
      <c r="Q31" s="27" t="s">
        <v>78</v>
      </c>
      <c r="R31" s="27" t="s">
        <v>79</v>
      </c>
      <c r="S31" s="27" t="s">
        <v>79</v>
      </c>
      <c r="T31" s="27" t="s">
        <v>32</v>
      </c>
      <c r="U31" s="27" t="s">
        <v>596</v>
      </c>
      <c r="V31" s="32">
        <v>2.5174675E7</v>
      </c>
      <c r="W31" s="32">
        <v>1.5974479E7</v>
      </c>
      <c r="X31" s="32">
        <v>0.635</v>
      </c>
      <c r="Y31" s="32">
        <v>1028.0</v>
      </c>
      <c r="Z31" s="32">
        <v>0.07802199</v>
      </c>
      <c r="AA31" s="32">
        <v>0.01295797</v>
      </c>
      <c r="AB31" s="32">
        <v>0.06929195</v>
      </c>
      <c r="AC31" s="32">
        <v>0.83972809</v>
      </c>
      <c r="AD31" s="27" t="s">
        <v>531</v>
      </c>
      <c r="AE31" s="27" t="s">
        <v>532</v>
      </c>
      <c r="AF31" s="27" t="s">
        <v>597</v>
      </c>
      <c r="AG31" s="27" t="s">
        <v>533</v>
      </c>
      <c r="AH31" s="29"/>
      <c r="AI31" s="27" t="s">
        <v>432</v>
      </c>
      <c r="AJ31" s="27" t="s">
        <v>432</v>
      </c>
      <c r="AK31" s="27" t="s">
        <v>432</v>
      </c>
    </row>
    <row r="32">
      <c r="A32" s="28">
        <v>23.0</v>
      </c>
      <c r="B32" s="27" t="s">
        <v>81</v>
      </c>
      <c r="C32" s="27" t="s">
        <v>81</v>
      </c>
      <c r="D32" s="27" t="s">
        <v>598</v>
      </c>
      <c r="E32" s="27" t="s">
        <v>598</v>
      </c>
      <c r="F32" s="27" t="s">
        <v>81</v>
      </c>
      <c r="G32" s="27" t="s">
        <v>81</v>
      </c>
      <c r="H32" s="27" t="s">
        <v>81</v>
      </c>
      <c r="I32" s="29"/>
      <c r="J32" s="27" t="s">
        <v>445</v>
      </c>
      <c r="K32" s="27" t="s">
        <v>446</v>
      </c>
      <c r="L32" s="27" t="s">
        <v>433</v>
      </c>
      <c r="M32" s="32">
        <v>24.55107</v>
      </c>
      <c r="N32" s="32">
        <v>-81.80805</v>
      </c>
      <c r="O32" s="27" t="s">
        <v>553</v>
      </c>
      <c r="P32" s="27" t="s">
        <v>548</v>
      </c>
      <c r="Q32" s="27" t="s">
        <v>80</v>
      </c>
      <c r="R32" s="27" t="s">
        <v>81</v>
      </c>
      <c r="S32" s="27" t="s">
        <v>81</v>
      </c>
      <c r="T32" s="27" t="s">
        <v>32</v>
      </c>
      <c r="U32" s="27" t="s">
        <v>599</v>
      </c>
      <c r="V32" s="32">
        <v>2.5116195E7</v>
      </c>
      <c r="W32" s="32">
        <v>7892961.0</v>
      </c>
      <c r="X32" s="32">
        <v>0.314</v>
      </c>
      <c r="Y32" s="32">
        <v>3467.0</v>
      </c>
      <c r="Z32" s="32">
        <v>0.07361263</v>
      </c>
      <c r="AA32" s="32">
        <v>0.01239112</v>
      </c>
      <c r="AB32" s="32">
        <v>0.19787047</v>
      </c>
      <c r="AC32" s="32">
        <v>0.71612579</v>
      </c>
      <c r="AD32" s="27" t="s">
        <v>531</v>
      </c>
      <c r="AE32" s="29"/>
      <c r="AF32" s="29"/>
      <c r="AG32" s="27" t="s">
        <v>600</v>
      </c>
      <c r="AH32" s="29"/>
      <c r="AI32" s="27" t="s">
        <v>432</v>
      </c>
      <c r="AJ32" s="27" t="s">
        <v>432</v>
      </c>
      <c r="AK32" s="27" t="s">
        <v>432</v>
      </c>
    </row>
    <row r="33">
      <c r="A33" s="28">
        <v>24.0</v>
      </c>
      <c r="B33" s="27" t="s">
        <v>601</v>
      </c>
      <c r="C33" s="27" t="s">
        <v>83</v>
      </c>
      <c r="D33" s="27" t="s">
        <v>602</v>
      </c>
      <c r="E33" s="27" t="s">
        <v>83</v>
      </c>
      <c r="F33" s="32">
        <v>15350.0</v>
      </c>
      <c r="G33" s="27" t="s">
        <v>83</v>
      </c>
      <c r="H33" s="32">
        <v>15350.0</v>
      </c>
      <c r="I33" s="29"/>
      <c r="J33" s="27" t="s">
        <v>451</v>
      </c>
      <c r="K33" s="27" t="s">
        <v>452</v>
      </c>
      <c r="L33" s="27" t="s">
        <v>433</v>
      </c>
      <c r="M33" s="32">
        <v>25.139367</v>
      </c>
      <c r="N33" s="32">
        <v>-80.294017</v>
      </c>
      <c r="O33" s="27" t="s">
        <v>529</v>
      </c>
      <c r="P33" s="27" t="s">
        <v>530</v>
      </c>
      <c r="Q33" s="27" t="s">
        <v>82</v>
      </c>
      <c r="R33" s="27" t="s">
        <v>83</v>
      </c>
      <c r="S33" s="27" t="s">
        <v>83</v>
      </c>
      <c r="T33" s="27" t="s">
        <v>32</v>
      </c>
      <c r="U33" s="27" t="s">
        <v>603</v>
      </c>
      <c r="V33" s="32">
        <v>2.6028876E7</v>
      </c>
      <c r="W33" s="32">
        <v>1.9006396E7</v>
      </c>
      <c r="X33" s="32">
        <v>0.73</v>
      </c>
      <c r="Y33" s="32">
        <v>724.0</v>
      </c>
      <c r="Z33" s="32">
        <v>0.06126865</v>
      </c>
      <c r="AA33" s="32">
        <v>0.01007291</v>
      </c>
      <c r="AB33" s="32">
        <v>0.06366151</v>
      </c>
      <c r="AC33" s="32">
        <v>0.86499693</v>
      </c>
      <c r="AD33" s="29"/>
      <c r="AE33" s="29"/>
      <c r="AF33" s="29"/>
      <c r="AG33" s="29"/>
      <c r="AH33" s="29"/>
      <c r="AI33" s="27" t="s">
        <v>432</v>
      </c>
      <c r="AJ33" s="27" t="s">
        <v>432</v>
      </c>
      <c r="AK33" s="27" t="s">
        <v>432</v>
      </c>
    </row>
    <row r="34">
      <c r="A34" s="28">
        <v>25.0</v>
      </c>
      <c r="B34" s="27" t="s">
        <v>85</v>
      </c>
      <c r="C34" s="27" t="s">
        <v>85</v>
      </c>
      <c r="D34" s="27" t="s">
        <v>604</v>
      </c>
      <c r="E34" s="27" t="s">
        <v>605</v>
      </c>
      <c r="F34" s="27" t="s">
        <v>85</v>
      </c>
      <c r="G34" s="27" t="s">
        <v>85</v>
      </c>
      <c r="H34" s="27" t="s">
        <v>85</v>
      </c>
      <c r="I34" s="29"/>
      <c r="J34" s="27" t="s">
        <v>451</v>
      </c>
      <c r="K34" s="27" t="s">
        <v>452</v>
      </c>
      <c r="L34" s="27" t="s">
        <v>444</v>
      </c>
      <c r="M34" s="32">
        <v>25.139367</v>
      </c>
      <c r="N34" s="32">
        <v>-80.294017</v>
      </c>
      <c r="O34" s="32">
        <v>2015.0</v>
      </c>
      <c r="P34" s="27" t="s">
        <v>530</v>
      </c>
      <c r="Q34" s="27" t="s">
        <v>84</v>
      </c>
      <c r="R34" s="27" t="s">
        <v>85</v>
      </c>
      <c r="S34" s="27" t="s">
        <v>85</v>
      </c>
      <c r="T34" s="27" t="s">
        <v>32</v>
      </c>
      <c r="U34" s="27" t="s">
        <v>606</v>
      </c>
      <c r="V34" s="32">
        <v>2.6749521E7</v>
      </c>
      <c r="W34" s="32">
        <v>1.6594225E7</v>
      </c>
      <c r="X34" s="32">
        <v>0.62</v>
      </c>
      <c r="Y34" s="32">
        <v>962.0</v>
      </c>
      <c r="Z34" s="32">
        <v>0.12054271</v>
      </c>
      <c r="AA34" s="32">
        <v>0.06965629</v>
      </c>
      <c r="AB34" s="32">
        <v>0.22427065</v>
      </c>
      <c r="AC34" s="32">
        <v>0.58553036</v>
      </c>
      <c r="AD34" s="27" t="s">
        <v>531</v>
      </c>
      <c r="AE34" s="29"/>
      <c r="AF34" s="29"/>
      <c r="AG34" s="27" t="s">
        <v>533</v>
      </c>
      <c r="AH34" s="27" t="s">
        <v>607</v>
      </c>
      <c r="AI34" s="27" t="s">
        <v>432</v>
      </c>
      <c r="AJ34" s="27" t="s">
        <v>432</v>
      </c>
      <c r="AK34" s="27" t="s">
        <v>432</v>
      </c>
    </row>
    <row r="35">
      <c r="A35" s="28">
        <v>26.0</v>
      </c>
      <c r="B35" s="27" t="s">
        <v>87</v>
      </c>
      <c r="C35" s="27" t="s">
        <v>87</v>
      </c>
      <c r="D35" s="27" t="s">
        <v>608</v>
      </c>
      <c r="E35" s="27" t="s">
        <v>609</v>
      </c>
      <c r="F35" s="27" t="s">
        <v>87</v>
      </c>
      <c r="G35" s="27" t="s">
        <v>87</v>
      </c>
      <c r="H35" s="27" t="s">
        <v>87</v>
      </c>
      <c r="I35" s="29"/>
      <c r="J35" s="27" t="s">
        <v>451</v>
      </c>
      <c r="K35" s="27" t="s">
        <v>452</v>
      </c>
      <c r="L35" s="27" t="s">
        <v>444</v>
      </c>
      <c r="M35" s="32">
        <v>25.139367</v>
      </c>
      <c r="N35" s="32">
        <v>-80.294017</v>
      </c>
      <c r="O35" s="32">
        <v>2015.0</v>
      </c>
      <c r="P35" s="27" t="s">
        <v>530</v>
      </c>
      <c r="Q35" s="27" t="s">
        <v>86</v>
      </c>
      <c r="R35" s="27" t="s">
        <v>87</v>
      </c>
      <c r="S35" s="27" t="s">
        <v>87</v>
      </c>
      <c r="T35" s="27" t="s">
        <v>32</v>
      </c>
      <c r="U35" s="27" t="s">
        <v>610</v>
      </c>
      <c r="V35" s="32">
        <v>2.4362732E7</v>
      </c>
      <c r="W35" s="32">
        <v>9492579.0</v>
      </c>
      <c r="X35" s="32">
        <v>0.39</v>
      </c>
      <c r="Y35" s="32">
        <v>3875.0</v>
      </c>
      <c r="Z35" s="32">
        <v>0.16059293</v>
      </c>
      <c r="AA35" s="32">
        <v>0.06718672</v>
      </c>
      <c r="AB35" s="32">
        <v>0.34899107</v>
      </c>
      <c r="AC35" s="32">
        <v>0.42322928</v>
      </c>
      <c r="AD35" s="27" t="s">
        <v>531</v>
      </c>
      <c r="AE35" s="29"/>
      <c r="AF35" s="29"/>
      <c r="AG35" s="27" t="s">
        <v>533</v>
      </c>
      <c r="AH35" s="27" t="s">
        <v>611</v>
      </c>
      <c r="AI35" s="27" t="s">
        <v>432</v>
      </c>
      <c r="AJ35" s="27" t="s">
        <v>432</v>
      </c>
      <c r="AK35" s="27" t="s">
        <v>432</v>
      </c>
    </row>
    <row r="36">
      <c r="A36" s="28">
        <v>27.0</v>
      </c>
      <c r="B36" s="27" t="s">
        <v>89</v>
      </c>
      <c r="C36" s="27" t="s">
        <v>89</v>
      </c>
      <c r="D36" s="27" t="s">
        <v>612</v>
      </c>
      <c r="E36" s="27" t="s">
        <v>612</v>
      </c>
      <c r="F36" s="27" t="s">
        <v>89</v>
      </c>
      <c r="G36" s="27" t="s">
        <v>89</v>
      </c>
      <c r="H36" s="27" t="s">
        <v>89</v>
      </c>
      <c r="I36" s="27" t="s">
        <v>613</v>
      </c>
      <c r="J36" s="27" t="s">
        <v>445</v>
      </c>
      <c r="K36" s="27" t="s">
        <v>446</v>
      </c>
      <c r="L36" s="27" t="s">
        <v>433</v>
      </c>
      <c r="M36" s="32">
        <v>24.55107</v>
      </c>
      <c r="N36" s="32">
        <v>-81.80805</v>
      </c>
      <c r="O36" s="27" t="s">
        <v>553</v>
      </c>
      <c r="P36" s="27" t="s">
        <v>548</v>
      </c>
      <c r="Q36" s="27" t="s">
        <v>88</v>
      </c>
      <c r="R36" s="27" t="s">
        <v>89</v>
      </c>
      <c r="S36" s="27" t="s">
        <v>89</v>
      </c>
      <c r="T36" s="27" t="s">
        <v>32</v>
      </c>
      <c r="U36" s="27" t="s">
        <v>614</v>
      </c>
      <c r="V36" s="32">
        <v>2.5120802E7</v>
      </c>
      <c r="W36" s="32">
        <v>1.8918386E7</v>
      </c>
      <c r="X36" s="32">
        <v>0.753</v>
      </c>
      <c r="Y36" s="32">
        <v>971.0</v>
      </c>
      <c r="Z36" s="32">
        <v>0.01616998</v>
      </c>
      <c r="AA36" s="32">
        <v>0.00256226</v>
      </c>
      <c r="AB36" s="32">
        <v>0.01236356</v>
      </c>
      <c r="AC36" s="32">
        <v>0.96890421</v>
      </c>
      <c r="AD36" s="27" t="s">
        <v>531</v>
      </c>
      <c r="AE36" s="27" t="s">
        <v>555</v>
      </c>
      <c r="AF36" s="27" t="s">
        <v>615</v>
      </c>
      <c r="AG36" s="27" t="s">
        <v>557</v>
      </c>
      <c r="AH36" s="27" t="s">
        <v>616</v>
      </c>
      <c r="AI36" s="32">
        <v>2018.0</v>
      </c>
      <c r="AJ36" s="32">
        <v>2018.0</v>
      </c>
      <c r="AK36" s="32">
        <v>2018.0</v>
      </c>
    </row>
    <row r="37">
      <c r="A37" s="28">
        <v>28.0</v>
      </c>
      <c r="B37" s="27" t="s">
        <v>432</v>
      </c>
      <c r="C37" s="27" t="s">
        <v>432</v>
      </c>
      <c r="D37" s="27" t="s">
        <v>432</v>
      </c>
      <c r="E37" s="27" t="s">
        <v>432</v>
      </c>
      <c r="F37" s="27" t="s">
        <v>91</v>
      </c>
      <c r="G37" s="27" t="s">
        <v>91</v>
      </c>
      <c r="H37" s="27" t="s">
        <v>91</v>
      </c>
      <c r="I37" s="27" t="s">
        <v>432</v>
      </c>
      <c r="J37" s="27"/>
      <c r="K37" s="27"/>
      <c r="L37" s="27"/>
      <c r="M37" s="27" t="s">
        <v>432</v>
      </c>
      <c r="N37" s="27" t="s">
        <v>432</v>
      </c>
      <c r="O37" s="27" t="s">
        <v>432</v>
      </c>
      <c r="P37" s="27" t="s">
        <v>432</v>
      </c>
      <c r="Q37" s="27" t="s">
        <v>90</v>
      </c>
      <c r="R37" s="27" t="s">
        <v>91</v>
      </c>
      <c r="S37" s="27" t="s">
        <v>91</v>
      </c>
      <c r="T37" s="27" t="s">
        <v>32</v>
      </c>
      <c r="U37" s="27" t="s">
        <v>617</v>
      </c>
      <c r="V37" s="32">
        <v>1.9399521E7</v>
      </c>
      <c r="W37" s="32">
        <v>1.0719912E7</v>
      </c>
      <c r="X37" s="32">
        <v>0.553</v>
      </c>
      <c r="Y37" s="32">
        <v>3154.0</v>
      </c>
      <c r="Z37" s="32">
        <v>0.12450524</v>
      </c>
      <c r="AA37" s="32">
        <v>0.02658375</v>
      </c>
      <c r="AB37" s="32">
        <v>0.16747503</v>
      </c>
      <c r="AC37" s="32">
        <v>0.68143598</v>
      </c>
      <c r="AD37" s="27" t="s">
        <v>432</v>
      </c>
      <c r="AE37" s="27" t="s">
        <v>432</v>
      </c>
      <c r="AF37" s="27" t="s">
        <v>432</v>
      </c>
      <c r="AG37" s="27" t="s">
        <v>432</v>
      </c>
      <c r="AH37" s="27" t="s">
        <v>432</v>
      </c>
      <c r="AI37" s="27" t="s">
        <v>432</v>
      </c>
      <c r="AJ37" s="27" t="s">
        <v>432</v>
      </c>
      <c r="AK37" s="27" t="s">
        <v>432</v>
      </c>
    </row>
    <row r="38">
      <c r="A38" s="28">
        <v>29.0</v>
      </c>
      <c r="B38" s="27" t="s">
        <v>618</v>
      </c>
      <c r="C38" s="27" t="s">
        <v>93</v>
      </c>
      <c r="D38" s="27" t="s">
        <v>618</v>
      </c>
      <c r="E38" s="27" t="s">
        <v>619</v>
      </c>
      <c r="F38" s="32">
        <v>15358.0</v>
      </c>
      <c r="G38" s="27" t="s">
        <v>93</v>
      </c>
      <c r="H38" s="32">
        <v>15358.0</v>
      </c>
      <c r="I38" s="29"/>
      <c r="J38" s="27" t="s">
        <v>451</v>
      </c>
      <c r="K38" s="27" t="s">
        <v>452</v>
      </c>
      <c r="L38" s="27" t="s">
        <v>433</v>
      </c>
      <c r="M38" s="32">
        <v>25.139367</v>
      </c>
      <c r="N38" s="32">
        <v>-80.294017</v>
      </c>
      <c r="O38" s="27" t="s">
        <v>529</v>
      </c>
      <c r="P38" s="27" t="s">
        <v>530</v>
      </c>
      <c r="Q38" s="27" t="s">
        <v>92</v>
      </c>
      <c r="R38" s="27" t="s">
        <v>93</v>
      </c>
      <c r="S38" s="27" t="s">
        <v>93</v>
      </c>
      <c r="T38" s="27" t="s">
        <v>32</v>
      </c>
      <c r="U38" s="27" t="s">
        <v>620</v>
      </c>
      <c r="V38" s="32">
        <v>2.2797232E7</v>
      </c>
      <c r="W38" s="32">
        <v>6359796.0</v>
      </c>
      <c r="X38" s="32">
        <v>0.279</v>
      </c>
      <c r="Y38" s="32">
        <v>4791.0</v>
      </c>
      <c r="Z38" s="32">
        <v>0.19637822</v>
      </c>
      <c r="AA38" s="32">
        <v>0.0484826</v>
      </c>
      <c r="AB38" s="32">
        <v>0.22413749</v>
      </c>
      <c r="AC38" s="32">
        <v>0.53100169</v>
      </c>
      <c r="AD38" s="27" t="s">
        <v>531</v>
      </c>
      <c r="AE38" s="27" t="s">
        <v>532</v>
      </c>
      <c r="AG38" s="29"/>
      <c r="AH38" s="29"/>
      <c r="AI38" s="27" t="s">
        <v>432</v>
      </c>
      <c r="AJ38" s="27" t="s">
        <v>432</v>
      </c>
      <c r="AK38" s="27" t="s">
        <v>432</v>
      </c>
    </row>
    <row r="39">
      <c r="A39" s="28">
        <v>30.0</v>
      </c>
      <c r="B39" s="27" t="s">
        <v>95</v>
      </c>
      <c r="C39" s="27" t="s">
        <v>95</v>
      </c>
      <c r="D39" s="27" t="s">
        <v>621</v>
      </c>
      <c r="E39" s="27" t="s">
        <v>622</v>
      </c>
      <c r="F39" s="27" t="s">
        <v>95</v>
      </c>
      <c r="G39" s="27" t="s">
        <v>95</v>
      </c>
      <c r="H39" s="27" t="s">
        <v>95</v>
      </c>
      <c r="I39" s="29"/>
      <c r="J39" s="27" t="s">
        <v>451</v>
      </c>
      <c r="K39" s="27" t="s">
        <v>452</v>
      </c>
      <c r="L39" s="27" t="s">
        <v>433</v>
      </c>
      <c r="M39" s="32">
        <v>25.139367</v>
      </c>
      <c r="N39" s="32">
        <v>-80.294017</v>
      </c>
      <c r="O39" s="27" t="s">
        <v>529</v>
      </c>
      <c r="P39" s="27" t="s">
        <v>530</v>
      </c>
      <c r="Q39" s="27" t="s">
        <v>94</v>
      </c>
      <c r="R39" s="27" t="s">
        <v>95</v>
      </c>
      <c r="S39" s="27" t="s">
        <v>96</v>
      </c>
      <c r="T39" s="27" t="s">
        <v>32</v>
      </c>
      <c r="U39" s="27" t="s">
        <v>623</v>
      </c>
      <c r="V39" s="32">
        <v>2.1133994E7</v>
      </c>
      <c r="W39" s="32">
        <v>1.176812E7</v>
      </c>
      <c r="X39" s="32">
        <v>0.557</v>
      </c>
      <c r="Y39" s="32">
        <v>2288.0</v>
      </c>
      <c r="Z39" s="32">
        <v>0.091204</v>
      </c>
      <c r="AA39" s="32">
        <v>0.02450302</v>
      </c>
      <c r="AB39" s="32">
        <v>0.15595327</v>
      </c>
      <c r="AC39" s="32">
        <v>0.72833972</v>
      </c>
      <c r="AD39" s="29"/>
      <c r="AE39" s="29"/>
      <c r="AF39" s="29"/>
      <c r="AG39" s="29"/>
      <c r="AH39" s="29"/>
      <c r="AI39" s="27" t="s">
        <v>432</v>
      </c>
      <c r="AJ39" s="27" t="s">
        <v>432</v>
      </c>
      <c r="AK39" s="27" t="s">
        <v>432</v>
      </c>
    </row>
    <row r="40">
      <c r="A40" s="28">
        <v>31.0</v>
      </c>
      <c r="B40" s="27" t="s">
        <v>624</v>
      </c>
      <c r="C40" s="27" t="s">
        <v>624</v>
      </c>
      <c r="D40" s="27" t="s">
        <v>98</v>
      </c>
      <c r="E40" s="27" t="s">
        <v>98</v>
      </c>
      <c r="F40" s="32">
        <v>15431.0</v>
      </c>
      <c r="G40" s="27" t="s">
        <v>98</v>
      </c>
      <c r="H40" s="32">
        <v>15431.0</v>
      </c>
      <c r="I40" s="29"/>
      <c r="J40" s="27" t="s">
        <v>451</v>
      </c>
      <c r="K40" s="27" t="s">
        <v>452</v>
      </c>
      <c r="L40" s="27" t="s">
        <v>433</v>
      </c>
      <c r="M40" s="32">
        <v>25.139367</v>
      </c>
      <c r="N40" s="32">
        <v>-80.294017</v>
      </c>
      <c r="O40" s="27" t="s">
        <v>529</v>
      </c>
      <c r="P40" s="27" t="s">
        <v>530</v>
      </c>
      <c r="Q40" s="27" t="s">
        <v>97</v>
      </c>
      <c r="R40" s="27" t="s">
        <v>98</v>
      </c>
      <c r="S40" s="27" t="s">
        <v>98</v>
      </c>
      <c r="T40" s="27" t="s">
        <v>32</v>
      </c>
      <c r="U40" s="27" t="s">
        <v>625</v>
      </c>
      <c r="V40" s="32">
        <v>1.9761108E7</v>
      </c>
      <c r="W40" s="32">
        <v>1.1309894E7</v>
      </c>
      <c r="X40" s="32">
        <v>0.572</v>
      </c>
      <c r="Y40" s="32">
        <v>2649.0</v>
      </c>
      <c r="Z40" s="32">
        <v>0.11848462</v>
      </c>
      <c r="AA40" s="32">
        <v>0.03769739</v>
      </c>
      <c r="AB40" s="32">
        <v>0.17287683</v>
      </c>
      <c r="AC40" s="32">
        <v>0.67094116</v>
      </c>
      <c r="AD40" s="29"/>
      <c r="AE40" s="29"/>
      <c r="AF40" s="29"/>
      <c r="AG40" s="29"/>
      <c r="AH40" s="29"/>
      <c r="AI40" s="27" t="s">
        <v>432</v>
      </c>
      <c r="AJ40" s="27" t="s">
        <v>432</v>
      </c>
      <c r="AK40" s="27" t="s">
        <v>432</v>
      </c>
    </row>
    <row r="41">
      <c r="A41" s="28">
        <v>32.0</v>
      </c>
      <c r="B41" s="27" t="s">
        <v>100</v>
      </c>
      <c r="C41" s="27" t="s">
        <v>100</v>
      </c>
      <c r="D41" s="27" t="s">
        <v>626</v>
      </c>
      <c r="E41" s="27" t="s">
        <v>627</v>
      </c>
      <c r="F41" s="27" t="s">
        <v>100</v>
      </c>
      <c r="G41" s="27" t="s">
        <v>100</v>
      </c>
      <c r="H41" s="27" t="s">
        <v>100</v>
      </c>
      <c r="I41" s="29"/>
      <c r="J41" s="27" t="s">
        <v>451</v>
      </c>
      <c r="K41" s="27" t="s">
        <v>452</v>
      </c>
      <c r="L41" s="27" t="s">
        <v>433</v>
      </c>
      <c r="M41" s="32">
        <v>25.139367</v>
      </c>
      <c r="N41" s="32">
        <v>-80.294017</v>
      </c>
      <c r="O41" s="27" t="s">
        <v>529</v>
      </c>
      <c r="P41" s="27" t="s">
        <v>530</v>
      </c>
      <c r="Q41" s="27" t="s">
        <v>99</v>
      </c>
      <c r="R41" s="27" t="s">
        <v>100</v>
      </c>
      <c r="S41" s="27" t="s">
        <v>101</v>
      </c>
      <c r="T41" s="27" t="s">
        <v>32</v>
      </c>
      <c r="U41" s="27" t="s">
        <v>628</v>
      </c>
      <c r="V41" s="32">
        <v>2.7111915E7</v>
      </c>
      <c r="W41" s="32">
        <v>2.0273728E7</v>
      </c>
      <c r="X41" s="32">
        <v>0.748</v>
      </c>
      <c r="Y41" s="32">
        <v>808.0</v>
      </c>
      <c r="Z41" s="32">
        <v>0.10894416</v>
      </c>
      <c r="AA41" s="32">
        <v>0.02135491</v>
      </c>
      <c r="AB41" s="32">
        <v>0.14339175</v>
      </c>
      <c r="AC41" s="32">
        <v>0.72630918</v>
      </c>
      <c r="AD41" s="29"/>
      <c r="AE41" s="29"/>
      <c r="AF41" s="29"/>
      <c r="AG41" s="29"/>
      <c r="AH41" s="29"/>
      <c r="AI41" s="27" t="s">
        <v>432</v>
      </c>
      <c r="AJ41" s="27" t="s">
        <v>432</v>
      </c>
      <c r="AK41" s="27" t="s">
        <v>432</v>
      </c>
    </row>
    <row r="42">
      <c r="A42" s="28">
        <v>33.0</v>
      </c>
      <c r="B42" s="27" t="s">
        <v>103</v>
      </c>
      <c r="C42" s="27" t="s">
        <v>103</v>
      </c>
      <c r="D42" s="27" t="s">
        <v>629</v>
      </c>
      <c r="E42" s="27" t="s">
        <v>630</v>
      </c>
      <c r="F42" s="27" t="s">
        <v>103</v>
      </c>
      <c r="G42" s="27" t="s">
        <v>103</v>
      </c>
      <c r="H42" s="27" t="s">
        <v>103</v>
      </c>
      <c r="I42" s="29"/>
      <c r="J42" s="27" t="s">
        <v>451</v>
      </c>
      <c r="K42" s="27" t="s">
        <v>452</v>
      </c>
      <c r="L42" s="27" t="s">
        <v>433</v>
      </c>
      <c r="M42" s="32">
        <v>25.139367</v>
      </c>
      <c r="N42" s="32">
        <v>-80.294017</v>
      </c>
      <c r="O42" s="27" t="s">
        <v>529</v>
      </c>
      <c r="P42" s="27" t="s">
        <v>530</v>
      </c>
      <c r="Q42" s="27" t="s">
        <v>102</v>
      </c>
      <c r="R42" s="27" t="s">
        <v>103</v>
      </c>
      <c r="S42" s="27" t="s">
        <v>104</v>
      </c>
      <c r="T42" s="27" t="s">
        <v>32</v>
      </c>
      <c r="U42" s="27" t="s">
        <v>631</v>
      </c>
      <c r="V42" s="32">
        <v>2.5479325E7</v>
      </c>
      <c r="W42" s="32">
        <v>1.7666515E7</v>
      </c>
      <c r="X42" s="32">
        <v>0.693</v>
      </c>
      <c r="Y42" s="32">
        <v>992.0</v>
      </c>
      <c r="Z42" s="32">
        <v>0.10146152</v>
      </c>
      <c r="AA42" s="32">
        <v>0.02219771</v>
      </c>
      <c r="AB42" s="32">
        <v>0.12398024</v>
      </c>
      <c r="AC42" s="32">
        <v>0.75236054</v>
      </c>
      <c r="AD42" s="29"/>
      <c r="AE42" s="29"/>
      <c r="AF42" s="29"/>
      <c r="AG42" s="29"/>
      <c r="AH42" s="29"/>
      <c r="AI42" s="27" t="s">
        <v>432</v>
      </c>
      <c r="AJ42" s="27" t="s">
        <v>432</v>
      </c>
      <c r="AK42" s="27" t="s">
        <v>432</v>
      </c>
    </row>
    <row r="43">
      <c r="A43" s="28">
        <v>34.0</v>
      </c>
      <c r="B43" s="27" t="s">
        <v>106</v>
      </c>
      <c r="C43" s="27" t="s">
        <v>106</v>
      </c>
      <c r="D43" s="27" t="s">
        <v>106</v>
      </c>
      <c r="E43" s="27" t="s">
        <v>39</v>
      </c>
      <c r="F43" s="27" t="s">
        <v>106</v>
      </c>
      <c r="G43" s="27" t="s">
        <v>106</v>
      </c>
      <c r="H43" s="27" t="s">
        <v>106</v>
      </c>
      <c r="I43" s="27" t="s">
        <v>283</v>
      </c>
      <c r="J43" s="27" t="s">
        <v>445</v>
      </c>
      <c r="K43" s="27" t="s">
        <v>446</v>
      </c>
      <c r="L43" s="27" t="s">
        <v>433</v>
      </c>
      <c r="M43" s="32">
        <v>24.55107</v>
      </c>
      <c r="N43" s="32">
        <v>-81.80805</v>
      </c>
      <c r="O43" s="27" t="s">
        <v>553</v>
      </c>
      <c r="P43" s="27" t="s">
        <v>548</v>
      </c>
      <c r="Q43" s="27" t="s">
        <v>105</v>
      </c>
      <c r="R43" s="27" t="s">
        <v>106</v>
      </c>
      <c r="S43" s="27" t="s">
        <v>106</v>
      </c>
      <c r="T43" s="27" t="s">
        <v>32</v>
      </c>
      <c r="U43" s="27" t="s">
        <v>632</v>
      </c>
      <c r="V43" s="32">
        <v>2.2655636E7</v>
      </c>
      <c r="W43" s="32">
        <v>1.134913E7</v>
      </c>
      <c r="X43" s="32">
        <v>0.501</v>
      </c>
      <c r="Y43" s="32">
        <v>2521.0</v>
      </c>
      <c r="Z43" s="32">
        <v>0.06178786</v>
      </c>
      <c r="AA43" s="32">
        <v>0.00903418</v>
      </c>
      <c r="AB43" s="32">
        <v>0.10974067</v>
      </c>
      <c r="AC43" s="32">
        <v>0.81943729</v>
      </c>
      <c r="AD43" s="27" t="s">
        <v>531</v>
      </c>
      <c r="AE43" s="27" t="s">
        <v>555</v>
      </c>
      <c r="AF43" s="27" t="s">
        <v>556</v>
      </c>
      <c r="AG43" s="27" t="s">
        <v>557</v>
      </c>
      <c r="AH43" s="29"/>
      <c r="AI43" s="32">
        <v>2018.0</v>
      </c>
      <c r="AJ43" s="32">
        <v>2018.0</v>
      </c>
      <c r="AK43" s="32">
        <v>2018.0</v>
      </c>
    </row>
    <row r="44">
      <c r="A44" s="28">
        <v>35.0</v>
      </c>
      <c r="B44" s="27" t="s">
        <v>108</v>
      </c>
      <c r="C44" s="27" t="s">
        <v>108</v>
      </c>
      <c r="D44" s="27" t="s">
        <v>633</v>
      </c>
      <c r="E44" s="27" t="s">
        <v>634</v>
      </c>
      <c r="F44" s="27" t="s">
        <v>108</v>
      </c>
      <c r="G44" s="27" t="s">
        <v>635</v>
      </c>
      <c r="H44" s="27" t="s">
        <v>108</v>
      </c>
      <c r="I44" s="29"/>
      <c r="J44" s="27" t="s">
        <v>451</v>
      </c>
      <c r="K44" s="29"/>
      <c r="L44" s="27" t="s">
        <v>433</v>
      </c>
      <c r="M44" s="27" t="s">
        <v>432</v>
      </c>
      <c r="N44" s="27" t="s">
        <v>432</v>
      </c>
      <c r="O44" s="32">
        <v>2015.0</v>
      </c>
      <c r="P44" s="29"/>
      <c r="Q44" s="27" t="s">
        <v>107</v>
      </c>
      <c r="R44" s="27" t="s">
        <v>108</v>
      </c>
      <c r="S44" s="27" t="s">
        <v>108</v>
      </c>
      <c r="T44" s="27" t="s">
        <v>32</v>
      </c>
      <c r="U44" s="27" t="s">
        <v>636</v>
      </c>
      <c r="V44" s="32">
        <v>1.9603998E7</v>
      </c>
      <c r="W44" s="32">
        <v>1.2427078E7</v>
      </c>
      <c r="X44" s="32">
        <v>0.634</v>
      </c>
      <c r="Y44" s="32">
        <v>1918.0</v>
      </c>
      <c r="Z44" s="32">
        <v>0.08927161</v>
      </c>
      <c r="AA44" s="32">
        <v>0.01657891</v>
      </c>
      <c r="AB44" s="32">
        <v>0.12343499</v>
      </c>
      <c r="AC44" s="32">
        <v>0.7707145</v>
      </c>
      <c r="AD44" s="27" t="s">
        <v>531</v>
      </c>
      <c r="AE44" s="29"/>
      <c r="AF44" s="29"/>
      <c r="AG44" s="27" t="s">
        <v>533</v>
      </c>
      <c r="AH44" s="29"/>
      <c r="AI44" s="27" t="s">
        <v>432</v>
      </c>
      <c r="AJ44" s="27" t="s">
        <v>432</v>
      </c>
      <c r="AK44" s="27" t="s">
        <v>432</v>
      </c>
    </row>
    <row r="45">
      <c r="A45" s="28">
        <v>36.0</v>
      </c>
      <c r="B45" s="27" t="s">
        <v>432</v>
      </c>
      <c r="C45" s="27" t="s">
        <v>432</v>
      </c>
      <c r="D45" s="27" t="s">
        <v>432</v>
      </c>
      <c r="E45" s="27" t="s">
        <v>432</v>
      </c>
      <c r="F45" s="27" t="s">
        <v>110</v>
      </c>
      <c r="G45" s="27" t="s">
        <v>637</v>
      </c>
      <c r="H45" s="27" t="s">
        <v>110</v>
      </c>
      <c r="I45" s="27" t="s">
        <v>432</v>
      </c>
      <c r="J45" s="27"/>
      <c r="K45" s="27"/>
      <c r="L45" s="27"/>
      <c r="M45" s="27" t="s">
        <v>432</v>
      </c>
      <c r="N45" s="27" t="s">
        <v>432</v>
      </c>
      <c r="O45" s="27" t="s">
        <v>432</v>
      </c>
      <c r="P45" s="27" t="s">
        <v>432</v>
      </c>
      <c r="Q45" s="27" t="s">
        <v>109</v>
      </c>
      <c r="R45" s="27" t="s">
        <v>110</v>
      </c>
      <c r="S45" s="27" t="s">
        <v>110</v>
      </c>
      <c r="T45" s="27" t="s">
        <v>32</v>
      </c>
      <c r="U45" s="27" t="s">
        <v>638</v>
      </c>
      <c r="V45" s="32">
        <v>2.5675607E7</v>
      </c>
      <c r="W45" s="32">
        <v>1.9162797E7</v>
      </c>
      <c r="X45" s="32">
        <v>0.746</v>
      </c>
      <c r="Y45" s="32">
        <v>735.0</v>
      </c>
      <c r="Z45" s="32">
        <v>0.06160473</v>
      </c>
      <c r="AA45" s="32">
        <v>0.00914949</v>
      </c>
      <c r="AB45" s="32">
        <v>0.0676315</v>
      </c>
      <c r="AC45" s="32">
        <v>0.86161429</v>
      </c>
      <c r="AD45" s="27" t="s">
        <v>432</v>
      </c>
      <c r="AE45" s="27" t="s">
        <v>432</v>
      </c>
      <c r="AF45" s="27" t="s">
        <v>432</v>
      </c>
      <c r="AG45" s="27" t="s">
        <v>432</v>
      </c>
      <c r="AH45" s="27" t="s">
        <v>432</v>
      </c>
      <c r="AI45" s="27" t="s">
        <v>432</v>
      </c>
      <c r="AJ45" s="27" t="s">
        <v>432</v>
      </c>
      <c r="AK45" s="27" t="s">
        <v>432</v>
      </c>
    </row>
    <row r="46">
      <c r="A46" s="28">
        <v>37.0</v>
      </c>
      <c r="B46" s="27" t="s">
        <v>112</v>
      </c>
      <c r="C46" s="27" t="s">
        <v>112</v>
      </c>
      <c r="D46" s="27" t="s">
        <v>639</v>
      </c>
      <c r="E46" s="27" t="s">
        <v>640</v>
      </c>
      <c r="F46" s="27" t="s">
        <v>112</v>
      </c>
      <c r="G46" s="27" t="s">
        <v>112</v>
      </c>
      <c r="H46" s="27" t="s">
        <v>112</v>
      </c>
      <c r="I46" s="29"/>
      <c r="J46" s="27" t="s">
        <v>451</v>
      </c>
      <c r="K46" s="27" t="s">
        <v>452</v>
      </c>
      <c r="L46" s="27" t="s">
        <v>444</v>
      </c>
      <c r="M46" s="32">
        <v>25.139367</v>
      </c>
      <c r="N46" s="32">
        <v>-80.294017</v>
      </c>
      <c r="O46" s="32">
        <v>2015.0</v>
      </c>
      <c r="P46" s="27" t="s">
        <v>530</v>
      </c>
      <c r="Q46" s="27" t="s">
        <v>111</v>
      </c>
      <c r="R46" s="27" t="s">
        <v>112</v>
      </c>
      <c r="S46" s="27" t="s">
        <v>112</v>
      </c>
      <c r="T46" s="27" t="s">
        <v>32</v>
      </c>
      <c r="U46" s="27" t="s">
        <v>641</v>
      </c>
      <c r="V46" s="32">
        <v>2.4785352E7</v>
      </c>
      <c r="W46" s="32">
        <v>1.5597711E7</v>
      </c>
      <c r="X46" s="32">
        <v>0.629</v>
      </c>
      <c r="Y46" s="32">
        <v>971.0</v>
      </c>
      <c r="Z46" s="32">
        <v>0.06679375</v>
      </c>
      <c r="AA46" s="32">
        <v>0.00911556</v>
      </c>
      <c r="AB46" s="32">
        <v>0.05683457</v>
      </c>
      <c r="AC46" s="32">
        <v>0.86725612</v>
      </c>
      <c r="AD46" s="27" t="s">
        <v>531</v>
      </c>
      <c r="AE46" s="29"/>
      <c r="AF46" s="29"/>
      <c r="AG46" s="27" t="s">
        <v>533</v>
      </c>
      <c r="AH46" s="27" t="s">
        <v>642</v>
      </c>
      <c r="AI46" s="27" t="s">
        <v>432</v>
      </c>
      <c r="AJ46" s="27" t="s">
        <v>432</v>
      </c>
      <c r="AK46" s="27" t="s">
        <v>432</v>
      </c>
    </row>
    <row r="47">
      <c r="A47" s="28">
        <v>38.0</v>
      </c>
      <c r="B47" s="27" t="s">
        <v>114</v>
      </c>
      <c r="C47" s="27" t="s">
        <v>114</v>
      </c>
      <c r="D47" s="27" t="s">
        <v>643</v>
      </c>
      <c r="E47" s="27" t="s">
        <v>644</v>
      </c>
      <c r="F47" s="27" t="s">
        <v>114</v>
      </c>
      <c r="G47" s="27" t="s">
        <v>645</v>
      </c>
      <c r="H47" s="27" t="s">
        <v>114</v>
      </c>
      <c r="I47" s="29"/>
      <c r="J47" s="27" t="s">
        <v>451</v>
      </c>
      <c r="K47" s="27" t="s">
        <v>452</v>
      </c>
      <c r="L47" s="27" t="s">
        <v>444</v>
      </c>
      <c r="M47" s="32">
        <v>25.139367</v>
      </c>
      <c r="N47" s="32">
        <v>-80.294017</v>
      </c>
      <c r="O47" s="32">
        <v>2015.0</v>
      </c>
      <c r="P47" s="27" t="s">
        <v>530</v>
      </c>
      <c r="Q47" s="27" t="s">
        <v>113</v>
      </c>
      <c r="R47" s="27" t="s">
        <v>114</v>
      </c>
      <c r="S47" s="27" t="s">
        <v>114</v>
      </c>
      <c r="T47" s="27" t="s">
        <v>32</v>
      </c>
      <c r="U47" s="27" t="s">
        <v>646</v>
      </c>
      <c r="V47" s="32">
        <v>2.4842654E7</v>
      </c>
      <c r="W47" s="32">
        <v>1.7849205E7</v>
      </c>
      <c r="X47" s="32">
        <v>0.718</v>
      </c>
      <c r="Y47" s="32">
        <v>739.0</v>
      </c>
      <c r="Z47" s="32">
        <v>0.09017812</v>
      </c>
      <c r="AA47" s="32">
        <v>0.01504532</v>
      </c>
      <c r="AB47" s="32">
        <v>0.1192754</v>
      </c>
      <c r="AC47" s="32">
        <v>0.77550116</v>
      </c>
      <c r="AD47" s="29"/>
      <c r="AE47" s="29"/>
      <c r="AF47" s="29"/>
      <c r="AG47" s="29"/>
      <c r="AH47" s="29"/>
      <c r="AI47" s="27" t="s">
        <v>432</v>
      </c>
      <c r="AJ47" s="27" t="s">
        <v>432</v>
      </c>
      <c r="AK47" s="27" t="s">
        <v>432</v>
      </c>
    </row>
    <row r="48">
      <c r="A48" s="28">
        <v>39.0</v>
      </c>
      <c r="B48" s="27" t="s">
        <v>432</v>
      </c>
      <c r="C48" s="27" t="s">
        <v>432</v>
      </c>
      <c r="D48" s="27" t="s">
        <v>432</v>
      </c>
      <c r="E48" s="27" t="s">
        <v>432</v>
      </c>
      <c r="F48" s="27" t="s">
        <v>116</v>
      </c>
      <c r="G48" s="27" t="s">
        <v>116</v>
      </c>
      <c r="H48" s="27" t="s">
        <v>116</v>
      </c>
      <c r="I48" s="27" t="s">
        <v>432</v>
      </c>
      <c r="J48" s="27"/>
      <c r="K48" s="27"/>
      <c r="L48" s="27"/>
      <c r="M48" s="27" t="s">
        <v>432</v>
      </c>
      <c r="N48" s="27" t="s">
        <v>432</v>
      </c>
      <c r="O48" s="27" t="s">
        <v>432</v>
      </c>
      <c r="P48" s="27" t="s">
        <v>432</v>
      </c>
      <c r="Q48" s="27" t="s">
        <v>115</v>
      </c>
      <c r="R48" s="27" t="s">
        <v>116</v>
      </c>
      <c r="S48" s="27" t="s">
        <v>116</v>
      </c>
      <c r="T48" s="27" t="s">
        <v>32</v>
      </c>
      <c r="U48" s="27" t="s">
        <v>647</v>
      </c>
      <c r="V48" s="32">
        <v>2.4702523E7</v>
      </c>
      <c r="W48" s="32">
        <v>1.7582095E7</v>
      </c>
      <c r="X48" s="32">
        <v>0.712</v>
      </c>
      <c r="Y48" s="32">
        <v>1039.0</v>
      </c>
      <c r="Z48" s="32">
        <v>0.0602157</v>
      </c>
      <c r="AA48" s="32">
        <v>0.01106233</v>
      </c>
      <c r="AB48" s="32">
        <v>0.05417045</v>
      </c>
      <c r="AC48" s="32">
        <v>0.87455151</v>
      </c>
      <c r="AD48" s="27" t="s">
        <v>432</v>
      </c>
      <c r="AE48" s="27" t="s">
        <v>432</v>
      </c>
      <c r="AF48" s="27" t="s">
        <v>432</v>
      </c>
      <c r="AG48" s="27" t="s">
        <v>432</v>
      </c>
      <c r="AH48" s="27" t="s">
        <v>432</v>
      </c>
      <c r="AI48" s="27" t="s">
        <v>432</v>
      </c>
      <c r="AJ48" s="27" t="s">
        <v>432</v>
      </c>
      <c r="AK48" s="27" t="s">
        <v>432</v>
      </c>
    </row>
    <row r="49">
      <c r="A49" s="28">
        <v>154.0</v>
      </c>
      <c r="B49" s="27" t="s">
        <v>118</v>
      </c>
      <c r="C49" s="27" t="s">
        <v>118</v>
      </c>
      <c r="D49" s="27" t="s">
        <v>648</v>
      </c>
      <c r="E49" s="27" t="s">
        <v>648</v>
      </c>
      <c r="F49" s="27" t="s">
        <v>118</v>
      </c>
      <c r="G49" s="27" t="s">
        <v>118</v>
      </c>
      <c r="H49" s="27" t="s">
        <v>118</v>
      </c>
      <c r="I49" s="29"/>
      <c r="J49" s="27" t="s">
        <v>445</v>
      </c>
      <c r="K49" s="27" t="s">
        <v>446</v>
      </c>
      <c r="L49" s="27" t="s">
        <v>433</v>
      </c>
      <c r="M49" s="32">
        <v>24.55107</v>
      </c>
      <c r="N49" s="32">
        <v>-81.80805</v>
      </c>
      <c r="O49" s="27" t="s">
        <v>553</v>
      </c>
      <c r="P49" s="27" t="s">
        <v>548</v>
      </c>
      <c r="Q49" s="27" t="s">
        <v>117</v>
      </c>
      <c r="R49" s="27" t="s">
        <v>118</v>
      </c>
      <c r="S49" s="27" t="s">
        <v>118</v>
      </c>
      <c r="T49" s="27" t="s">
        <v>32</v>
      </c>
      <c r="U49" s="27" t="s">
        <v>559</v>
      </c>
      <c r="V49" s="32">
        <v>2.6281851E7</v>
      </c>
      <c r="W49" s="32">
        <v>1.7142937E7</v>
      </c>
      <c r="X49" s="32">
        <v>0.652</v>
      </c>
      <c r="Y49" s="32">
        <v>641.0</v>
      </c>
      <c r="Z49" s="32">
        <v>0.05171868</v>
      </c>
      <c r="AA49" s="32">
        <v>0.00850083</v>
      </c>
      <c r="AB49" s="32">
        <v>0.0669245</v>
      </c>
      <c r="AC49" s="32">
        <v>0.87285599</v>
      </c>
      <c r="AD49" s="27" t="s">
        <v>531</v>
      </c>
      <c r="AE49" s="27" t="s">
        <v>555</v>
      </c>
      <c r="AG49" s="27" t="s">
        <v>557</v>
      </c>
      <c r="AH49" s="29"/>
      <c r="AI49" s="32">
        <v>2018.0</v>
      </c>
      <c r="AJ49" s="32">
        <v>2018.0</v>
      </c>
      <c r="AK49" s="32">
        <v>2018.0</v>
      </c>
    </row>
    <row r="50">
      <c r="A50" s="28">
        <v>130.0</v>
      </c>
      <c r="B50" s="27" t="s">
        <v>432</v>
      </c>
      <c r="C50" s="27" t="s">
        <v>432</v>
      </c>
      <c r="D50" s="27" t="s">
        <v>432</v>
      </c>
      <c r="E50" s="27" t="s">
        <v>432</v>
      </c>
      <c r="F50" s="27" t="s">
        <v>120</v>
      </c>
      <c r="G50" s="27" t="s">
        <v>649</v>
      </c>
      <c r="H50" s="27" t="s">
        <v>120</v>
      </c>
      <c r="I50" s="27" t="s">
        <v>432</v>
      </c>
      <c r="J50" s="27"/>
      <c r="K50" s="27"/>
      <c r="L50" s="27"/>
      <c r="M50" s="27" t="s">
        <v>432</v>
      </c>
      <c r="N50" s="27" t="s">
        <v>432</v>
      </c>
      <c r="O50" s="27" t="s">
        <v>432</v>
      </c>
      <c r="P50" s="27" t="s">
        <v>432</v>
      </c>
      <c r="Q50" s="27" t="s">
        <v>119</v>
      </c>
      <c r="R50" s="27" t="s">
        <v>120</v>
      </c>
      <c r="S50" s="27" t="s">
        <v>120</v>
      </c>
      <c r="T50" s="27" t="s">
        <v>32</v>
      </c>
      <c r="U50" s="27" t="s">
        <v>650</v>
      </c>
      <c r="V50" s="32">
        <v>2.871338E7</v>
      </c>
      <c r="W50" s="32">
        <v>2.19578E7</v>
      </c>
      <c r="X50" s="32">
        <v>0.765</v>
      </c>
      <c r="Y50" s="32">
        <v>600.0</v>
      </c>
      <c r="Z50" s="32">
        <v>0.05380881</v>
      </c>
      <c r="AA50" s="32">
        <v>0.00805124</v>
      </c>
      <c r="AB50" s="32">
        <v>0.05632629</v>
      </c>
      <c r="AC50" s="32">
        <v>0.88181366</v>
      </c>
      <c r="AD50" s="27" t="s">
        <v>432</v>
      </c>
      <c r="AE50" s="27" t="s">
        <v>432</v>
      </c>
      <c r="AF50" s="27" t="s">
        <v>432</v>
      </c>
      <c r="AG50" s="27" t="s">
        <v>432</v>
      </c>
      <c r="AH50" s="27" t="s">
        <v>432</v>
      </c>
      <c r="AI50" s="27" t="s">
        <v>432</v>
      </c>
      <c r="AJ50" s="27" t="s">
        <v>432</v>
      </c>
      <c r="AK50" s="27" t="s">
        <v>432</v>
      </c>
    </row>
    <row r="51">
      <c r="A51" s="28">
        <v>42.0</v>
      </c>
      <c r="B51" s="27" t="s">
        <v>432</v>
      </c>
      <c r="C51" s="27" t="s">
        <v>432</v>
      </c>
      <c r="D51" s="27" t="s">
        <v>432</v>
      </c>
      <c r="E51" s="27" t="s">
        <v>432</v>
      </c>
      <c r="F51" s="27" t="s">
        <v>122</v>
      </c>
      <c r="G51" s="27" t="s">
        <v>651</v>
      </c>
      <c r="H51" s="27" t="s">
        <v>122</v>
      </c>
      <c r="I51" s="27" t="s">
        <v>432</v>
      </c>
      <c r="J51" s="27"/>
      <c r="K51" s="27"/>
      <c r="L51" s="27"/>
      <c r="M51" s="27" t="s">
        <v>432</v>
      </c>
      <c r="N51" s="27" t="s">
        <v>432</v>
      </c>
      <c r="O51" s="27" t="s">
        <v>432</v>
      </c>
      <c r="P51" s="27" t="s">
        <v>432</v>
      </c>
      <c r="Q51" s="27" t="s">
        <v>121</v>
      </c>
      <c r="R51" s="27" t="s">
        <v>122</v>
      </c>
      <c r="S51" s="27" t="s">
        <v>122</v>
      </c>
      <c r="T51" s="27" t="s">
        <v>32</v>
      </c>
      <c r="U51" s="27" t="s">
        <v>652</v>
      </c>
      <c r="V51" s="32">
        <v>2.7212395E7</v>
      </c>
      <c r="W51" s="32">
        <v>1.37585E7</v>
      </c>
      <c r="X51" s="32">
        <v>0.506</v>
      </c>
      <c r="Y51" s="32">
        <v>1289.0</v>
      </c>
      <c r="Z51" s="32">
        <v>0.11554447</v>
      </c>
      <c r="AA51" s="32">
        <v>0.01447129</v>
      </c>
      <c r="AB51" s="32">
        <v>0.10035538</v>
      </c>
      <c r="AC51" s="32">
        <v>0.76962886</v>
      </c>
      <c r="AD51" s="27" t="s">
        <v>432</v>
      </c>
      <c r="AE51" s="27" t="s">
        <v>432</v>
      </c>
      <c r="AF51" s="27" t="s">
        <v>432</v>
      </c>
      <c r="AG51" s="27" t="s">
        <v>432</v>
      </c>
      <c r="AH51" s="27" t="s">
        <v>432</v>
      </c>
      <c r="AI51" s="27" t="s">
        <v>432</v>
      </c>
      <c r="AJ51" s="27" t="s">
        <v>432</v>
      </c>
      <c r="AK51" s="27" t="s">
        <v>432</v>
      </c>
    </row>
    <row r="52">
      <c r="A52" s="28">
        <v>43.0</v>
      </c>
      <c r="B52" s="27" t="s">
        <v>432</v>
      </c>
      <c r="C52" s="27" t="s">
        <v>432</v>
      </c>
      <c r="D52" s="27" t="s">
        <v>432</v>
      </c>
      <c r="E52" s="27" t="s">
        <v>432</v>
      </c>
      <c r="F52" s="27" t="s">
        <v>124</v>
      </c>
      <c r="G52" s="27" t="s">
        <v>653</v>
      </c>
      <c r="H52" s="27" t="s">
        <v>124</v>
      </c>
      <c r="I52" s="27" t="s">
        <v>432</v>
      </c>
      <c r="J52" s="27"/>
      <c r="K52" s="27"/>
      <c r="L52" s="27"/>
      <c r="M52" s="27" t="s">
        <v>432</v>
      </c>
      <c r="N52" s="27" t="s">
        <v>432</v>
      </c>
      <c r="O52" s="27" t="s">
        <v>432</v>
      </c>
      <c r="P52" s="27" t="s">
        <v>432</v>
      </c>
      <c r="Q52" s="27" t="s">
        <v>123</v>
      </c>
      <c r="R52" s="27" t="s">
        <v>124</v>
      </c>
      <c r="S52" s="27" t="s">
        <v>124</v>
      </c>
      <c r="T52" s="27" t="s">
        <v>32</v>
      </c>
      <c r="U52" s="27" t="s">
        <v>654</v>
      </c>
      <c r="V52" s="32">
        <v>2.5857916E7</v>
      </c>
      <c r="W52" s="32">
        <v>6722310.0</v>
      </c>
      <c r="X52" s="32">
        <v>0.26</v>
      </c>
      <c r="Y52" s="32">
        <v>3865.0</v>
      </c>
      <c r="Z52" s="32">
        <v>0.09037386</v>
      </c>
      <c r="AA52" s="32">
        <v>0.01168842</v>
      </c>
      <c r="AB52" s="32">
        <v>0.0488626</v>
      </c>
      <c r="AC52" s="32">
        <v>0.84907512</v>
      </c>
      <c r="AD52" s="27" t="s">
        <v>432</v>
      </c>
      <c r="AE52" s="27" t="s">
        <v>432</v>
      </c>
      <c r="AF52" s="27" t="s">
        <v>432</v>
      </c>
      <c r="AG52" s="27" t="s">
        <v>432</v>
      </c>
      <c r="AH52" s="27" t="s">
        <v>432</v>
      </c>
      <c r="AI52" s="27" t="s">
        <v>432</v>
      </c>
      <c r="AJ52" s="27" t="s">
        <v>432</v>
      </c>
      <c r="AK52" s="27" t="s">
        <v>432</v>
      </c>
    </row>
    <row r="53">
      <c r="A53" s="28">
        <v>154.0</v>
      </c>
      <c r="B53" s="27" t="s">
        <v>432</v>
      </c>
      <c r="C53" s="27" t="s">
        <v>432</v>
      </c>
      <c r="D53" s="27" t="s">
        <v>432</v>
      </c>
      <c r="E53" s="27" t="s">
        <v>432</v>
      </c>
      <c r="F53" s="27" t="s">
        <v>126</v>
      </c>
      <c r="G53" s="27" t="s">
        <v>655</v>
      </c>
      <c r="H53" s="27" t="s">
        <v>126</v>
      </c>
      <c r="I53" s="27" t="s">
        <v>432</v>
      </c>
      <c r="J53" s="27"/>
      <c r="K53" s="27"/>
      <c r="L53" s="27"/>
      <c r="M53" s="27" t="s">
        <v>432</v>
      </c>
      <c r="N53" s="27" t="s">
        <v>432</v>
      </c>
      <c r="O53" s="27" t="s">
        <v>432</v>
      </c>
      <c r="P53" s="27" t="s">
        <v>432</v>
      </c>
      <c r="Q53" s="27" t="s">
        <v>125</v>
      </c>
      <c r="R53" s="27" t="s">
        <v>126</v>
      </c>
      <c r="S53" s="27" t="s">
        <v>126</v>
      </c>
      <c r="T53" s="27" t="s">
        <v>32</v>
      </c>
      <c r="U53" s="27" t="s">
        <v>559</v>
      </c>
      <c r="V53" s="32">
        <v>2.8457391E7</v>
      </c>
      <c r="W53" s="32">
        <v>2.1677067E7</v>
      </c>
      <c r="X53" s="32">
        <v>0.762</v>
      </c>
      <c r="Y53" s="32">
        <v>497.0</v>
      </c>
      <c r="Z53" s="32">
        <v>0.09028676</v>
      </c>
      <c r="AA53" s="32">
        <v>0.01193118</v>
      </c>
      <c r="AB53" s="32">
        <v>0.07290458</v>
      </c>
      <c r="AC53" s="32">
        <v>0.82487747</v>
      </c>
      <c r="AD53" s="27" t="s">
        <v>432</v>
      </c>
      <c r="AE53" s="27" t="s">
        <v>432</v>
      </c>
      <c r="AF53" s="27" t="s">
        <v>432</v>
      </c>
      <c r="AG53" s="27" t="s">
        <v>432</v>
      </c>
      <c r="AH53" s="27" t="s">
        <v>432</v>
      </c>
      <c r="AI53" s="27" t="s">
        <v>432</v>
      </c>
      <c r="AJ53" s="27" t="s">
        <v>432</v>
      </c>
      <c r="AK53" s="27" t="s">
        <v>432</v>
      </c>
    </row>
    <row r="54">
      <c r="A54" s="28">
        <v>45.0</v>
      </c>
      <c r="B54" s="27" t="s">
        <v>128</v>
      </c>
      <c r="C54" s="27" t="s">
        <v>128</v>
      </c>
      <c r="D54" s="27" t="s">
        <v>656</v>
      </c>
      <c r="E54" s="27" t="s">
        <v>657</v>
      </c>
      <c r="F54" s="27" t="s">
        <v>128</v>
      </c>
      <c r="G54" s="27" t="s">
        <v>658</v>
      </c>
      <c r="H54" s="27" t="s">
        <v>128</v>
      </c>
      <c r="I54" s="29"/>
      <c r="J54" s="27" t="s">
        <v>451</v>
      </c>
      <c r="K54" s="27" t="s">
        <v>452</v>
      </c>
      <c r="L54" s="27" t="s">
        <v>433</v>
      </c>
      <c r="M54" s="32">
        <v>25.139367</v>
      </c>
      <c r="N54" s="32">
        <v>-80.294017</v>
      </c>
      <c r="O54" s="27" t="s">
        <v>529</v>
      </c>
      <c r="P54" s="27" t="s">
        <v>530</v>
      </c>
      <c r="Q54" s="27" t="s">
        <v>127</v>
      </c>
      <c r="R54" s="27" t="s">
        <v>128</v>
      </c>
      <c r="S54" s="27" t="s">
        <v>128</v>
      </c>
      <c r="T54" s="27" t="s">
        <v>32</v>
      </c>
      <c r="U54" s="27" t="s">
        <v>659</v>
      </c>
      <c r="V54" s="32">
        <v>2.7815296E7</v>
      </c>
      <c r="W54" s="32">
        <v>2630529.0</v>
      </c>
      <c r="X54" s="32">
        <v>0.095</v>
      </c>
      <c r="Y54" s="32">
        <v>5052.0</v>
      </c>
      <c r="Z54" s="32">
        <v>0.10457511</v>
      </c>
      <c r="AA54" s="32">
        <v>0.01559594</v>
      </c>
      <c r="AB54" s="32">
        <v>0.3183218</v>
      </c>
      <c r="AC54" s="32">
        <v>0.56150715</v>
      </c>
      <c r="AD54" s="29"/>
      <c r="AE54" s="29"/>
      <c r="AF54" s="29"/>
      <c r="AG54" s="29"/>
      <c r="AH54" s="29"/>
      <c r="AI54" s="27" t="s">
        <v>432</v>
      </c>
      <c r="AJ54" s="27" t="s">
        <v>432</v>
      </c>
      <c r="AK54" s="27" t="s">
        <v>432</v>
      </c>
    </row>
    <row r="55">
      <c r="A55" s="28">
        <v>46.0</v>
      </c>
      <c r="B55" s="27" t="s">
        <v>130</v>
      </c>
      <c r="C55" s="27" t="s">
        <v>130</v>
      </c>
      <c r="D55" s="27" t="s">
        <v>130</v>
      </c>
      <c r="E55" s="27" t="s">
        <v>660</v>
      </c>
      <c r="F55" s="27" t="s">
        <v>130</v>
      </c>
      <c r="G55" s="27" t="s">
        <v>130</v>
      </c>
      <c r="H55" s="27" t="s">
        <v>130</v>
      </c>
      <c r="I55" s="29"/>
      <c r="J55" s="27" t="s">
        <v>451</v>
      </c>
      <c r="K55" s="27" t="s">
        <v>452</v>
      </c>
      <c r="L55" s="27" t="s">
        <v>444</v>
      </c>
      <c r="M55" s="32">
        <v>25.139367</v>
      </c>
      <c r="N55" s="32">
        <v>-80.294017</v>
      </c>
      <c r="O55" s="32">
        <v>2015.0</v>
      </c>
      <c r="P55" s="27" t="s">
        <v>530</v>
      </c>
      <c r="Q55" s="27" t="s">
        <v>129</v>
      </c>
      <c r="R55" s="27" t="s">
        <v>130</v>
      </c>
      <c r="S55" s="27" t="s">
        <v>130</v>
      </c>
      <c r="T55" s="27" t="s">
        <v>32</v>
      </c>
      <c r="U55" s="27" t="s">
        <v>661</v>
      </c>
      <c r="V55" s="32">
        <v>2.0448667E7</v>
      </c>
      <c r="W55" s="32">
        <v>1.6314006E7</v>
      </c>
      <c r="X55" s="32">
        <v>0.798</v>
      </c>
      <c r="Y55" s="32">
        <v>1198.0</v>
      </c>
      <c r="Z55" s="32">
        <v>0.08234219</v>
      </c>
      <c r="AA55" s="32">
        <v>0.01289748</v>
      </c>
      <c r="AB55" s="32">
        <v>0.08803337</v>
      </c>
      <c r="AC55" s="32">
        <v>0.81672696</v>
      </c>
      <c r="AD55" s="27" t="s">
        <v>531</v>
      </c>
      <c r="AE55" s="29"/>
      <c r="AF55" s="29"/>
      <c r="AG55" s="27" t="s">
        <v>533</v>
      </c>
      <c r="AH55" s="27" t="s">
        <v>607</v>
      </c>
      <c r="AI55" s="27" t="s">
        <v>432</v>
      </c>
      <c r="AJ55" s="27" t="s">
        <v>432</v>
      </c>
      <c r="AK55" s="27" t="s">
        <v>432</v>
      </c>
    </row>
    <row r="56">
      <c r="A56" s="28">
        <v>47.0</v>
      </c>
      <c r="B56" s="27" t="s">
        <v>432</v>
      </c>
      <c r="C56" s="27" t="s">
        <v>432</v>
      </c>
      <c r="D56" s="27" t="s">
        <v>432</v>
      </c>
      <c r="E56" s="27" t="s">
        <v>432</v>
      </c>
      <c r="F56" s="27" t="s">
        <v>662</v>
      </c>
      <c r="G56" s="27" t="s">
        <v>132</v>
      </c>
      <c r="H56" s="27" t="s">
        <v>662</v>
      </c>
      <c r="I56" s="27" t="s">
        <v>432</v>
      </c>
      <c r="J56" s="27"/>
      <c r="K56" s="27"/>
      <c r="L56" s="27"/>
      <c r="M56" s="27" t="s">
        <v>432</v>
      </c>
      <c r="N56" s="27" t="s">
        <v>432</v>
      </c>
      <c r="O56" s="27" t="s">
        <v>432</v>
      </c>
      <c r="P56" s="27" t="s">
        <v>432</v>
      </c>
      <c r="Q56" s="27" t="s">
        <v>131</v>
      </c>
      <c r="R56" s="27" t="s">
        <v>132</v>
      </c>
      <c r="S56" s="27" t="s">
        <v>132</v>
      </c>
      <c r="T56" s="27" t="s">
        <v>32</v>
      </c>
      <c r="U56" s="27" t="s">
        <v>663</v>
      </c>
      <c r="V56" s="32">
        <v>2.232935E7</v>
      </c>
      <c r="W56" s="32">
        <v>1.4715424E7</v>
      </c>
      <c r="X56" s="32">
        <v>0.659</v>
      </c>
      <c r="Y56" s="32">
        <v>1333.0</v>
      </c>
      <c r="Z56" s="32">
        <v>0.14685069</v>
      </c>
      <c r="AA56" s="32">
        <v>0.57779515</v>
      </c>
      <c r="AB56" s="32">
        <v>0.19882456</v>
      </c>
      <c r="AC56" s="32">
        <v>0.0765296</v>
      </c>
      <c r="AD56" s="27" t="s">
        <v>432</v>
      </c>
      <c r="AE56" s="27" t="s">
        <v>432</v>
      </c>
      <c r="AF56" s="27" t="s">
        <v>432</v>
      </c>
      <c r="AG56" s="27" t="s">
        <v>432</v>
      </c>
      <c r="AH56" s="27" t="s">
        <v>432</v>
      </c>
      <c r="AI56" s="27" t="s">
        <v>432</v>
      </c>
      <c r="AJ56" s="27" t="s">
        <v>432</v>
      </c>
      <c r="AK56" s="27" t="s">
        <v>432</v>
      </c>
    </row>
    <row r="57">
      <c r="A57" s="28">
        <v>48.0</v>
      </c>
      <c r="B57" s="27" t="s">
        <v>134</v>
      </c>
      <c r="C57" s="27" t="s">
        <v>134</v>
      </c>
      <c r="D57" s="27" t="s">
        <v>664</v>
      </c>
      <c r="E57" s="27" t="s">
        <v>665</v>
      </c>
      <c r="F57" s="27" t="s">
        <v>134</v>
      </c>
      <c r="G57" s="27" t="s">
        <v>134</v>
      </c>
      <c r="H57" s="27" t="s">
        <v>134</v>
      </c>
      <c r="I57" s="29"/>
      <c r="J57" s="27" t="s">
        <v>451</v>
      </c>
      <c r="K57" s="27" t="s">
        <v>452</v>
      </c>
      <c r="L57" s="27" t="s">
        <v>433</v>
      </c>
      <c r="M57" s="32">
        <v>25.139367</v>
      </c>
      <c r="N57" s="32">
        <v>-80.294017</v>
      </c>
      <c r="O57" s="27" t="s">
        <v>529</v>
      </c>
      <c r="P57" s="27" t="s">
        <v>530</v>
      </c>
      <c r="Q57" s="27" t="s">
        <v>133</v>
      </c>
      <c r="R57" s="27" t="s">
        <v>134</v>
      </c>
      <c r="S57" s="27" t="s">
        <v>134</v>
      </c>
      <c r="T57" s="27" t="s">
        <v>32</v>
      </c>
      <c r="U57" s="27" t="s">
        <v>666</v>
      </c>
      <c r="V57" s="32">
        <v>1.9510706E7</v>
      </c>
      <c r="W57" s="32">
        <v>1.5084478E7</v>
      </c>
      <c r="X57" s="32">
        <v>0.773</v>
      </c>
      <c r="Y57" s="32">
        <v>1337.0</v>
      </c>
      <c r="Z57" s="32">
        <v>0.05588294</v>
      </c>
      <c r="AA57" s="32">
        <v>0.00954189</v>
      </c>
      <c r="AB57" s="32">
        <v>0.06010745</v>
      </c>
      <c r="AC57" s="32">
        <v>0.87446773</v>
      </c>
      <c r="AD57" s="29"/>
      <c r="AE57" s="29"/>
      <c r="AF57" s="29"/>
      <c r="AG57" s="29"/>
      <c r="AH57" s="29"/>
      <c r="AI57" s="27" t="s">
        <v>432</v>
      </c>
      <c r="AJ57" s="27" t="s">
        <v>432</v>
      </c>
      <c r="AK57" s="27" t="s">
        <v>432</v>
      </c>
    </row>
    <row r="58">
      <c r="A58" s="28">
        <v>49.0</v>
      </c>
      <c r="B58" s="27" t="s">
        <v>136</v>
      </c>
      <c r="C58" s="27" t="s">
        <v>136</v>
      </c>
      <c r="D58" s="27" t="s">
        <v>667</v>
      </c>
      <c r="E58" s="27" t="s">
        <v>668</v>
      </c>
      <c r="F58" s="27" t="s">
        <v>136</v>
      </c>
      <c r="G58" s="27" t="s">
        <v>136</v>
      </c>
      <c r="H58" s="27" t="s">
        <v>136</v>
      </c>
      <c r="I58" s="29"/>
      <c r="J58" s="27" t="s">
        <v>451</v>
      </c>
      <c r="K58" s="27" t="s">
        <v>452</v>
      </c>
      <c r="L58" s="27" t="s">
        <v>433</v>
      </c>
      <c r="M58" s="32">
        <v>25.139367</v>
      </c>
      <c r="N58" s="32">
        <v>-80.294017</v>
      </c>
      <c r="O58" s="27" t="s">
        <v>529</v>
      </c>
      <c r="P58" s="27" t="s">
        <v>530</v>
      </c>
      <c r="Q58" s="27" t="s">
        <v>135</v>
      </c>
      <c r="R58" s="27" t="s">
        <v>136</v>
      </c>
      <c r="S58" s="27" t="s">
        <v>136</v>
      </c>
      <c r="T58" s="27" t="s">
        <v>32</v>
      </c>
      <c r="U58" s="27" t="s">
        <v>669</v>
      </c>
      <c r="V58" s="32">
        <v>2.6113998E7</v>
      </c>
      <c r="W58" s="32">
        <v>1.7324087E7</v>
      </c>
      <c r="X58" s="32">
        <v>0.663</v>
      </c>
      <c r="Y58" s="32">
        <v>1093.0</v>
      </c>
      <c r="Z58" s="32">
        <v>0.1115329</v>
      </c>
      <c r="AA58" s="32">
        <v>0.0268385</v>
      </c>
      <c r="AB58" s="32">
        <v>0.15899473</v>
      </c>
      <c r="AC58" s="32">
        <v>0.70263387</v>
      </c>
      <c r="AD58" s="27" t="s">
        <v>531</v>
      </c>
      <c r="AE58" s="29"/>
      <c r="AF58" s="29"/>
      <c r="AG58" s="27" t="s">
        <v>533</v>
      </c>
      <c r="AH58" s="29"/>
      <c r="AI58" s="27" t="s">
        <v>432</v>
      </c>
      <c r="AJ58" s="27" t="s">
        <v>432</v>
      </c>
      <c r="AK58" s="27" t="s">
        <v>432</v>
      </c>
    </row>
    <row r="59">
      <c r="A59" s="28">
        <v>50.0</v>
      </c>
      <c r="B59" s="27" t="s">
        <v>138</v>
      </c>
      <c r="C59" s="27" t="s">
        <v>138</v>
      </c>
      <c r="D59" s="27" t="s">
        <v>670</v>
      </c>
      <c r="E59" s="27" t="s">
        <v>670</v>
      </c>
      <c r="F59" s="27" t="s">
        <v>138</v>
      </c>
      <c r="G59" s="27" t="s">
        <v>138</v>
      </c>
      <c r="H59" s="27" t="s">
        <v>138</v>
      </c>
      <c r="I59" s="29"/>
      <c r="J59" s="27" t="s">
        <v>445</v>
      </c>
      <c r="K59" s="27" t="s">
        <v>446</v>
      </c>
      <c r="L59" s="27" t="s">
        <v>433</v>
      </c>
      <c r="M59" s="32">
        <v>24.55107</v>
      </c>
      <c r="N59" s="32">
        <v>-81.80805</v>
      </c>
      <c r="O59" s="27" t="s">
        <v>553</v>
      </c>
      <c r="P59" s="27" t="s">
        <v>548</v>
      </c>
      <c r="Q59" s="27" t="s">
        <v>137</v>
      </c>
      <c r="R59" s="27" t="s">
        <v>138</v>
      </c>
      <c r="S59" s="27" t="s">
        <v>138</v>
      </c>
      <c r="T59" s="27" t="s">
        <v>32</v>
      </c>
      <c r="U59" s="27" t="s">
        <v>671</v>
      </c>
      <c r="V59" s="32">
        <v>2.4525263E7</v>
      </c>
      <c r="W59" s="32">
        <v>5101247.0</v>
      </c>
      <c r="X59" s="32">
        <v>0.208</v>
      </c>
      <c r="Y59" s="32">
        <v>5579.0</v>
      </c>
      <c r="Z59" s="32">
        <v>0.14752555</v>
      </c>
      <c r="AA59" s="32">
        <v>0.05778997</v>
      </c>
      <c r="AB59" s="32">
        <v>0.24109026</v>
      </c>
      <c r="AC59" s="32">
        <v>0.55359422</v>
      </c>
      <c r="AD59" s="27" t="s">
        <v>531</v>
      </c>
      <c r="AE59" s="27" t="s">
        <v>555</v>
      </c>
      <c r="AG59" s="27" t="s">
        <v>557</v>
      </c>
      <c r="AH59" s="29"/>
      <c r="AI59" s="32">
        <v>2018.0</v>
      </c>
      <c r="AJ59" s="32">
        <v>2018.0</v>
      </c>
      <c r="AK59" s="32">
        <v>2018.0</v>
      </c>
    </row>
    <row r="60">
      <c r="A60" s="28">
        <v>51.0</v>
      </c>
      <c r="B60" s="27" t="s">
        <v>140</v>
      </c>
      <c r="C60" s="27" t="s">
        <v>140</v>
      </c>
      <c r="D60" s="27" t="s">
        <v>672</v>
      </c>
      <c r="E60" s="27" t="s">
        <v>672</v>
      </c>
      <c r="F60" s="27" t="s">
        <v>140</v>
      </c>
      <c r="G60" s="27" t="s">
        <v>140</v>
      </c>
      <c r="H60" s="27" t="s">
        <v>140</v>
      </c>
      <c r="I60" s="29"/>
      <c r="J60" s="27" t="s">
        <v>451</v>
      </c>
      <c r="K60" s="29"/>
      <c r="L60" s="27" t="s">
        <v>433</v>
      </c>
      <c r="M60" s="27" t="s">
        <v>432</v>
      </c>
      <c r="N60" s="27" t="s">
        <v>432</v>
      </c>
      <c r="O60" s="29"/>
      <c r="P60" s="29"/>
      <c r="Q60" s="27" t="s">
        <v>139</v>
      </c>
      <c r="R60" s="27" t="s">
        <v>140</v>
      </c>
      <c r="S60" s="27" t="s">
        <v>140</v>
      </c>
      <c r="T60" s="27" t="s">
        <v>32</v>
      </c>
      <c r="U60" s="27" t="s">
        <v>673</v>
      </c>
      <c r="V60" s="32">
        <v>2.6254692E7</v>
      </c>
      <c r="W60" s="32">
        <v>1.0245328E7</v>
      </c>
      <c r="X60" s="32">
        <v>0.39</v>
      </c>
      <c r="Y60" s="32">
        <v>2648.0</v>
      </c>
      <c r="Z60" s="32">
        <v>0.16657595</v>
      </c>
      <c r="AA60" s="32">
        <v>0.02536838</v>
      </c>
      <c r="AB60" s="32">
        <v>0.13540492</v>
      </c>
      <c r="AC60" s="32">
        <v>0.67265075</v>
      </c>
      <c r="AD60" s="29"/>
      <c r="AE60" s="29"/>
      <c r="AF60" s="29"/>
      <c r="AG60" s="29"/>
      <c r="AH60" s="29"/>
      <c r="AI60" s="27" t="s">
        <v>432</v>
      </c>
      <c r="AJ60" s="27" t="s">
        <v>432</v>
      </c>
      <c r="AK60" s="27" t="s">
        <v>432</v>
      </c>
    </row>
    <row r="61">
      <c r="A61" s="28">
        <v>52.0</v>
      </c>
      <c r="B61" s="27" t="s">
        <v>96</v>
      </c>
      <c r="C61" s="27" t="s">
        <v>96</v>
      </c>
      <c r="D61" s="27" t="s">
        <v>96</v>
      </c>
      <c r="E61" s="27" t="s">
        <v>674</v>
      </c>
      <c r="F61" s="27" t="s">
        <v>96</v>
      </c>
      <c r="G61" s="27" t="s">
        <v>96</v>
      </c>
      <c r="H61" s="27" t="s">
        <v>96</v>
      </c>
      <c r="I61" s="29"/>
      <c r="J61" s="27" t="s">
        <v>451</v>
      </c>
      <c r="K61" s="27" t="s">
        <v>452</v>
      </c>
      <c r="L61" s="27" t="s">
        <v>444</v>
      </c>
      <c r="M61" s="32">
        <v>25.139367</v>
      </c>
      <c r="N61" s="32">
        <v>-80.294017</v>
      </c>
      <c r="O61" s="32">
        <v>2015.0</v>
      </c>
      <c r="P61" s="27" t="s">
        <v>530</v>
      </c>
      <c r="Q61" s="27" t="s">
        <v>141</v>
      </c>
      <c r="R61" s="27" t="s">
        <v>96</v>
      </c>
      <c r="S61" s="27" t="s">
        <v>96</v>
      </c>
      <c r="T61" s="27" t="s">
        <v>32</v>
      </c>
      <c r="U61" s="27" t="s">
        <v>675</v>
      </c>
      <c r="V61" s="32">
        <v>2.4342148E7</v>
      </c>
      <c r="W61" s="32">
        <v>9346901.0</v>
      </c>
      <c r="X61" s="32">
        <v>0.384</v>
      </c>
      <c r="Y61" s="32">
        <v>3073.0</v>
      </c>
      <c r="Z61" s="32">
        <v>0.10830403</v>
      </c>
      <c r="AA61" s="32">
        <v>0.02359877</v>
      </c>
      <c r="AB61" s="32">
        <v>0.34135816</v>
      </c>
      <c r="AC61" s="32">
        <v>0.52673904</v>
      </c>
      <c r="AD61" s="27" t="s">
        <v>531</v>
      </c>
      <c r="AE61" s="29"/>
      <c r="AF61" s="29"/>
      <c r="AG61" s="27" t="s">
        <v>533</v>
      </c>
      <c r="AH61" s="27" t="s">
        <v>676</v>
      </c>
      <c r="AI61" s="27" t="s">
        <v>432</v>
      </c>
      <c r="AJ61" s="27" t="s">
        <v>432</v>
      </c>
      <c r="AK61" s="27" t="s">
        <v>432</v>
      </c>
    </row>
    <row r="62">
      <c r="A62" s="28">
        <v>53.0</v>
      </c>
      <c r="B62" s="27" t="s">
        <v>143</v>
      </c>
      <c r="C62" s="27" t="s">
        <v>143</v>
      </c>
      <c r="D62" s="27" t="s">
        <v>677</v>
      </c>
      <c r="E62" s="27" t="s">
        <v>678</v>
      </c>
      <c r="F62" s="27" t="s">
        <v>143</v>
      </c>
      <c r="G62" s="27" t="s">
        <v>143</v>
      </c>
      <c r="H62" s="27" t="s">
        <v>143</v>
      </c>
      <c r="I62" s="29"/>
      <c r="J62" s="27" t="s">
        <v>445</v>
      </c>
      <c r="K62" s="27" t="s">
        <v>446</v>
      </c>
      <c r="L62" s="27" t="s">
        <v>433</v>
      </c>
      <c r="M62" s="32">
        <v>24.55107</v>
      </c>
      <c r="N62" s="32">
        <v>-81.80805</v>
      </c>
      <c r="O62" s="27" t="s">
        <v>553</v>
      </c>
      <c r="P62" s="27" t="s">
        <v>548</v>
      </c>
      <c r="Q62" s="27" t="s">
        <v>142</v>
      </c>
      <c r="R62" s="27" t="s">
        <v>143</v>
      </c>
      <c r="S62" s="27" t="s">
        <v>143</v>
      </c>
      <c r="T62" s="27" t="s">
        <v>32</v>
      </c>
      <c r="U62" s="27" t="s">
        <v>679</v>
      </c>
      <c r="V62" s="32">
        <v>2.4793932E7</v>
      </c>
      <c r="W62" s="32">
        <v>1.4023303E7</v>
      </c>
      <c r="X62" s="32">
        <v>0.566</v>
      </c>
      <c r="Y62" s="32">
        <v>7901.0</v>
      </c>
      <c r="Z62" s="32">
        <v>0.05046853</v>
      </c>
      <c r="AA62" s="32">
        <v>0.01664646</v>
      </c>
      <c r="AB62" s="32">
        <v>0.04553045</v>
      </c>
      <c r="AC62" s="32">
        <v>0.88735456</v>
      </c>
      <c r="AD62" s="27" t="s">
        <v>531</v>
      </c>
      <c r="AE62" s="27" t="s">
        <v>555</v>
      </c>
      <c r="AG62" s="27" t="s">
        <v>557</v>
      </c>
      <c r="AH62" s="29"/>
      <c r="AI62" s="32">
        <v>2018.0</v>
      </c>
      <c r="AJ62" s="32">
        <v>2018.0</v>
      </c>
      <c r="AK62" s="32">
        <v>2018.0</v>
      </c>
    </row>
    <row r="63">
      <c r="A63" s="28">
        <v>54.0</v>
      </c>
      <c r="B63" s="27" t="s">
        <v>680</v>
      </c>
      <c r="C63" s="27" t="s">
        <v>145</v>
      </c>
      <c r="D63" s="27" t="s">
        <v>681</v>
      </c>
      <c r="E63" s="27" t="s">
        <v>681</v>
      </c>
      <c r="F63" s="27" t="s">
        <v>682</v>
      </c>
      <c r="G63" s="27" t="s">
        <v>145</v>
      </c>
      <c r="H63" s="27" t="s">
        <v>682</v>
      </c>
      <c r="I63" s="29"/>
      <c r="J63" s="27" t="s">
        <v>445</v>
      </c>
      <c r="K63" s="27" t="s">
        <v>446</v>
      </c>
      <c r="L63" s="27" t="s">
        <v>433</v>
      </c>
      <c r="M63" s="32">
        <v>24.55107</v>
      </c>
      <c r="N63" s="32">
        <v>-81.80805</v>
      </c>
      <c r="O63" s="27" t="s">
        <v>553</v>
      </c>
      <c r="P63" s="27" t="s">
        <v>548</v>
      </c>
      <c r="Q63" s="27" t="s">
        <v>144</v>
      </c>
      <c r="R63" s="27" t="s">
        <v>145</v>
      </c>
      <c r="S63" s="27" t="s">
        <v>145</v>
      </c>
      <c r="T63" s="27" t="s">
        <v>32</v>
      </c>
      <c r="U63" s="27" t="s">
        <v>683</v>
      </c>
      <c r="V63" s="32">
        <v>1.9635726E7</v>
      </c>
      <c r="W63" s="32">
        <v>1.5215833E7</v>
      </c>
      <c r="X63" s="32">
        <v>0.775</v>
      </c>
      <c r="Y63" s="32">
        <v>1365.0</v>
      </c>
      <c r="Z63" s="32">
        <v>0.14318191</v>
      </c>
      <c r="AA63" s="32">
        <v>0.02912754</v>
      </c>
      <c r="AB63" s="32">
        <v>0.18407147</v>
      </c>
      <c r="AC63" s="32">
        <v>0.64361908</v>
      </c>
      <c r="AD63" s="29"/>
      <c r="AE63" s="29"/>
      <c r="AF63" s="29"/>
      <c r="AG63" s="29"/>
      <c r="AH63" s="29"/>
      <c r="AI63" s="27" t="s">
        <v>432</v>
      </c>
      <c r="AJ63" s="27" t="s">
        <v>432</v>
      </c>
      <c r="AK63" s="27" t="s">
        <v>432</v>
      </c>
    </row>
    <row r="64">
      <c r="A64" s="28">
        <v>72.0</v>
      </c>
      <c r="B64" s="27" t="s">
        <v>147</v>
      </c>
      <c r="C64" s="27" t="s">
        <v>147</v>
      </c>
      <c r="D64" s="27" t="s">
        <v>684</v>
      </c>
      <c r="E64" s="27" t="s">
        <v>685</v>
      </c>
      <c r="F64" s="27" t="s">
        <v>147</v>
      </c>
      <c r="G64" s="27" t="s">
        <v>147</v>
      </c>
      <c r="H64" s="27" t="s">
        <v>147</v>
      </c>
      <c r="I64" s="29"/>
      <c r="J64" s="27" t="s">
        <v>451</v>
      </c>
      <c r="K64" s="27" t="s">
        <v>452</v>
      </c>
      <c r="L64" s="27" t="s">
        <v>433</v>
      </c>
      <c r="M64" s="32">
        <v>25.139367</v>
      </c>
      <c r="N64" s="32">
        <v>-80.294017</v>
      </c>
      <c r="O64" s="27" t="s">
        <v>529</v>
      </c>
      <c r="P64" s="27" t="s">
        <v>530</v>
      </c>
      <c r="Q64" s="27" t="s">
        <v>146</v>
      </c>
      <c r="R64" s="27" t="s">
        <v>147</v>
      </c>
      <c r="S64" s="27" t="s">
        <v>148</v>
      </c>
      <c r="T64" s="27" t="s">
        <v>32</v>
      </c>
      <c r="U64" s="27" t="s">
        <v>686</v>
      </c>
      <c r="V64" s="32">
        <v>2.5979695E7</v>
      </c>
      <c r="W64" s="32">
        <v>1.8551359E7</v>
      </c>
      <c r="X64" s="32">
        <v>0.714</v>
      </c>
      <c r="Y64" s="32">
        <v>906.0</v>
      </c>
      <c r="Z64" s="32">
        <v>0.06124547</v>
      </c>
      <c r="AA64" s="32">
        <v>0.01256196</v>
      </c>
      <c r="AB64" s="32">
        <v>0.07253838</v>
      </c>
      <c r="AC64" s="32">
        <v>0.85365419</v>
      </c>
      <c r="AD64" s="29"/>
      <c r="AE64" s="29"/>
      <c r="AF64" s="29"/>
      <c r="AG64" s="29"/>
      <c r="AH64" s="29"/>
      <c r="AI64" s="27" t="s">
        <v>432</v>
      </c>
      <c r="AJ64" s="27" t="s">
        <v>432</v>
      </c>
      <c r="AK64" s="27" t="s">
        <v>432</v>
      </c>
    </row>
    <row r="65">
      <c r="A65" s="28">
        <v>56.0</v>
      </c>
      <c r="B65" s="27" t="s">
        <v>150</v>
      </c>
      <c r="C65" s="27" t="s">
        <v>150</v>
      </c>
      <c r="D65" s="27" t="s">
        <v>687</v>
      </c>
      <c r="E65" s="27" t="s">
        <v>688</v>
      </c>
      <c r="F65" s="27" t="s">
        <v>150</v>
      </c>
      <c r="G65" s="27" t="s">
        <v>150</v>
      </c>
      <c r="H65" s="27" t="s">
        <v>150</v>
      </c>
      <c r="I65" s="29"/>
      <c r="J65" s="27" t="s">
        <v>451</v>
      </c>
      <c r="K65" s="27" t="s">
        <v>452</v>
      </c>
      <c r="L65" s="27" t="s">
        <v>433</v>
      </c>
      <c r="M65" s="32">
        <v>25.139367</v>
      </c>
      <c r="N65" s="32">
        <v>-80.294017</v>
      </c>
      <c r="O65" s="27" t="s">
        <v>529</v>
      </c>
      <c r="P65" s="27" t="s">
        <v>530</v>
      </c>
      <c r="Q65" s="27" t="s">
        <v>149</v>
      </c>
      <c r="R65" s="27" t="s">
        <v>150</v>
      </c>
      <c r="S65" s="27" t="s">
        <v>150</v>
      </c>
      <c r="T65" s="27" t="s">
        <v>32</v>
      </c>
      <c r="U65" s="27" t="s">
        <v>689</v>
      </c>
      <c r="V65" s="32">
        <v>2.4515031E7</v>
      </c>
      <c r="W65" s="32">
        <v>1.6290786E7</v>
      </c>
      <c r="X65" s="32">
        <v>0.665</v>
      </c>
      <c r="Y65" s="32">
        <v>956.0</v>
      </c>
      <c r="Z65" s="32">
        <v>0.10157036</v>
      </c>
      <c r="AA65" s="32">
        <v>0.0207487</v>
      </c>
      <c r="AB65" s="32">
        <v>0.12598579</v>
      </c>
      <c r="AC65" s="32">
        <v>0.75169514</v>
      </c>
      <c r="AD65" s="29"/>
      <c r="AE65" s="29"/>
      <c r="AF65" s="29"/>
      <c r="AG65" s="29"/>
      <c r="AH65" s="29"/>
      <c r="AI65" s="27" t="s">
        <v>432</v>
      </c>
      <c r="AJ65" s="27" t="s">
        <v>432</v>
      </c>
      <c r="AK65" s="27" t="s">
        <v>432</v>
      </c>
    </row>
    <row r="66">
      <c r="A66" s="28">
        <v>57.0</v>
      </c>
      <c r="B66" s="27" t="s">
        <v>152</v>
      </c>
      <c r="C66" s="27" t="s">
        <v>152</v>
      </c>
      <c r="D66" s="27" t="s">
        <v>690</v>
      </c>
      <c r="E66" s="27" t="s">
        <v>690</v>
      </c>
      <c r="F66" s="27" t="s">
        <v>152</v>
      </c>
      <c r="G66" s="27" t="s">
        <v>152</v>
      </c>
      <c r="H66" s="27" t="s">
        <v>152</v>
      </c>
      <c r="I66" s="29"/>
      <c r="J66" s="27" t="s">
        <v>445</v>
      </c>
      <c r="K66" s="27" t="s">
        <v>446</v>
      </c>
      <c r="L66" s="27" t="s">
        <v>433</v>
      </c>
      <c r="M66" s="32">
        <v>24.55107</v>
      </c>
      <c r="N66" s="32">
        <v>-81.80805</v>
      </c>
      <c r="O66" s="27" t="s">
        <v>553</v>
      </c>
      <c r="P66" s="27" t="s">
        <v>548</v>
      </c>
      <c r="Q66" s="27" t="s">
        <v>151</v>
      </c>
      <c r="R66" s="27" t="s">
        <v>152</v>
      </c>
      <c r="S66" s="27" t="s">
        <v>153</v>
      </c>
      <c r="T66" s="27" t="s">
        <v>43</v>
      </c>
      <c r="U66" s="27" t="s">
        <v>691</v>
      </c>
      <c r="V66" s="32">
        <v>2.4553096E7</v>
      </c>
      <c r="W66" s="32">
        <v>1.5105837E7</v>
      </c>
      <c r="X66" s="32">
        <v>0.615</v>
      </c>
      <c r="Y66" s="32">
        <v>1817.0</v>
      </c>
      <c r="Z66" s="32">
        <v>0.11304856</v>
      </c>
      <c r="AA66" s="32">
        <v>0.02063849</v>
      </c>
      <c r="AB66" s="32">
        <v>0.13542077</v>
      </c>
      <c r="AC66" s="32">
        <v>0.73089218</v>
      </c>
      <c r="AD66" s="29"/>
      <c r="AE66" s="29"/>
      <c r="AF66" s="29"/>
      <c r="AG66" s="29"/>
      <c r="AH66" s="29"/>
      <c r="AI66" s="27" t="s">
        <v>432</v>
      </c>
      <c r="AJ66" s="27" t="s">
        <v>432</v>
      </c>
      <c r="AK66" s="27" t="s">
        <v>432</v>
      </c>
    </row>
    <row r="67">
      <c r="A67" s="28">
        <v>58.0</v>
      </c>
      <c r="B67" s="27" t="s">
        <v>155</v>
      </c>
      <c r="C67" s="27" t="s">
        <v>155</v>
      </c>
      <c r="D67" s="27" t="s">
        <v>692</v>
      </c>
      <c r="E67" s="27" t="s">
        <v>692</v>
      </c>
      <c r="F67" s="27" t="s">
        <v>155</v>
      </c>
      <c r="G67" s="27" t="s">
        <v>155</v>
      </c>
      <c r="H67" s="27" t="s">
        <v>155</v>
      </c>
      <c r="I67" s="29"/>
      <c r="J67" s="27" t="s">
        <v>445</v>
      </c>
      <c r="K67" s="27" t="s">
        <v>446</v>
      </c>
      <c r="L67" s="27" t="s">
        <v>433</v>
      </c>
      <c r="M67" s="32">
        <v>24.55107</v>
      </c>
      <c r="N67" s="32">
        <v>-81.80805</v>
      </c>
      <c r="O67" s="27" t="s">
        <v>553</v>
      </c>
      <c r="P67" s="27" t="s">
        <v>548</v>
      </c>
      <c r="Q67" s="27" t="s">
        <v>154</v>
      </c>
      <c r="R67" s="27" t="s">
        <v>155</v>
      </c>
      <c r="S67" s="27" t="s">
        <v>155</v>
      </c>
      <c r="T67" s="27" t="s">
        <v>32</v>
      </c>
      <c r="U67" s="27" t="s">
        <v>693</v>
      </c>
      <c r="V67" s="32">
        <v>2.5653466E7</v>
      </c>
      <c r="W67" s="32">
        <v>4302407.0</v>
      </c>
      <c r="X67" s="32">
        <v>0.168</v>
      </c>
      <c r="Y67" s="32">
        <v>5650.0</v>
      </c>
      <c r="Z67" s="32">
        <v>0.09857614</v>
      </c>
      <c r="AA67" s="32">
        <v>0.01269757</v>
      </c>
      <c r="AB67" s="32">
        <v>0.13560046</v>
      </c>
      <c r="AC67" s="32">
        <v>0.75312583</v>
      </c>
      <c r="AD67" s="27" t="s">
        <v>531</v>
      </c>
      <c r="AE67" s="27" t="s">
        <v>555</v>
      </c>
      <c r="AG67" s="27" t="s">
        <v>557</v>
      </c>
      <c r="AH67" s="27" t="s">
        <v>607</v>
      </c>
      <c r="AI67" s="32">
        <v>2018.0</v>
      </c>
      <c r="AJ67" s="32">
        <v>2018.0</v>
      </c>
      <c r="AK67" s="32">
        <v>2018.0</v>
      </c>
    </row>
    <row r="68">
      <c r="A68" s="28">
        <v>59.0</v>
      </c>
      <c r="B68" s="27" t="s">
        <v>694</v>
      </c>
      <c r="C68" s="27" t="s">
        <v>157</v>
      </c>
      <c r="D68" s="27" t="s">
        <v>695</v>
      </c>
      <c r="E68" s="27" t="s">
        <v>695</v>
      </c>
      <c r="F68" s="27" t="s">
        <v>157</v>
      </c>
      <c r="G68" s="27" t="s">
        <v>157</v>
      </c>
      <c r="H68" s="27" t="s">
        <v>157</v>
      </c>
      <c r="I68" s="29"/>
      <c r="J68" s="27" t="s">
        <v>445</v>
      </c>
      <c r="K68" s="27" t="s">
        <v>446</v>
      </c>
      <c r="L68" s="27" t="s">
        <v>433</v>
      </c>
      <c r="M68" s="32">
        <v>24.55107</v>
      </c>
      <c r="N68" s="32">
        <v>-81.80805</v>
      </c>
      <c r="O68" s="27" t="s">
        <v>553</v>
      </c>
      <c r="P68" s="27" t="s">
        <v>548</v>
      </c>
      <c r="Q68" s="27" t="s">
        <v>156</v>
      </c>
      <c r="R68" s="27" t="s">
        <v>157</v>
      </c>
      <c r="S68" s="27" t="s">
        <v>157</v>
      </c>
      <c r="T68" s="27" t="s">
        <v>32</v>
      </c>
      <c r="U68" s="27" t="s">
        <v>696</v>
      </c>
      <c r="V68" s="32">
        <v>2.5889437E7</v>
      </c>
      <c r="W68" s="32">
        <v>5480508.0</v>
      </c>
      <c r="X68" s="32">
        <v>0.212</v>
      </c>
      <c r="Y68" s="32">
        <v>5182.0</v>
      </c>
      <c r="Z68" s="32">
        <v>0.06515032</v>
      </c>
      <c r="AA68" s="32">
        <v>0.00748169</v>
      </c>
      <c r="AB68" s="32">
        <v>0.07879898</v>
      </c>
      <c r="AC68" s="32">
        <v>0.84856902</v>
      </c>
      <c r="AD68" s="29"/>
      <c r="AE68" s="29"/>
      <c r="AF68" s="29"/>
      <c r="AG68" s="29"/>
      <c r="AH68" s="29"/>
      <c r="AI68" s="32">
        <v>2018.0</v>
      </c>
      <c r="AJ68" s="32">
        <v>2018.0</v>
      </c>
      <c r="AK68" s="32">
        <v>2018.0</v>
      </c>
    </row>
    <row r="69">
      <c r="A69" s="28">
        <v>60.0</v>
      </c>
      <c r="B69" s="27" t="s">
        <v>697</v>
      </c>
      <c r="C69" s="27" t="s">
        <v>159</v>
      </c>
      <c r="D69" s="27" t="s">
        <v>698</v>
      </c>
      <c r="E69" s="27" t="s">
        <v>699</v>
      </c>
      <c r="F69" s="27" t="s">
        <v>159</v>
      </c>
      <c r="G69" s="27" t="s">
        <v>159</v>
      </c>
      <c r="H69" s="27" t="s">
        <v>159</v>
      </c>
      <c r="I69" s="29"/>
      <c r="J69" s="27" t="s">
        <v>451</v>
      </c>
      <c r="K69" s="27" t="s">
        <v>452</v>
      </c>
      <c r="L69" s="27" t="s">
        <v>433</v>
      </c>
      <c r="M69" s="32">
        <v>25.139367</v>
      </c>
      <c r="N69" s="32">
        <v>-80.294017</v>
      </c>
      <c r="O69" s="27" t="s">
        <v>529</v>
      </c>
      <c r="P69" s="27" t="s">
        <v>530</v>
      </c>
      <c r="Q69" s="27" t="s">
        <v>158</v>
      </c>
      <c r="R69" s="27" t="s">
        <v>159</v>
      </c>
      <c r="S69" s="27" t="s">
        <v>159</v>
      </c>
      <c r="T69" s="27" t="s">
        <v>32</v>
      </c>
      <c r="U69" s="27" t="s">
        <v>700</v>
      </c>
      <c r="V69" s="32">
        <v>2.4545365E7</v>
      </c>
      <c r="W69" s="32">
        <v>8856509.0</v>
      </c>
      <c r="X69" s="32">
        <v>0.361</v>
      </c>
      <c r="Y69" s="32">
        <v>3324.0</v>
      </c>
      <c r="Z69" s="32">
        <v>0.09864994</v>
      </c>
      <c r="AA69" s="32">
        <v>0.01987051</v>
      </c>
      <c r="AB69" s="32">
        <v>0.12224835</v>
      </c>
      <c r="AC69" s="32">
        <v>0.75923119</v>
      </c>
      <c r="AD69" s="27" t="s">
        <v>531</v>
      </c>
      <c r="AE69" s="27" t="s">
        <v>532</v>
      </c>
      <c r="AG69" s="27" t="s">
        <v>701</v>
      </c>
      <c r="AI69" s="27" t="s">
        <v>432</v>
      </c>
      <c r="AJ69" s="27" t="s">
        <v>432</v>
      </c>
      <c r="AK69" s="27" t="s">
        <v>432</v>
      </c>
    </row>
    <row r="70">
      <c r="A70" s="28">
        <v>61.0</v>
      </c>
      <c r="B70" s="27" t="s">
        <v>161</v>
      </c>
      <c r="C70" s="27" t="s">
        <v>161</v>
      </c>
      <c r="D70" s="27" t="s">
        <v>161</v>
      </c>
      <c r="E70" s="27" t="s">
        <v>381</v>
      </c>
      <c r="F70" s="27" t="s">
        <v>161</v>
      </c>
      <c r="G70" s="27" t="s">
        <v>161</v>
      </c>
      <c r="H70" s="27" t="s">
        <v>161</v>
      </c>
      <c r="I70" s="29"/>
      <c r="J70" s="27" t="s">
        <v>451</v>
      </c>
      <c r="K70" s="27" t="s">
        <v>452</v>
      </c>
      <c r="L70" s="27" t="s">
        <v>433</v>
      </c>
      <c r="M70" s="32">
        <v>25.139367</v>
      </c>
      <c r="N70" s="32">
        <v>-80.294017</v>
      </c>
      <c r="O70" s="27" t="s">
        <v>529</v>
      </c>
      <c r="P70" s="27" t="s">
        <v>530</v>
      </c>
      <c r="Q70" s="27" t="s">
        <v>160</v>
      </c>
      <c r="R70" s="27" t="s">
        <v>161</v>
      </c>
      <c r="S70" s="27" t="s">
        <v>161</v>
      </c>
      <c r="T70" s="27" t="s">
        <v>32</v>
      </c>
      <c r="U70" s="27" t="s">
        <v>702</v>
      </c>
      <c r="V70" s="32">
        <v>2.673768E7</v>
      </c>
      <c r="W70" s="32">
        <v>1.7525835E7</v>
      </c>
      <c r="X70" s="32">
        <v>0.655</v>
      </c>
      <c r="Y70" s="32">
        <v>897.0</v>
      </c>
      <c r="Z70" s="32">
        <v>0.04631775</v>
      </c>
      <c r="AA70" s="32">
        <v>0.00752863</v>
      </c>
      <c r="AB70" s="32">
        <v>0.05128881</v>
      </c>
      <c r="AC70" s="32">
        <v>0.89486482</v>
      </c>
      <c r="AD70" s="27" t="s">
        <v>531</v>
      </c>
      <c r="AE70" s="27" t="s">
        <v>532</v>
      </c>
      <c r="AG70" s="27" t="s">
        <v>533</v>
      </c>
      <c r="AH70" s="29"/>
      <c r="AI70" s="27" t="s">
        <v>432</v>
      </c>
      <c r="AJ70" s="32">
        <v>2020.0</v>
      </c>
      <c r="AK70" s="32">
        <v>2020.0</v>
      </c>
    </row>
    <row r="71">
      <c r="A71" s="28">
        <v>62.0</v>
      </c>
      <c r="B71" s="27" t="s">
        <v>432</v>
      </c>
      <c r="C71" s="27" t="s">
        <v>432</v>
      </c>
      <c r="D71" s="27" t="s">
        <v>432</v>
      </c>
      <c r="E71" s="27" t="s">
        <v>432</v>
      </c>
      <c r="F71" s="27" t="s">
        <v>163</v>
      </c>
      <c r="G71" s="27" t="s">
        <v>703</v>
      </c>
      <c r="H71" s="27" t="s">
        <v>163</v>
      </c>
      <c r="I71" s="27" t="s">
        <v>432</v>
      </c>
      <c r="J71" s="27"/>
      <c r="K71" s="27"/>
      <c r="L71" s="27"/>
      <c r="M71" s="27" t="s">
        <v>432</v>
      </c>
      <c r="N71" s="27" t="s">
        <v>432</v>
      </c>
      <c r="O71" s="27" t="s">
        <v>432</v>
      </c>
      <c r="P71" s="27" t="s">
        <v>432</v>
      </c>
      <c r="Q71" s="27" t="s">
        <v>162</v>
      </c>
      <c r="R71" s="27" t="s">
        <v>163</v>
      </c>
      <c r="S71" s="27" t="s">
        <v>163</v>
      </c>
      <c r="T71" s="27" t="s">
        <v>32</v>
      </c>
      <c r="U71" s="27" t="s">
        <v>704</v>
      </c>
      <c r="V71" s="32">
        <v>2.658343E7</v>
      </c>
      <c r="W71" s="32">
        <v>2.1692712E7</v>
      </c>
      <c r="X71" s="32">
        <v>0.816</v>
      </c>
      <c r="Y71" s="32">
        <v>757.0</v>
      </c>
      <c r="Z71" s="32">
        <v>0.09003821</v>
      </c>
      <c r="AA71" s="32">
        <v>0.0156349</v>
      </c>
      <c r="AB71" s="32">
        <v>0.09523984</v>
      </c>
      <c r="AC71" s="32">
        <v>0.79908705</v>
      </c>
      <c r="AD71" s="27" t="s">
        <v>432</v>
      </c>
      <c r="AE71" s="27" t="s">
        <v>432</v>
      </c>
      <c r="AF71" s="27" t="s">
        <v>432</v>
      </c>
      <c r="AG71" s="27" t="s">
        <v>432</v>
      </c>
      <c r="AH71" s="27" t="s">
        <v>432</v>
      </c>
      <c r="AI71" s="27" t="s">
        <v>432</v>
      </c>
      <c r="AJ71" s="27" t="s">
        <v>432</v>
      </c>
      <c r="AK71" s="27" t="s">
        <v>432</v>
      </c>
    </row>
    <row r="72">
      <c r="A72" s="28">
        <v>63.0</v>
      </c>
      <c r="B72" s="27" t="s">
        <v>165</v>
      </c>
      <c r="C72" s="27" t="s">
        <v>165</v>
      </c>
      <c r="D72" s="27" t="s">
        <v>705</v>
      </c>
      <c r="E72" s="27" t="s">
        <v>705</v>
      </c>
      <c r="F72" s="27" t="s">
        <v>165</v>
      </c>
      <c r="G72" s="27" t="s">
        <v>706</v>
      </c>
      <c r="H72" s="27" t="s">
        <v>165</v>
      </c>
      <c r="I72" s="29"/>
      <c r="J72" s="27" t="s">
        <v>445</v>
      </c>
      <c r="K72" s="27" t="s">
        <v>446</v>
      </c>
      <c r="L72" s="27" t="s">
        <v>433</v>
      </c>
      <c r="M72" s="32">
        <v>24.55107</v>
      </c>
      <c r="N72" s="32">
        <v>-81.80805</v>
      </c>
      <c r="O72" s="27" t="s">
        <v>553</v>
      </c>
      <c r="P72" s="27" t="s">
        <v>548</v>
      </c>
      <c r="Q72" s="27" t="s">
        <v>164</v>
      </c>
      <c r="R72" s="27" t="s">
        <v>165</v>
      </c>
      <c r="S72" s="27" t="s">
        <v>165</v>
      </c>
      <c r="T72" s="27" t="s">
        <v>32</v>
      </c>
      <c r="U72" s="27" t="s">
        <v>707</v>
      </c>
      <c r="V72" s="32">
        <v>2.469772E7</v>
      </c>
      <c r="W72" s="32">
        <v>6701417.0</v>
      </c>
      <c r="X72" s="32">
        <v>0.271</v>
      </c>
      <c r="Y72" s="32">
        <v>4436.0</v>
      </c>
      <c r="Z72" s="32">
        <v>0.0778376</v>
      </c>
      <c r="AA72" s="32">
        <v>0.00925315</v>
      </c>
      <c r="AB72" s="32">
        <v>0.05353886</v>
      </c>
      <c r="AC72" s="32">
        <v>0.85937039</v>
      </c>
      <c r="AD72" s="27" t="s">
        <v>531</v>
      </c>
      <c r="AE72" s="29"/>
      <c r="AF72" s="29"/>
      <c r="AG72" s="27" t="s">
        <v>600</v>
      </c>
      <c r="AH72" s="27" t="s">
        <v>607</v>
      </c>
      <c r="AI72" s="27" t="s">
        <v>432</v>
      </c>
      <c r="AJ72" s="27" t="s">
        <v>432</v>
      </c>
      <c r="AK72" s="27" t="s">
        <v>432</v>
      </c>
    </row>
    <row r="73">
      <c r="A73" s="28">
        <v>64.0</v>
      </c>
      <c r="B73" s="27" t="s">
        <v>432</v>
      </c>
      <c r="C73" s="27" t="s">
        <v>432</v>
      </c>
      <c r="D73" s="27" t="s">
        <v>432</v>
      </c>
      <c r="E73" s="27" t="s">
        <v>432</v>
      </c>
      <c r="F73" s="27" t="s">
        <v>167</v>
      </c>
      <c r="G73" s="27" t="s">
        <v>708</v>
      </c>
      <c r="H73" s="27" t="s">
        <v>167</v>
      </c>
      <c r="I73" s="27" t="s">
        <v>432</v>
      </c>
      <c r="J73" s="27"/>
      <c r="K73" s="27"/>
      <c r="L73" s="27"/>
      <c r="M73" s="27" t="s">
        <v>432</v>
      </c>
      <c r="N73" s="27" t="s">
        <v>432</v>
      </c>
      <c r="O73" s="27" t="s">
        <v>432</v>
      </c>
      <c r="P73" s="27" t="s">
        <v>432</v>
      </c>
      <c r="Q73" s="27" t="s">
        <v>166</v>
      </c>
      <c r="R73" s="27" t="s">
        <v>167</v>
      </c>
      <c r="S73" s="27" t="s">
        <v>167</v>
      </c>
      <c r="T73" s="27" t="s">
        <v>32</v>
      </c>
      <c r="U73" s="27" t="s">
        <v>709</v>
      </c>
      <c r="V73" s="32">
        <v>2.6633402E7</v>
      </c>
      <c r="W73" s="32">
        <v>8652428.0</v>
      </c>
      <c r="X73" s="32">
        <v>0.325</v>
      </c>
      <c r="Y73" s="32">
        <v>3298.0</v>
      </c>
      <c r="Z73" s="32">
        <v>0.05755775</v>
      </c>
      <c r="AA73" s="32">
        <v>0.0102681</v>
      </c>
      <c r="AB73" s="32">
        <v>0.04474171</v>
      </c>
      <c r="AC73" s="32">
        <v>0.88743245</v>
      </c>
      <c r="AD73" s="27" t="s">
        <v>432</v>
      </c>
      <c r="AE73" s="27" t="s">
        <v>432</v>
      </c>
      <c r="AF73" s="27" t="s">
        <v>432</v>
      </c>
      <c r="AG73" s="27" t="s">
        <v>432</v>
      </c>
      <c r="AH73" s="27" t="s">
        <v>432</v>
      </c>
      <c r="AI73" s="27" t="s">
        <v>432</v>
      </c>
      <c r="AJ73" s="27" t="s">
        <v>432</v>
      </c>
      <c r="AK73" s="27" t="s">
        <v>432</v>
      </c>
    </row>
    <row r="74">
      <c r="A74" s="28">
        <v>154.0</v>
      </c>
      <c r="B74" s="27" t="s">
        <v>432</v>
      </c>
      <c r="C74" s="27" t="s">
        <v>432</v>
      </c>
      <c r="D74" s="27" t="s">
        <v>432</v>
      </c>
      <c r="E74" s="27" t="s">
        <v>432</v>
      </c>
      <c r="F74" s="27" t="s">
        <v>169</v>
      </c>
      <c r="G74" s="27" t="s">
        <v>169</v>
      </c>
      <c r="H74" s="27" t="s">
        <v>169</v>
      </c>
      <c r="I74" s="27" t="s">
        <v>432</v>
      </c>
      <c r="J74" s="27"/>
      <c r="K74" s="27"/>
      <c r="L74" s="27"/>
      <c r="M74" s="27" t="s">
        <v>432</v>
      </c>
      <c r="N74" s="27" t="s">
        <v>432</v>
      </c>
      <c r="O74" s="27" t="s">
        <v>432</v>
      </c>
      <c r="P74" s="27" t="s">
        <v>432</v>
      </c>
      <c r="Q74" s="27" t="s">
        <v>168</v>
      </c>
      <c r="R74" s="27" t="s">
        <v>169</v>
      </c>
      <c r="S74" s="27" t="s">
        <v>169</v>
      </c>
      <c r="T74" s="27" t="s">
        <v>32</v>
      </c>
      <c r="U74" s="27" t="s">
        <v>559</v>
      </c>
      <c r="V74" s="32">
        <v>2.6711084E7</v>
      </c>
      <c r="W74" s="32">
        <v>2.1794551E7</v>
      </c>
      <c r="X74" s="32">
        <v>0.816</v>
      </c>
      <c r="Y74" s="32">
        <v>508.0</v>
      </c>
      <c r="Z74" s="32">
        <v>0.12294319</v>
      </c>
      <c r="AA74" s="32">
        <v>0.01590348</v>
      </c>
      <c r="AB74" s="32">
        <v>0.11479669</v>
      </c>
      <c r="AC74" s="32">
        <v>0.74635664</v>
      </c>
      <c r="AD74" s="27" t="s">
        <v>432</v>
      </c>
      <c r="AE74" s="27" t="s">
        <v>432</v>
      </c>
      <c r="AF74" s="27" t="s">
        <v>432</v>
      </c>
      <c r="AG74" s="27" t="s">
        <v>432</v>
      </c>
      <c r="AH74" s="27" t="s">
        <v>432</v>
      </c>
      <c r="AI74" s="27" t="s">
        <v>432</v>
      </c>
      <c r="AJ74" s="27" t="s">
        <v>432</v>
      </c>
      <c r="AK74" s="27" t="s">
        <v>432</v>
      </c>
    </row>
    <row r="75">
      <c r="A75" s="28">
        <v>66.0</v>
      </c>
      <c r="B75" s="27" t="s">
        <v>432</v>
      </c>
      <c r="C75" s="27" t="s">
        <v>432</v>
      </c>
      <c r="D75" s="27" t="s">
        <v>432</v>
      </c>
      <c r="E75" s="27" t="s">
        <v>432</v>
      </c>
      <c r="F75" s="27" t="s">
        <v>171</v>
      </c>
      <c r="G75" s="27" t="s">
        <v>171</v>
      </c>
      <c r="H75" s="27" t="s">
        <v>171</v>
      </c>
      <c r="I75" s="27" t="s">
        <v>432</v>
      </c>
      <c r="J75" s="27"/>
      <c r="K75" s="27"/>
      <c r="L75" s="27"/>
      <c r="M75" s="27" t="s">
        <v>432</v>
      </c>
      <c r="N75" s="27" t="s">
        <v>432</v>
      </c>
      <c r="O75" s="27" t="s">
        <v>432</v>
      </c>
      <c r="P75" s="27" t="s">
        <v>432</v>
      </c>
      <c r="Q75" s="27" t="s">
        <v>170</v>
      </c>
      <c r="R75" s="27" t="s">
        <v>171</v>
      </c>
      <c r="S75" s="27" t="s">
        <v>171</v>
      </c>
      <c r="T75" s="27" t="s">
        <v>32</v>
      </c>
      <c r="U75" s="27" t="s">
        <v>710</v>
      </c>
      <c r="V75" s="32">
        <v>2.5770536E7</v>
      </c>
      <c r="W75" s="32">
        <v>1.8935065E7</v>
      </c>
      <c r="X75" s="32">
        <v>0.735</v>
      </c>
      <c r="Y75" s="32">
        <v>797.0</v>
      </c>
      <c r="Z75" s="32">
        <v>0.05043388</v>
      </c>
      <c r="AA75" s="32">
        <v>0.00596483</v>
      </c>
      <c r="AB75" s="32">
        <v>0.05141517</v>
      </c>
      <c r="AC75" s="32">
        <v>0.89218613</v>
      </c>
      <c r="AD75" s="27" t="s">
        <v>432</v>
      </c>
      <c r="AE75" s="27" t="s">
        <v>432</v>
      </c>
      <c r="AF75" s="27" t="s">
        <v>432</v>
      </c>
      <c r="AG75" s="27" t="s">
        <v>432</v>
      </c>
      <c r="AH75" s="27" t="s">
        <v>432</v>
      </c>
      <c r="AI75" s="27" t="s">
        <v>432</v>
      </c>
      <c r="AJ75" s="27" t="s">
        <v>432</v>
      </c>
      <c r="AK75" s="27" t="s">
        <v>432</v>
      </c>
    </row>
    <row r="76">
      <c r="A76" s="28">
        <v>67.0</v>
      </c>
      <c r="B76" s="27" t="s">
        <v>173</v>
      </c>
      <c r="C76" s="27" t="s">
        <v>173</v>
      </c>
      <c r="D76" s="29"/>
      <c r="E76" s="27" t="s">
        <v>544</v>
      </c>
      <c r="F76" s="27" t="s">
        <v>173</v>
      </c>
      <c r="G76" s="27" t="s">
        <v>173</v>
      </c>
      <c r="H76" s="27" t="s">
        <v>173</v>
      </c>
      <c r="I76" s="29"/>
      <c r="J76" s="27" t="s">
        <v>445</v>
      </c>
      <c r="K76" s="27" t="s">
        <v>711</v>
      </c>
      <c r="L76" s="27" t="s">
        <v>444</v>
      </c>
      <c r="M76" s="32">
        <v>24.55994</v>
      </c>
      <c r="N76" s="32">
        <v>-81.50162</v>
      </c>
      <c r="O76" s="27" t="s">
        <v>547</v>
      </c>
      <c r="P76" s="27" t="s">
        <v>548</v>
      </c>
      <c r="Q76" s="27" t="s">
        <v>172</v>
      </c>
      <c r="R76" s="27" t="s">
        <v>173</v>
      </c>
      <c r="S76" s="27" t="s">
        <v>173</v>
      </c>
      <c r="T76" s="27" t="s">
        <v>32</v>
      </c>
      <c r="U76" s="27" t="s">
        <v>712</v>
      </c>
      <c r="V76" s="32">
        <v>2.6569985E7</v>
      </c>
      <c r="W76" s="32">
        <v>2.0667225E7</v>
      </c>
      <c r="X76" s="32">
        <v>0.778</v>
      </c>
      <c r="Y76" s="32">
        <v>765.0</v>
      </c>
      <c r="Z76" s="32">
        <v>0.06272452</v>
      </c>
      <c r="AA76" s="32">
        <v>0.00703988</v>
      </c>
      <c r="AB76" s="32">
        <v>0.05253478</v>
      </c>
      <c r="AC76" s="32">
        <v>0.87770082</v>
      </c>
      <c r="AD76" s="29"/>
      <c r="AE76" s="29"/>
      <c r="AF76" s="29"/>
      <c r="AG76" s="29"/>
      <c r="AH76" s="29"/>
      <c r="AI76" s="27" t="s">
        <v>432</v>
      </c>
      <c r="AJ76" s="27" t="s">
        <v>432</v>
      </c>
      <c r="AK76" s="27" t="s">
        <v>432</v>
      </c>
    </row>
    <row r="77">
      <c r="A77" s="28">
        <v>68.0</v>
      </c>
      <c r="B77" s="27" t="s">
        <v>432</v>
      </c>
      <c r="C77" s="27" t="s">
        <v>432</v>
      </c>
      <c r="D77" s="27" t="s">
        <v>432</v>
      </c>
      <c r="E77" s="27" t="s">
        <v>432</v>
      </c>
      <c r="F77" s="27" t="s">
        <v>175</v>
      </c>
      <c r="G77" s="27" t="s">
        <v>175</v>
      </c>
      <c r="H77" s="27" t="s">
        <v>175</v>
      </c>
      <c r="I77" s="27" t="s">
        <v>432</v>
      </c>
      <c r="J77" s="27"/>
      <c r="K77" s="27"/>
      <c r="L77" s="27"/>
      <c r="M77" s="27" t="s">
        <v>432</v>
      </c>
      <c r="N77" s="27" t="s">
        <v>432</v>
      </c>
      <c r="O77" s="27" t="s">
        <v>432</v>
      </c>
      <c r="P77" s="27" t="s">
        <v>432</v>
      </c>
      <c r="Q77" s="27" t="s">
        <v>174</v>
      </c>
      <c r="R77" s="27" t="s">
        <v>175</v>
      </c>
      <c r="S77" s="27" t="s">
        <v>175</v>
      </c>
      <c r="T77" s="27" t="s">
        <v>32</v>
      </c>
      <c r="U77" s="27" t="s">
        <v>713</v>
      </c>
      <c r="V77" s="32">
        <v>2.5762604E7</v>
      </c>
      <c r="W77" s="32">
        <v>1.7587728E7</v>
      </c>
      <c r="X77" s="32">
        <v>0.683</v>
      </c>
      <c r="Y77" s="32">
        <v>873.0</v>
      </c>
      <c r="Z77" s="32">
        <v>0.08836419</v>
      </c>
      <c r="AA77" s="32">
        <v>0.01052927</v>
      </c>
      <c r="AB77" s="32">
        <v>0.11689733</v>
      </c>
      <c r="AC77" s="32">
        <v>0.78420921</v>
      </c>
      <c r="AD77" s="27" t="s">
        <v>432</v>
      </c>
      <c r="AE77" s="27" t="s">
        <v>432</v>
      </c>
      <c r="AF77" s="27" t="s">
        <v>432</v>
      </c>
      <c r="AG77" s="27" t="s">
        <v>432</v>
      </c>
      <c r="AH77" s="27" t="s">
        <v>432</v>
      </c>
      <c r="AI77" s="27" t="s">
        <v>432</v>
      </c>
      <c r="AJ77" s="27" t="s">
        <v>432</v>
      </c>
      <c r="AK77" s="27" t="s">
        <v>432</v>
      </c>
    </row>
    <row r="78">
      <c r="A78" s="28">
        <v>69.0</v>
      </c>
      <c r="B78" s="27" t="s">
        <v>432</v>
      </c>
      <c r="C78" s="27" t="s">
        <v>432</v>
      </c>
      <c r="D78" s="27" t="s">
        <v>432</v>
      </c>
      <c r="E78" s="27" t="s">
        <v>432</v>
      </c>
      <c r="F78" s="27" t="s">
        <v>177</v>
      </c>
      <c r="G78" s="27" t="s">
        <v>177</v>
      </c>
      <c r="H78" s="27" t="s">
        <v>177</v>
      </c>
      <c r="I78" s="27" t="s">
        <v>432</v>
      </c>
      <c r="J78" s="27"/>
      <c r="K78" s="27"/>
      <c r="L78" s="27"/>
      <c r="M78" s="27" t="s">
        <v>432</v>
      </c>
      <c r="N78" s="27" t="s">
        <v>432</v>
      </c>
      <c r="O78" s="27" t="s">
        <v>432</v>
      </c>
      <c r="P78" s="27" t="s">
        <v>432</v>
      </c>
      <c r="Q78" s="27" t="s">
        <v>176</v>
      </c>
      <c r="R78" s="27" t="s">
        <v>177</v>
      </c>
      <c r="S78" s="27" t="s">
        <v>177</v>
      </c>
      <c r="T78" s="27" t="s">
        <v>32</v>
      </c>
      <c r="U78" s="27" t="s">
        <v>714</v>
      </c>
      <c r="V78" s="32">
        <v>2.8821577E7</v>
      </c>
      <c r="W78" s="32">
        <v>2.3813942E7</v>
      </c>
      <c r="X78" s="32">
        <v>0.826</v>
      </c>
      <c r="Y78" s="32">
        <v>584.0</v>
      </c>
      <c r="Z78" s="32">
        <v>0.15010345</v>
      </c>
      <c r="AA78" s="32">
        <v>0.01736477</v>
      </c>
      <c r="AB78" s="32">
        <v>0.14410205</v>
      </c>
      <c r="AC78" s="32">
        <v>0.68842973</v>
      </c>
      <c r="AD78" s="27" t="s">
        <v>432</v>
      </c>
      <c r="AE78" s="27" t="s">
        <v>432</v>
      </c>
      <c r="AF78" s="27" t="s">
        <v>432</v>
      </c>
      <c r="AG78" s="27" t="s">
        <v>432</v>
      </c>
      <c r="AH78" s="27" t="s">
        <v>432</v>
      </c>
      <c r="AI78" s="27" t="s">
        <v>432</v>
      </c>
      <c r="AJ78" s="27" t="s">
        <v>432</v>
      </c>
      <c r="AK78" s="27" t="s">
        <v>432</v>
      </c>
    </row>
    <row r="79">
      <c r="A79" s="28">
        <v>70.0</v>
      </c>
      <c r="B79" s="27" t="s">
        <v>432</v>
      </c>
      <c r="C79" s="27" t="s">
        <v>432</v>
      </c>
      <c r="D79" s="27" t="s">
        <v>432</v>
      </c>
      <c r="E79" s="27" t="s">
        <v>432</v>
      </c>
      <c r="F79" s="27" t="s">
        <v>179</v>
      </c>
      <c r="G79" s="27" t="s">
        <v>179</v>
      </c>
      <c r="H79" s="27" t="s">
        <v>179</v>
      </c>
      <c r="I79" s="27" t="s">
        <v>432</v>
      </c>
      <c r="J79" s="27"/>
      <c r="K79" s="27"/>
      <c r="L79" s="27"/>
      <c r="M79" s="27" t="s">
        <v>432</v>
      </c>
      <c r="N79" s="27" t="s">
        <v>432</v>
      </c>
      <c r="O79" s="27" t="s">
        <v>432</v>
      </c>
      <c r="P79" s="27" t="s">
        <v>432</v>
      </c>
      <c r="Q79" s="27" t="s">
        <v>178</v>
      </c>
      <c r="R79" s="27" t="s">
        <v>179</v>
      </c>
      <c r="S79" s="27" t="s">
        <v>179</v>
      </c>
      <c r="T79" s="27" t="s">
        <v>32</v>
      </c>
      <c r="U79" s="27" t="s">
        <v>715</v>
      </c>
      <c r="V79" s="32">
        <v>1.9188777E7</v>
      </c>
      <c r="W79" s="32">
        <v>1.3754696E7</v>
      </c>
      <c r="X79" s="32">
        <v>0.717</v>
      </c>
      <c r="Y79" s="32">
        <v>1940.0</v>
      </c>
      <c r="Z79" s="32">
        <v>0.13541252</v>
      </c>
      <c r="AA79" s="32">
        <v>0.02652982</v>
      </c>
      <c r="AB79" s="32">
        <v>0.17987366</v>
      </c>
      <c r="AC79" s="32">
        <v>0.658184</v>
      </c>
      <c r="AD79" s="27" t="s">
        <v>432</v>
      </c>
      <c r="AE79" s="27" t="s">
        <v>432</v>
      </c>
      <c r="AF79" s="27" t="s">
        <v>432</v>
      </c>
      <c r="AG79" s="27" t="s">
        <v>432</v>
      </c>
      <c r="AH79" s="27" t="s">
        <v>432</v>
      </c>
      <c r="AI79" s="27" t="s">
        <v>432</v>
      </c>
      <c r="AJ79" s="27" t="s">
        <v>432</v>
      </c>
      <c r="AK79" s="27" t="s">
        <v>432</v>
      </c>
    </row>
    <row r="80">
      <c r="A80" s="28">
        <v>71.0</v>
      </c>
      <c r="B80" s="27" t="s">
        <v>432</v>
      </c>
      <c r="C80" s="27" t="s">
        <v>432</v>
      </c>
      <c r="D80" s="27" t="s">
        <v>432</v>
      </c>
      <c r="E80" s="27" t="s">
        <v>432</v>
      </c>
      <c r="F80" s="27" t="s">
        <v>181</v>
      </c>
      <c r="G80" s="27" t="s">
        <v>181</v>
      </c>
      <c r="H80" s="27" t="s">
        <v>181</v>
      </c>
      <c r="I80" s="27" t="s">
        <v>432</v>
      </c>
      <c r="J80" s="27"/>
      <c r="K80" s="27"/>
      <c r="L80" s="27"/>
      <c r="M80" s="27" t="s">
        <v>432</v>
      </c>
      <c r="N80" s="27" t="s">
        <v>432</v>
      </c>
      <c r="O80" s="27" t="s">
        <v>432</v>
      </c>
      <c r="P80" s="27" t="s">
        <v>432</v>
      </c>
      <c r="Q80" s="27" t="s">
        <v>180</v>
      </c>
      <c r="R80" s="27" t="s">
        <v>181</v>
      </c>
      <c r="S80" s="27" t="s">
        <v>181</v>
      </c>
      <c r="T80" s="27" t="s">
        <v>32</v>
      </c>
      <c r="U80" s="27" t="s">
        <v>716</v>
      </c>
      <c r="V80" s="32">
        <v>1.9413289E7</v>
      </c>
      <c r="W80" s="32">
        <v>1.3969505E7</v>
      </c>
      <c r="X80" s="32">
        <v>0.72</v>
      </c>
      <c r="Y80" s="32">
        <v>1376.0</v>
      </c>
      <c r="Z80" s="32">
        <v>0.07182664</v>
      </c>
      <c r="AA80" s="32">
        <v>0.0101856</v>
      </c>
      <c r="AB80" s="32">
        <v>0.07428692</v>
      </c>
      <c r="AC80" s="32">
        <v>0.84370084</v>
      </c>
      <c r="AD80" s="27" t="s">
        <v>432</v>
      </c>
      <c r="AE80" s="27" t="s">
        <v>432</v>
      </c>
      <c r="AF80" s="27" t="s">
        <v>432</v>
      </c>
      <c r="AG80" s="27" t="s">
        <v>432</v>
      </c>
      <c r="AH80" s="27" t="s">
        <v>432</v>
      </c>
      <c r="AI80" s="27" t="s">
        <v>432</v>
      </c>
      <c r="AJ80" s="27" t="s">
        <v>432</v>
      </c>
      <c r="AK80" s="27" t="s">
        <v>432</v>
      </c>
    </row>
    <row r="81">
      <c r="A81" s="28">
        <v>72.0</v>
      </c>
      <c r="B81" s="27" t="s">
        <v>432</v>
      </c>
      <c r="C81" s="27" t="s">
        <v>432</v>
      </c>
      <c r="D81" s="27" t="s">
        <v>432</v>
      </c>
      <c r="E81" s="27" t="s">
        <v>432</v>
      </c>
      <c r="F81" s="27" t="s">
        <v>183</v>
      </c>
      <c r="G81" s="27" t="s">
        <v>183</v>
      </c>
      <c r="H81" s="27" t="s">
        <v>183</v>
      </c>
      <c r="I81" s="27" t="s">
        <v>432</v>
      </c>
      <c r="J81" s="27"/>
      <c r="K81" s="27"/>
      <c r="L81" s="27"/>
      <c r="M81" s="27" t="s">
        <v>432</v>
      </c>
      <c r="N81" s="27" t="s">
        <v>432</v>
      </c>
      <c r="O81" s="27" t="s">
        <v>432</v>
      </c>
      <c r="P81" s="27" t="s">
        <v>432</v>
      </c>
      <c r="Q81" s="27" t="s">
        <v>182</v>
      </c>
      <c r="R81" s="27" t="s">
        <v>183</v>
      </c>
      <c r="S81" s="27" t="s">
        <v>183</v>
      </c>
      <c r="T81" s="27" t="s">
        <v>32</v>
      </c>
      <c r="U81" s="27" t="s">
        <v>686</v>
      </c>
      <c r="V81" s="32">
        <v>2.8038049E7</v>
      </c>
      <c r="W81" s="32">
        <v>1.9404666E7</v>
      </c>
      <c r="X81" s="32">
        <v>0.692</v>
      </c>
      <c r="Y81" s="32">
        <v>787.0</v>
      </c>
      <c r="Z81" s="32">
        <v>0.04774711</v>
      </c>
      <c r="AA81" s="32">
        <v>0.0080645</v>
      </c>
      <c r="AB81" s="32">
        <v>0.07625156</v>
      </c>
      <c r="AC81" s="32">
        <v>0.86793682</v>
      </c>
      <c r="AD81" s="27" t="s">
        <v>432</v>
      </c>
      <c r="AE81" s="27" t="s">
        <v>432</v>
      </c>
      <c r="AF81" s="27" t="s">
        <v>432</v>
      </c>
      <c r="AG81" s="27" t="s">
        <v>432</v>
      </c>
      <c r="AH81" s="27" t="s">
        <v>432</v>
      </c>
      <c r="AI81" s="27" t="s">
        <v>432</v>
      </c>
      <c r="AJ81" s="27" t="s">
        <v>432</v>
      </c>
      <c r="AK81" s="27" t="s">
        <v>432</v>
      </c>
    </row>
    <row r="82">
      <c r="A82" s="28">
        <v>73.0</v>
      </c>
      <c r="B82" s="27" t="s">
        <v>432</v>
      </c>
      <c r="C82" s="27" t="s">
        <v>432</v>
      </c>
      <c r="D82" s="27" t="s">
        <v>432</v>
      </c>
      <c r="E82" s="27" t="s">
        <v>432</v>
      </c>
      <c r="F82" s="27" t="s">
        <v>185</v>
      </c>
      <c r="G82" s="27" t="s">
        <v>185</v>
      </c>
      <c r="H82" s="27" t="s">
        <v>185</v>
      </c>
      <c r="I82" s="27" t="s">
        <v>432</v>
      </c>
      <c r="J82" s="27"/>
      <c r="K82" s="27"/>
      <c r="L82" s="27"/>
      <c r="M82" s="27" t="s">
        <v>432</v>
      </c>
      <c r="N82" s="27" t="s">
        <v>432</v>
      </c>
      <c r="O82" s="27" t="s">
        <v>432</v>
      </c>
      <c r="P82" s="27" t="s">
        <v>432</v>
      </c>
      <c r="Q82" s="27" t="s">
        <v>184</v>
      </c>
      <c r="R82" s="27" t="s">
        <v>185</v>
      </c>
      <c r="S82" s="27" t="s">
        <v>185</v>
      </c>
      <c r="T82" s="27" t="s">
        <v>32</v>
      </c>
      <c r="U82" s="27" t="s">
        <v>717</v>
      </c>
      <c r="V82" s="32">
        <v>2.06736E7</v>
      </c>
      <c r="W82" s="32">
        <v>1.44448E7</v>
      </c>
      <c r="X82" s="32">
        <v>0.699</v>
      </c>
      <c r="Y82" s="32">
        <v>1268.0</v>
      </c>
      <c r="Z82" s="32">
        <v>0.06610123</v>
      </c>
      <c r="AA82" s="32">
        <v>0.01348092</v>
      </c>
      <c r="AB82" s="32">
        <v>0.07894298</v>
      </c>
      <c r="AC82" s="32">
        <v>0.84147487</v>
      </c>
      <c r="AD82" s="27" t="s">
        <v>432</v>
      </c>
      <c r="AE82" s="27" t="s">
        <v>432</v>
      </c>
      <c r="AF82" s="27" t="s">
        <v>432</v>
      </c>
      <c r="AG82" s="27" t="s">
        <v>432</v>
      </c>
      <c r="AH82" s="27" t="s">
        <v>432</v>
      </c>
      <c r="AI82" s="27" t="s">
        <v>432</v>
      </c>
      <c r="AJ82" s="27" t="s">
        <v>432</v>
      </c>
      <c r="AK82" s="27" t="s">
        <v>432</v>
      </c>
    </row>
    <row r="83">
      <c r="A83" s="28">
        <v>74.0</v>
      </c>
      <c r="B83" s="27" t="s">
        <v>432</v>
      </c>
      <c r="C83" s="27" t="s">
        <v>432</v>
      </c>
      <c r="D83" s="27" t="s">
        <v>432</v>
      </c>
      <c r="E83" s="27" t="s">
        <v>432</v>
      </c>
      <c r="F83" s="27" t="s">
        <v>187</v>
      </c>
      <c r="G83" s="27" t="s">
        <v>187</v>
      </c>
      <c r="H83" s="27" t="s">
        <v>187</v>
      </c>
      <c r="I83" s="27" t="s">
        <v>432</v>
      </c>
      <c r="J83" s="27"/>
      <c r="K83" s="27"/>
      <c r="L83" s="27"/>
      <c r="M83" s="27" t="s">
        <v>432</v>
      </c>
      <c r="N83" s="27" t="s">
        <v>432</v>
      </c>
      <c r="O83" s="27" t="s">
        <v>432</v>
      </c>
      <c r="P83" s="27" t="s">
        <v>432</v>
      </c>
      <c r="Q83" s="27" t="s">
        <v>186</v>
      </c>
      <c r="R83" s="27" t="s">
        <v>187</v>
      </c>
      <c r="S83" s="27" t="s">
        <v>187</v>
      </c>
      <c r="T83" s="27" t="s">
        <v>32</v>
      </c>
      <c r="U83" s="27" t="s">
        <v>718</v>
      </c>
      <c r="V83" s="32">
        <v>2.4434674E7</v>
      </c>
      <c r="W83" s="32">
        <v>1.3196358E7</v>
      </c>
      <c r="X83" s="32">
        <v>0.54</v>
      </c>
      <c r="Y83" s="32">
        <v>2531.0</v>
      </c>
      <c r="Z83" s="32">
        <v>0.09727752</v>
      </c>
      <c r="AA83" s="32">
        <v>0.01620426</v>
      </c>
      <c r="AB83" s="32">
        <v>0.11347436</v>
      </c>
      <c r="AC83" s="32">
        <v>0.77304386</v>
      </c>
      <c r="AD83" s="27" t="s">
        <v>432</v>
      </c>
      <c r="AE83" s="27" t="s">
        <v>432</v>
      </c>
      <c r="AF83" s="27" t="s">
        <v>432</v>
      </c>
      <c r="AG83" s="27" t="s">
        <v>432</v>
      </c>
      <c r="AH83" s="27" t="s">
        <v>432</v>
      </c>
      <c r="AI83" s="27" t="s">
        <v>432</v>
      </c>
      <c r="AJ83" s="27" t="s">
        <v>432</v>
      </c>
      <c r="AK83" s="27" t="s">
        <v>432</v>
      </c>
    </row>
    <row r="84">
      <c r="A84" s="28">
        <v>154.0</v>
      </c>
      <c r="B84" s="27" t="s">
        <v>432</v>
      </c>
      <c r="C84" s="27" t="s">
        <v>432</v>
      </c>
      <c r="D84" s="27" t="s">
        <v>432</v>
      </c>
      <c r="E84" s="27" t="s">
        <v>432</v>
      </c>
      <c r="F84" s="27" t="s">
        <v>189</v>
      </c>
      <c r="G84" s="27" t="s">
        <v>189</v>
      </c>
      <c r="H84" s="27" t="s">
        <v>189</v>
      </c>
      <c r="I84" s="27" t="s">
        <v>432</v>
      </c>
      <c r="J84" s="27"/>
      <c r="K84" s="27"/>
      <c r="L84" s="27"/>
      <c r="M84" s="27" t="s">
        <v>432</v>
      </c>
      <c r="N84" s="27" t="s">
        <v>432</v>
      </c>
      <c r="O84" s="27" t="s">
        <v>432</v>
      </c>
      <c r="P84" s="27" t="s">
        <v>432</v>
      </c>
      <c r="Q84" s="27" t="s">
        <v>188</v>
      </c>
      <c r="R84" s="27" t="s">
        <v>189</v>
      </c>
      <c r="S84" s="27" t="s">
        <v>189</v>
      </c>
      <c r="T84" s="27" t="s">
        <v>32</v>
      </c>
      <c r="U84" s="27" t="s">
        <v>559</v>
      </c>
      <c r="V84" s="32">
        <v>2.7362488E7</v>
      </c>
      <c r="W84" s="32">
        <v>2.0801165E7</v>
      </c>
      <c r="X84" s="32">
        <v>0.76</v>
      </c>
      <c r="Y84" s="32">
        <v>611.0</v>
      </c>
      <c r="Z84" s="32">
        <v>0.12123221</v>
      </c>
      <c r="AA84" s="32">
        <v>0.01669926</v>
      </c>
      <c r="AB84" s="32">
        <v>0.13378411</v>
      </c>
      <c r="AC84" s="32">
        <v>0.72828442</v>
      </c>
      <c r="AD84" s="27" t="s">
        <v>432</v>
      </c>
      <c r="AE84" s="27" t="s">
        <v>432</v>
      </c>
      <c r="AF84" s="27" t="s">
        <v>432</v>
      </c>
      <c r="AG84" s="27" t="s">
        <v>432</v>
      </c>
      <c r="AH84" s="27" t="s">
        <v>432</v>
      </c>
      <c r="AI84" s="27" t="s">
        <v>432</v>
      </c>
      <c r="AJ84" s="27" t="s">
        <v>432</v>
      </c>
      <c r="AK84" s="27" t="s">
        <v>432</v>
      </c>
    </row>
    <row r="85">
      <c r="A85" s="28">
        <v>76.0</v>
      </c>
      <c r="B85" s="27" t="s">
        <v>432</v>
      </c>
      <c r="C85" s="27" t="s">
        <v>432</v>
      </c>
      <c r="D85" s="27" t="s">
        <v>432</v>
      </c>
      <c r="E85" s="27" t="s">
        <v>432</v>
      </c>
      <c r="F85" s="27" t="s">
        <v>191</v>
      </c>
      <c r="G85" s="27" t="s">
        <v>719</v>
      </c>
      <c r="H85" s="27" t="s">
        <v>191</v>
      </c>
      <c r="I85" s="27" t="s">
        <v>432</v>
      </c>
      <c r="J85" s="27"/>
      <c r="K85" s="27"/>
      <c r="L85" s="27"/>
      <c r="M85" s="27" t="s">
        <v>432</v>
      </c>
      <c r="N85" s="27" t="s">
        <v>432</v>
      </c>
      <c r="O85" s="27" t="s">
        <v>432</v>
      </c>
      <c r="P85" s="27" t="s">
        <v>432</v>
      </c>
      <c r="Q85" s="27" t="s">
        <v>190</v>
      </c>
      <c r="R85" s="27" t="s">
        <v>191</v>
      </c>
      <c r="S85" s="27" t="s">
        <v>191</v>
      </c>
      <c r="T85" s="27" t="s">
        <v>32</v>
      </c>
      <c r="U85" s="27" t="s">
        <v>720</v>
      </c>
      <c r="V85" s="32">
        <v>2.6672251E7</v>
      </c>
      <c r="W85" s="32">
        <v>2.0813581E7</v>
      </c>
      <c r="X85" s="32">
        <v>0.78</v>
      </c>
      <c r="Y85" s="32">
        <v>756.0</v>
      </c>
      <c r="Z85" s="32">
        <v>0.13842591</v>
      </c>
      <c r="AA85" s="32">
        <v>0.02228026</v>
      </c>
      <c r="AB85" s="32">
        <v>0.16208871</v>
      </c>
      <c r="AC85" s="32">
        <v>0.67720513</v>
      </c>
      <c r="AD85" s="27" t="s">
        <v>432</v>
      </c>
      <c r="AE85" s="27" t="s">
        <v>432</v>
      </c>
      <c r="AF85" s="27" t="s">
        <v>432</v>
      </c>
      <c r="AG85" s="27" t="s">
        <v>432</v>
      </c>
      <c r="AH85" s="27" t="s">
        <v>432</v>
      </c>
      <c r="AI85" s="27" t="s">
        <v>432</v>
      </c>
      <c r="AJ85" s="27" t="s">
        <v>432</v>
      </c>
      <c r="AK85" s="27" t="s">
        <v>432</v>
      </c>
    </row>
    <row r="86">
      <c r="A86" s="28">
        <v>77.0</v>
      </c>
      <c r="B86" s="27" t="s">
        <v>721</v>
      </c>
      <c r="C86" s="27" t="s">
        <v>193</v>
      </c>
      <c r="D86" s="27" t="s">
        <v>721</v>
      </c>
      <c r="E86" s="27" t="s">
        <v>193</v>
      </c>
      <c r="F86" s="27" t="s">
        <v>193</v>
      </c>
      <c r="G86" s="27" t="s">
        <v>722</v>
      </c>
      <c r="H86" s="27" t="s">
        <v>193</v>
      </c>
      <c r="I86" s="27" t="s">
        <v>723</v>
      </c>
      <c r="J86" s="27" t="s">
        <v>451</v>
      </c>
      <c r="K86" s="27" t="s">
        <v>452</v>
      </c>
      <c r="L86" s="27" t="s">
        <v>433</v>
      </c>
      <c r="M86" s="32">
        <v>25.139367</v>
      </c>
      <c r="N86" s="32">
        <v>-80.294017</v>
      </c>
      <c r="O86" s="27" t="s">
        <v>529</v>
      </c>
      <c r="P86" s="27" t="s">
        <v>530</v>
      </c>
      <c r="Q86" s="27" t="s">
        <v>192</v>
      </c>
      <c r="R86" s="27" t="s">
        <v>193</v>
      </c>
      <c r="S86" s="27" t="s">
        <v>193</v>
      </c>
      <c r="T86" s="27" t="s">
        <v>32</v>
      </c>
      <c r="U86" s="27" t="s">
        <v>724</v>
      </c>
      <c r="V86" s="32">
        <v>2.5881213E7</v>
      </c>
      <c r="W86" s="32">
        <v>1.0370725E7</v>
      </c>
      <c r="X86" s="32">
        <v>0.401</v>
      </c>
      <c r="Y86" s="32">
        <v>2021.0</v>
      </c>
      <c r="Z86" s="32">
        <v>0.06409521</v>
      </c>
      <c r="AA86" s="32">
        <v>0.00928286</v>
      </c>
      <c r="AB86" s="32">
        <v>0.05526571</v>
      </c>
      <c r="AC86" s="32">
        <v>0.87135623</v>
      </c>
      <c r="AD86" s="27" t="s">
        <v>531</v>
      </c>
      <c r="AE86" s="27" t="s">
        <v>532</v>
      </c>
      <c r="AG86" s="27" t="s">
        <v>533</v>
      </c>
      <c r="AH86" s="27" t="s">
        <v>725</v>
      </c>
      <c r="AI86" s="27" t="s">
        <v>432</v>
      </c>
      <c r="AJ86" s="27" t="s">
        <v>432</v>
      </c>
      <c r="AK86" s="27" t="s">
        <v>432</v>
      </c>
    </row>
    <row r="87">
      <c r="A87" s="28">
        <v>135.0</v>
      </c>
      <c r="B87" s="27" t="s">
        <v>432</v>
      </c>
      <c r="C87" s="27" t="s">
        <v>432</v>
      </c>
      <c r="D87" s="27" t="s">
        <v>432</v>
      </c>
      <c r="E87" s="27" t="s">
        <v>432</v>
      </c>
      <c r="F87" s="27" t="s">
        <v>195</v>
      </c>
      <c r="G87" s="27" t="s">
        <v>726</v>
      </c>
      <c r="H87" s="27" t="s">
        <v>195</v>
      </c>
      <c r="I87" s="27" t="s">
        <v>432</v>
      </c>
      <c r="J87" s="27"/>
      <c r="K87" s="27"/>
      <c r="L87" s="27"/>
      <c r="M87" s="27" t="s">
        <v>432</v>
      </c>
      <c r="N87" s="27" t="s">
        <v>432</v>
      </c>
      <c r="O87" s="27" t="s">
        <v>432</v>
      </c>
      <c r="P87" s="27" t="s">
        <v>432</v>
      </c>
      <c r="Q87" s="27" t="s">
        <v>194</v>
      </c>
      <c r="R87" s="27" t="s">
        <v>195</v>
      </c>
      <c r="S87" s="27" t="s">
        <v>195</v>
      </c>
      <c r="T87" s="27" t="s">
        <v>32</v>
      </c>
      <c r="U87" s="27" t="s">
        <v>727</v>
      </c>
      <c r="V87" s="32">
        <v>2.6171115E7</v>
      </c>
      <c r="W87" s="32">
        <v>1.9771017E7</v>
      </c>
      <c r="X87" s="32">
        <v>0.755</v>
      </c>
      <c r="Y87" s="32">
        <v>737.0</v>
      </c>
      <c r="Z87" s="32">
        <v>0.05610467</v>
      </c>
      <c r="AA87" s="32">
        <v>0.00929121</v>
      </c>
      <c r="AB87" s="32">
        <v>0.05051844</v>
      </c>
      <c r="AC87" s="32">
        <v>0.88408569</v>
      </c>
      <c r="AD87" s="27" t="s">
        <v>432</v>
      </c>
      <c r="AE87" s="27" t="s">
        <v>432</v>
      </c>
      <c r="AF87" s="27" t="s">
        <v>432</v>
      </c>
      <c r="AG87" s="27" t="s">
        <v>432</v>
      </c>
      <c r="AH87" s="27" t="s">
        <v>432</v>
      </c>
      <c r="AI87" s="27" t="s">
        <v>432</v>
      </c>
      <c r="AJ87" s="27" t="s">
        <v>432</v>
      </c>
      <c r="AK87" s="27" t="s">
        <v>432</v>
      </c>
    </row>
    <row r="88">
      <c r="A88" s="28">
        <v>79.0</v>
      </c>
      <c r="B88" s="27" t="s">
        <v>432</v>
      </c>
      <c r="C88" s="27" t="s">
        <v>432</v>
      </c>
      <c r="D88" s="27" t="s">
        <v>432</v>
      </c>
      <c r="E88" s="27" t="s">
        <v>432</v>
      </c>
      <c r="F88" s="27" t="s">
        <v>197</v>
      </c>
      <c r="G88" s="27" t="s">
        <v>728</v>
      </c>
      <c r="H88" s="27" t="s">
        <v>197</v>
      </c>
      <c r="I88" s="27" t="s">
        <v>432</v>
      </c>
      <c r="J88" s="27"/>
      <c r="K88" s="27"/>
      <c r="L88" s="27"/>
      <c r="M88" s="27" t="s">
        <v>432</v>
      </c>
      <c r="N88" s="27" t="s">
        <v>432</v>
      </c>
      <c r="O88" s="27" t="s">
        <v>432</v>
      </c>
      <c r="P88" s="27" t="s">
        <v>432</v>
      </c>
      <c r="Q88" s="27" t="s">
        <v>196</v>
      </c>
      <c r="R88" s="27" t="s">
        <v>197</v>
      </c>
      <c r="S88" s="27" t="s">
        <v>197</v>
      </c>
      <c r="T88" s="27" t="s">
        <v>32</v>
      </c>
      <c r="U88" s="27" t="s">
        <v>729</v>
      </c>
      <c r="V88" s="32">
        <v>2.7696744E7</v>
      </c>
      <c r="W88" s="32">
        <v>1.7733655E7</v>
      </c>
      <c r="X88" s="32">
        <v>0.64</v>
      </c>
      <c r="Y88" s="32">
        <v>865.0</v>
      </c>
      <c r="Z88" s="32">
        <v>0.06795675</v>
      </c>
      <c r="AA88" s="32">
        <v>0.01010984</v>
      </c>
      <c r="AB88" s="32">
        <v>0.07771292</v>
      </c>
      <c r="AC88" s="32">
        <v>0.84422048</v>
      </c>
      <c r="AD88" s="27" t="s">
        <v>432</v>
      </c>
      <c r="AE88" s="27" t="s">
        <v>432</v>
      </c>
      <c r="AF88" s="27" t="s">
        <v>432</v>
      </c>
      <c r="AG88" s="27" t="s">
        <v>432</v>
      </c>
      <c r="AH88" s="27" t="s">
        <v>432</v>
      </c>
      <c r="AI88" s="27" t="s">
        <v>432</v>
      </c>
      <c r="AJ88" s="27" t="s">
        <v>432</v>
      </c>
      <c r="AK88" s="27" t="s">
        <v>432</v>
      </c>
    </row>
    <row r="89">
      <c r="A89" s="28">
        <v>80.0</v>
      </c>
      <c r="B89" s="27" t="s">
        <v>143</v>
      </c>
      <c r="C89" s="27" t="s">
        <v>199</v>
      </c>
      <c r="D89" s="27" t="s">
        <v>677</v>
      </c>
      <c r="E89" s="27" t="s">
        <v>678</v>
      </c>
      <c r="F89" s="27" t="s">
        <v>678</v>
      </c>
      <c r="G89" s="27" t="s">
        <v>730</v>
      </c>
      <c r="H89" s="27" t="s">
        <v>678</v>
      </c>
      <c r="I89" s="29"/>
      <c r="J89" s="27" t="s">
        <v>445</v>
      </c>
      <c r="K89" s="27" t="s">
        <v>446</v>
      </c>
      <c r="L89" s="27" t="s">
        <v>433</v>
      </c>
      <c r="M89" s="32">
        <v>24.55107</v>
      </c>
      <c r="N89" s="32">
        <v>-81.80805</v>
      </c>
      <c r="O89" s="27" t="s">
        <v>553</v>
      </c>
      <c r="P89" s="27" t="s">
        <v>548</v>
      </c>
      <c r="Q89" s="27" t="s">
        <v>198</v>
      </c>
      <c r="R89" s="27" t="s">
        <v>199</v>
      </c>
      <c r="S89" s="27" t="s">
        <v>199</v>
      </c>
      <c r="T89" s="27" t="s">
        <v>32</v>
      </c>
      <c r="U89" s="27" t="s">
        <v>731</v>
      </c>
      <c r="V89" s="32">
        <v>2.505958E7</v>
      </c>
      <c r="W89" s="32">
        <v>1.9749602E7</v>
      </c>
      <c r="X89" s="32">
        <v>0.788</v>
      </c>
      <c r="Y89" s="32">
        <v>790.0</v>
      </c>
      <c r="Z89" s="32">
        <v>0.04886832</v>
      </c>
      <c r="AA89" s="32">
        <v>0.00661423</v>
      </c>
      <c r="AB89" s="32">
        <v>0.04129728</v>
      </c>
      <c r="AC89" s="32">
        <v>0.90322017</v>
      </c>
      <c r="AD89" s="27" t="s">
        <v>531</v>
      </c>
      <c r="AE89" s="27" t="s">
        <v>555</v>
      </c>
      <c r="AG89" s="27" t="s">
        <v>557</v>
      </c>
      <c r="AH89" s="29"/>
      <c r="AI89" s="32">
        <v>2018.0</v>
      </c>
      <c r="AJ89" s="32">
        <v>2018.0</v>
      </c>
      <c r="AK89" s="32">
        <v>2018.0</v>
      </c>
    </row>
    <row r="90">
      <c r="A90" s="28">
        <v>154.0</v>
      </c>
      <c r="B90" s="27" t="s">
        <v>201</v>
      </c>
      <c r="C90" s="27" t="s">
        <v>201</v>
      </c>
      <c r="D90" s="27" t="s">
        <v>732</v>
      </c>
      <c r="E90" s="27" t="s">
        <v>732</v>
      </c>
      <c r="F90" s="27" t="s">
        <v>201</v>
      </c>
      <c r="G90" s="27" t="s">
        <v>201</v>
      </c>
      <c r="H90" s="27" t="s">
        <v>201</v>
      </c>
      <c r="I90" s="29"/>
      <c r="J90" s="27" t="s">
        <v>445</v>
      </c>
      <c r="K90" s="27" t="s">
        <v>446</v>
      </c>
      <c r="L90" s="27" t="s">
        <v>433</v>
      </c>
      <c r="M90" s="32">
        <v>24.55107</v>
      </c>
      <c r="N90" s="32">
        <v>-81.80805</v>
      </c>
      <c r="O90" s="27" t="s">
        <v>553</v>
      </c>
      <c r="P90" s="27" t="s">
        <v>548</v>
      </c>
      <c r="Q90" s="27" t="s">
        <v>200</v>
      </c>
      <c r="R90" s="27" t="s">
        <v>201</v>
      </c>
      <c r="S90" s="27" t="s">
        <v>201</v>
      </c>
      <c r="T90" s="27" t="s">
        <v>32</v>
      </c>
      <c r="U90" s="27" t="s">
        <v>559</v>
      </c>
      <c r="V90" s="32">
        <v>2.5868102E7</v>
      </c>
      <c r="W90" s="32">
        <v>2.0869479E7</v>
      </c>
      <c r="X90" s="32">
        <v>0.807</v>
      </c>
      <c r="Y90" s="32">
        <v>592.0</v>
      </c>
      <c r="Z90" s="32">
        <v>0.04122052</v>
      </c>
      <c r="AA90" s="32">
        <v>0.006216</v>
      </c>
      <c r="AB90" s="32">
        <v>0.03749123</v>
      </c>
      <c r="AC90" s="32">
        <v>0.91507225</v>
      </c>
      <c r="AD90" s="29"/>
      <c r="AE90" s="29"/>
      <c r="AF90" s="29"/>
      <c r="AG90" s="29"/>
      <c r="AH90" s="29"/>
      <c r="AI90" s="27" t="s">
        <v>432</v>
      </c>
      <c r="AJ90" s="27" t="s">
        <v>432</v>
      </c>
      <c r="AK90" s="27" t="s">
        <v>432</v>
      </c>
    </row>
    <row r="91">
      <c r="A91" s="28">
        <v>154.0</v>
      </c>
      <c r="B91" s="27" t="s">
        <v>432</v>
      </c>
      <c r="C91" s="27" t="s">
        <v>432</v>
      </c>
      <c r="D91" s="27" t="s">
        <v>432</v>
      </c>
      <c r="E91" s="27" t="s">
        <v>432</v>
      </c>
      <c r="F91" s="27" t="s">
        <v>203</v>
      </c>
      <c r="G91" s="27" t="s">
        <v>733</v>
      </c>
      <c r="H91" s="27" t="s">
        <v>203</v>
      </c>
      <c r="I91" s="27" t="s">
        <v>432</v>
      </c>
      <c r="J91" s="27"/>
      <c r="K91" s="27"/>
      <c r="L91" s="27"/>
      <c r="M91" s="27" t="s">
        <v>432</v>
      </c>
      <c r="N91" s="27" t="s">
        <v>432</v>
      </c>
      <c r="O91" s="27" t="s">
        <v>432</v>
      </c>
      <c r="P91" s="27" t="s">
        <v>432</v>
      </c>
      <c r="Q91" s="27" t="s">
        <v>202</v>
      </c>
      <c r="R91" s="27" t="s">
        <v>203</v>
      </c>
      <c r="S91" s="27" t="s">
        <v>203</v>
      </c>
      <c r="T91" s="27" t="s">
        <v>32</v>
      </c>
      <c r="U91" s="27" t="s">
        <v>559</v>
      </c>
      <c r="V91" s="32">
        <v>2.759599E7</v>
      </c>
      <c r="W91" s="32">
        <v>2.0785444E7</v>
      </c>
      <c r="X91" s="32">
        <v>0.753</v>
      </c>
      <c r="Y91" s="32">
        <v>580.0</v>
      </c>
      <c r="Z91" s="32">
        <v>0.1118244</v>
      </c>
      <c r="AA91" s="32">
        <v>0.01762467</v>
      </c>
      <c r="AB91" s="32">
        <v>0.13453093</v>
      </c>
      <c r="AC91" s="32">
        <v>0.73602</v>
      </c>
      <c r="AD91" s="27" t="s">
        <v>432</v>
      </c>
      <c r="AE91" s="27" t="s">
        <v>432</v>
      </c>
      <c r="AF91" s="27" t="s">
        <v>432</v>
      </c>
      <c r="AG91" s="27" t="s">
        <v>432</v>
      </c>
      <c r="AH91" s="27" t="s">
        <v>432</v>
      </c>
      <c r="AI91" s="27" t="s">
        <v>432</v>
      </c>
      <c r="AJ91" s="27" t="s">
        <v>432</v>
      </c>
      <c r="AK91" s="27" t="s">
        <v>432</v>
      </c>
    </row>
    <row r="92">
      <c r="A92" s="28">
        <v>83.0</v>
      </c>
      <c r="B92" s="27" t="s">
        <v>432</v>
      </c>
      <c r="C92" s="27" t="s">
        <v>432</v>
      </c>
      <c r="D92" s="27" t="s">
        <v>432</v>
      </c>
      <c r="E92" s="27" t="s">
        <v>432</v>
      </c>
      <c r="F92" s="27" t="s">
        <v>205</v>
      </c>
      <c r="G92" s="27" t="s">
        <v>734</v>
      </c>
      <c r="H92" s="27" t="s">
        <v>205</v>
      </c>
      <c r="I92" s="27" t="s">
        <v>432</v>
      </c>
      <c r="J92" s="27"/>
      <c r="K92" s="27"/>
      <c r="L92" s="27"/>
      <c r="M92" s="27" t="s">
        <v>432</v>
      </c>
      <c r="N92" s="27" t="s">
        <v>432</v>
      </c>
      <c r="O92" s="27" t="s">
        <v>432</v>
      </c>
      <c r="P92" s="27" t="s">
        <v>432</v>
      </c>
      <c r="Q92" s="27" t="s">
        <v>204</v>
      </c>
      <c r="R92" s="27" t="s">
        <v>205</v>
      </c>
      <c r="S92" s="27" t="s">
        <v>205</v>
      </c>
      <c r="T92" s="27" t="s">
        <v>32</v>
      </c>
      <c r="U92" s="27" t="s">
        <v>735</v>
      </c>
      <c r="V92" s="32">
        <v>1.9691251E7</v>
      </c>
      <c r="W92" s="32">
        <v>9116994.0</v>
      </c>
      <c r="X92" s="32">
        <v>0.463</v>
      </c>
      <c r="Y92" s="32">
        <v>35110.0</v>
      </c>
      <c r="Z92" s="32">
        <v>0.06401596</v>
      </c>
      <c r="AA92" s="32">
        <v>0.02278655</v>
      </c>
      <c r="AB92" s="32">
        <v>0.0396492</v>
      </c>
      <c r="AC92" s="32">
        <v>0.87354829</v>
      </c>
      <c r="AD92" s="27" t="s">
        <v>432</v>
      </c>
      <c r="AE92" s="27" t="s">
        <v>432</v>
      </c>
      <c r="AF92" s="27" t="s">
        <v>432</v>
      </c>
      <c r="AG92" s="27" t="s">
        <v>432</v>
      </c>
      <c r="AH92" s="27" t="s">
        <v>432</v>
      </c>
      <c r="AI92" s="27" t="s">
        <v>432</v>
      </c>
      <c r="AJ92" s="27" t="s">
        <v>432</v>
      </c>
      <c r="AK92" s="27" t="s">
        <v>432</v>
      </c>
    </row>
    <row r="93">
      <c r="A93" s="28">
        <v>84.0</v>
      </c>
      <c r="B93" s="27" t="s">
        <v>207</v>
      </c>
      <c r="C93" s="27" t="s">
        <v>207</v>
      </c>
      <c r="D93" s="29"/>
      <c r="E93" s="29"/>
      <c r="F93" s="27" t="s">
        <v>207</v>
      </c>
      <c r="G93" s="27" t="s">
        <v>736</v>
      </c>
      <c r="H93" s="27" t="s">
        <v>207</v>
      </c>
      <c r="I93" s="29"/>
      <c r="J93" s="27" t="s">
        <v>445</v>
      </c>
      <c r="K93" s="27" t="s">
        <v>446</v>
      </c>
      <c r="L93" s="27" t="s">
        <v>433</v>
      </c>
      <c r="M93" s="32">
        <v>24.55107</v>
      </c>
      <c r="N93" s="32">
        <v>-81.80805</v>
      </c>
      <c r="O93" s="27" t="s">
        <v>553</v>
      </c>
      <c r="P93" s="27" t="s">
        <v>548</v>
      </c>
      <c r="Q93" s="27" t="s">
        <v>206</v>
      </c>
      <c r="R93" s="27" t="s">
        <v>207</v>
      </c>
      <c r="S93" s="27" t="s">
        <v>208</v>
      </c>
      <c r="T93" s="27" t="s">
        <v>32</v>
      </c>
      <c r="U93" s="27" t="s">
        <v>737</v>
      </c>
      <c r="V93" s="32">
        <v>2.6256106E7</v>
      </c>
      <c r="W93" s="32">
        <v>1.0148188E7</v>
      </c>
      <c r="X93" s="32">
        <v>0.387</v>
      </c>
      <c r="Y93" s="32">
        <v>2398.0</v>
      </c>
      <c r="Z93" s="32">
        <v>0.05666722</v>
      </c>
      <c r="AA93" s="32">
        <v>0.01032074</v>
      </c>
      <c r="AB93" s="32">
        <v>0.11058371</v>
      </c>
      <c r="AC93" s="32">
        <v>0.82242834</v>
      </c>
      <c r="AD93" s="29"/>
      <c r="AE93" s="29"/>
      <c r="AF93" s="29"/>
      <c r="AG93" s="29"/>
      <c r="AH93" s="29"/>
      <c r="AI93" s="27" t="s">
        <v>432</v>
      </c>
      <c r="AJ93" s="27" t="s">
        <v>432</v>
      </c>
      <c r="AK93" s="27" t="s">
        <v>432</v>
      </c>
    </row>
    <row r="94">
      <c r="A94" s="28">
        <v>85.0</v>
      </c>
      <c r="B94" s="27" t="s">
        <v>738</v>
      </c>
      <c r="C94" s="27" t="s">
        <v>210</v>
      </c>
      <c r="D94" s="27" t="s">
        <v>739</v>
      </c>
      <c r="E94" s="27" t="s">
        <v>210</v>
      </c>
      <c r="F94" s="32">
        <v>15349.0</v>
      </c>
      <c r="G94" s="27" t="s">
        <v>740</v>
      </c>
      <c r="H94" s="32">
        <v>15349.0</v>
      </c>
      <c r="I94" s="29"/>
      <c r="J94" s="27" t="s">
        <v>451</v>
      </c>
      <c r="K94" s="27" t="s">
        <v>452</v>
      </c>
      <c r="L94" s="27" t="s">
        <v>433</v>
      </c>
      <c r="M94" s="32">
        <v>25.139367</v>
      </c>
      <c r="N94" s="32">
        <v>-80.294017</v>
      </c>
      <c r="O94" s="27" t="s">
        <v>529</v>
      </c>
      <c r="P94" s="27" t="s">
        <v>530</v>
      </c>
      <c r="Q94" s="27" t="s">
        <v>209</v>
      </c>
      <c r="R94" s="27" t="s">
        <v>210</v>
      </c>
      <c r="S94" s="27" t="s">
        <v>210</v>
      </c>
      <c r="T94" s="27" t="s">
        <v>32</v>
      </c>
      <c r="U94" s="27" t="s">
        <v>741</v>
      </c>
      <c r="V94" s="32">
        <v>2.602469E7</v>
      </c>
      <c r="W94" s="32">
        <v>1.0563977E7</v>
      </c>
      <c r="X94" s="32">
        <v>0.406</v>
      </c>
      <c r="Y94" s="32">
        <v>2241.0</v>
      </c>
      <c r="Z94" s="32">
        <v>0.08405783</v>
      </c>
      <c r="AA94" s="32">
        <v>0.01477068</v>
      </c>
      <c r="AB94" s="32">
        <v>0.12426303</v>
      </c>
      <c r="AC94" s="32">
        <v>0.77690846</v>
      </c>
      <c r="AD94" s="29"/>
      <c r="AE94" s="29"/>
      <c r="AF94" s="29"/>
      <c r="AG94" s="29"/>
      <c r="AH94" s="29"/>
      <c r="AI94" s="27" t="s">
        <v>432</v>
      </c>
      <c r="AJ94" s="27" t="s">
        <v>432</v>
      </c>
      <c r="AK94" s="27" t="s">
        <v>432</v>
      </c>
    </row>
    <row r="95">
      <c r="A95" s="28">
        <v>86.0</v>
      </c>
      <c r="B95" s="27" t="s">
        <v>212</v>
      </c>
      <c r="C95" s="27" t="s">
        <v>212</v>
      </c>
      <c r="D95" s="27" t="s">
        <v>742</v>
      </c>
      <c r="E95" s="27" t="s">
        <v>743</v>
      </c>
      <c r="F95" s="27" t="s">
        <v>212</v>
      </c>
      <c r="G95" s="27" t="s">
        <v>744</v>
      </c>
      <c r="H95" s="27" t="s">
        <v>212</v>
      </c>
      <c r="I95" s="27" t="s">
        <v>745</v>
      </c>
      <c r="J95" s="27" t="s">
        <v>451</v>
      </c>
      <c r="K95" s="27" t="s">
        <v>452</v>
      </c>
      <c r="L95" s="27" t="s">
        <v>433</v>
      </c>
      <c r="M95" s="32">
        <v>25.139367</v>
      </c>
      <c r="N95" s="32">
        <v>-80.294017</v>
      </c>
      <c r="O95" s="27" t="s">
        <v>529</v>
      </c>
      <c r="P95" s="27" t="s">
        <v>530</v>
      </c>
      <c r="Q95" s="27" t="s">
        <v>211</v>
      </c>
      <c r="R95" s="27" t="s">
        <v>212</v>
      </c>
      <c r="S95" s="27" t="s">
        <v>212</v>
      </c>
      <c r="T95" s="27" t="s">
        <v>32</v>
      </c>
      <c r="U95" s="27" t="s">
        <v>746</v>
      </c>
      <c r="V95" s="32">
        <v>2.891508E7</v>
      </c>
      <c r="W95" s="32">
        <v>1.847024E7</v>
      </c>
      <c r="X95" s="32">
        <v>0.639</v>
      </c>
      <c r="Y95" s="32">
        <v>839.0</v>
      </c>
      <c r="Z95" s="32">
        <v>0.07645729</v>
      </c>
      <c r="AA95" s="32">
        <v>0.01379656</v>
      </c>
      <c r="AB95" s="32">
        <v>0.15085023</v>
      </c>
      <c r="AC95" s="32">
        <v>0.75889592</v>
      </c>
      <c r="AD95" s="27" t="s">
        <v>531</v>
      </c>
      <c r="AE95" s="27" t="s">
        <v>532</v>
      </c>
      <c r="AF95" s="27" t="s">
        <v>747</v>
      </c>
      <c r="AG95" s="27" t="s">
        <v>533</v>
      </c>
      <c r="AH95" s="27" t="s">
        <v>747</v>
      </c>
      <c r="AI95" s="27" t="s">
        <v>432</v>
      </c>
      <c r="AJ95" s="32">
        <v>2020.0</v>
      </c>
      <c r="AK95" s="32">
        <v>2020.0</v>
      </c>
    </row>
    <row r="96">
      <c r="A96" s="28">
        <v>137.0</v>
      </c>
      <c r="B96" s="27" t="s">
        <v>432</v>
      </c>
      <c r="C96" s="27" t="s">
        <v>432</v>
      </c>
      <c r="D96" s="27" t="s">
        <v>432</v>
      </c>
      <c r="E96" s="27" t="s">
        <v>432</v>
      </c>
      <c r="F96" s="27" t="s">
        <v>214</v>
      </c>
      <c r="G96" s="27" t="s">
        <v>748</v>
      </c>
      <c r="H96" s="27" t="s">
        <v>214</v>
      </c>
      <c r="I96" s="27" t="s">
        <v>432</v>
      </c>
      <c r="J96" s="27"/>
      <c r="K96" s="27"/>
      <c r="L96" s="27"/>
      <c r="M96" s="27" t="s">
        <v>432</v>
      </c>
      <c r="N96" s="27" t="s">
        <v>432</v>
      </c>
      <c r="O96" s="27" t="s">
        <v>432</v>
      </c>
      <c r="P96" s="27" t="s">
        <v>432</v>
      </c>
      <c r="Q96" s="27" t="s">
        <v>213</v>
      </c>
      <c r="R96" s="27" t="s">
        <v>214</v>
      </c>
      <c r="S96" s="27" t="s">
        <v>214</v>
      </c>
      <c r="T96" s="27" t="s">
        <v>32</v>
      </c>
      <c r="U96" s="27" t="s">
        <v>749</v>
      </c>
      <c r="V96" s="32">
        <v>2.7072411E7</v>
      </c>
      <c r="W96" s="32">
        <v>2.1531889E7</v>
      </c>
      <c r="X96" s="32">
        <v>0.795</v>
      </c>
      <c r="Y96" s="32">
        <v>729.0</v>
      </c>
      <c r="Z96" s="32">
        <v>0.05782825</v>
      </c>
      <c r="AA96" s="32">
        <v>0.00883593</v>
      </c>
      <c r="AB96" s="32">
        <v>0.06384984</v>
      </c>
      <c r="AC96" s="32">
        <v>0.86948599</v>
      </c>
      <c r="AD96" s="27" t="s">
        <v>432</v>
      </c>
      <c r="AE96" s="27" t="s">
        <v>432</v>
      </c>
      <c r="AF96" s="27" t="s">
        <v>432</v>
      </c>
      <c r="AG96" s="27" t="s">
        <v>432</v>
      </c>
      <c r="AH96" s="27" t="s">
        <v>432</v>
      </c>
      <c r="AI96" s="27" t="s">
        <v>432</v>
      </c>
      <c r="AJ96" s="27" t="s">
        <v>432</v>
      </c>
      <c r="AK96" s="27" t="s">
        <v>432</v>
      </c>
    </row>
    <row r="97">
      <c r="A97" s="28">
        <v>12.0</v>
      </c>
      <c r="B97" s="27" t="s">
        <v>750</v>
      </c>
      <c r="C97" s="27" t="s">
        <v>216</v>
      </c>
      <c r="D97" s="27" t="s">
        <v>750</v>
      </c>
      <c r="E97" s="27" t="s">
        <v>216</v>
      </c>
      <c r="F97" s="27" t="s">
        <v>216</v>
      </c>
      <c r="G97" s="27" t="s">
        <v>751</v>
      </c>
      <c r="H97" s="27" t="s">
        <v>216</v>
      </c>
      <c r="I97" s="27" t="s">
        <v>752</v>
      </c>
      <c r="J97" s="27" t="s">
        <v>445</v>
      </c>
      <c r="K97" s="27" t="s">
        <v>446</v>
      </c>
      <c r="L97" s="27" t="s">
        <v>433</v>
      </c>
      <c r="M97" s="32">
        <v>24.55107</v>
      </c>
      <c r="N97" s="32">
        <v>-81.80805</v>
      </c>
      <c r="O97" s="27" t="s">
        <v>553</v>
      </c>
      <c r="P97" s="27" t="s">
        <v>548</v>
      </c>
      <c r="Q97" s="27" t="s">
        <v>215</v>
      </c>
      <c r="R97" s="27" t="s">
        <v>216</v>
      </c>
      <c r="S97" s="27" t="s">
        <v>216</v>
      </c>
      <c r="T97" s="27" t="s">
        <v>32</v>
      </c>
      <c r="U97" s="27" t="s">
        <v>570</v>
      </c>
      <c r="V97" s="32">
        <v>2.6739426E7</v>
      </c>
      <c r="W97" s="32">
        <v>2.1190829E7</v>
      </c>
      <c r="X97" s="32">
        <v>0.792</v>
      </c>
      <c r="Y97" s="32">
        <v>756.0</v>
      </c>
      <c r="Z97" s="32">
        <v>0.05707169</v>
      </c>
      <c r="AA97" s="32">
        <v>0.00804064</v>
      </c>
      <c r="AB97" s="32">
        <v>0.05460068</v>
      </c>
      <c r="AC97" s="32">
        <v>0.88028699</v>
      </c>
      <c r="AD97" s="27" t="s">
        <v>531</v>
      </c>
      <c r="AE97" s="27" t="s">
        <v>555</v>
      </c>
      <c r="AF97" s="27" t="s">
        <v>753</v>
      </c>
      <c r="AG97" s="27" t="s">
        <v>557</v>
      </c>
      <c r="AH97" s="27" t="s">
        <v>753</v>
      </c>
      <c r="AI97" s="32">
        <v>2018.0</v>
      </c>
      <c r="AJ97" s="32">
        <v>2018.0</v>
      </c>
      <c r="AK97" s="32">
        <v>2018.0</v>
      </c>
    </row>
    <row r="98">
      <c r="A98" s="28">
        <v>89.0</v>
      </c>
      <c r="B98" s="27" t="s">
        <v>218</v>
      </c>
      <c r="C98" s="27" t="s">
        <v>218</v>
      </c>
      <c r="D98" s="27" t="s">
        <v>754</v>
      </c>
      <c r="E98" s="27" t="s">
        <v>754</v>
      </c>
      <c r="F98" s="27" t="s">
        <v>218</v>
      </c>
      <c r="G98" s="27" t="s">
        <v>218</v>
      </c>
      <c r="H98" s="27" t="s">
        <v>218</v>
      </c>
      <c r="I98" s="29"/>
      <c r="J98" s="27" t="s">
        <v>451</v>
      </c>
      <c r="K98" s="27" t="s">
        <v>452</v>
      </c>
      <c r="L98" s="27" t="s">
        <v>433</v>
      </c>
      <c r="M98" s="32">
        <v>25.139367</v>
      </c>
      <c r="N98" s="32">
        <v>-80.294017</v>
      </c>
      <c r="O98" s="27" t="s">
        <v>529</v>
      </c>
      <c r="P98" s="27" t="s">
        <v>530</v>
      </c>
      <c r="Q98" s="27" t="s">
        <v>217</v>
      </c>
      <c r="R98" s="27" t="s">
        <v>218</v>
      </c>
      <c r="S98" s="27" t="s">
        <v>219</v>
      </c>
      <c r="T98" s="27" t="s">
        <v>32</v>
      </c>
      <c r="U98" s="27" t="s">
        <v>755</v>
      </c>
      <c r="V98" s="32">
        <v>1.9159488E7</v>
      </c>
      <c r="W98" s="32">
        <v>1.0886349E7</v>
      </c>
      <c r="X98" s="32">
        <v>0.568</v>
      </c>
      <c r="Y98" s="32">
        <v>2393.0</v>
      </c>
      <c r="Z98" s="32">
        <v>0.07428453</v>
      </c>
      <c r="AA98" s="32">
        <v>0.01040209</v>
      </c>
      <c r="AB98" s="32">
        <v>0.19406118</v>
      </c>
      <c r="AC98" s="32">
        <v>0.7212522</v>
      </c>
      <c r="AD98" s="29"/>
      <c r="AE98" s="29"/>
      <c r="AF98" s="29"/>
      <c r="AG98" s="29"/>
      <c r="AH98" s="29"/>
      <c r="AI98" s="27" t="s">
        <v>432</v>
      </c>
      <c r="AJ98" s="27" t="s">
        <v>432</v>
      </c>
      <c r="AK98" s="27" t="s">
        <v>432</v>
      </c>
    </row>
    <row r="99">
      <c r="A99" s="28">
        <v>90.0</v>
      </c>
      <c r="B99" s="27" t="s">
        <v>432</v>
      </c>
      <c r="C99" s="27" t="s">
        <v>432</v>
      </c>
      <c r="D99" s="27" t="s">
        <v>432</v>
      </c>
      <c r="E99" s="27" t="s">
        <v>432</v>
      </c>
      <c r="F99" s="27" t="s">
        <v>221</v>
      </c>
      <c r="G99" s="27" t="s">
        <v>756</v>
      </c>
      <c r="H99" s="27" t="s">
        <v>221</v>
      </c>
      <c r="I99" s="27" t="s">
        <v>432</v>
      </c>
      <c r="J99" s="27"/>
      <c r="K99" s="27"/>
      <c r="L99" s="27"/>
      <c r="M99" s="27" t="s">
        <v>432</v>
      </c>
      <c r="N99" s="27" t="s">
        <v>432</v>
      </c>
      <c r="O99" s="27" t="s">
        <v>432</v>
      </c>
      <c r="P99" s="27" t="s">
        <v>432</v>
      </c>
      <c r="Q99" s="27" t="s">
        <v>220</v>
      </c>
      <c r="R99" s="27" t="s">
        <v>221</v>
      </c>
      <c r="S99" s="27" t="s">
        <v>221</v>
      </c>
      <c r="T99" s="27" t="s">
        <v>32</v>
      </c>
      <c r="U99" s="27" t="s">
        <v>757</v>
      </c>
      <c r="V99" s="32">
        <v>2.7282941E7</v>
      </c>
      <c r="W99" s="32">
        <v>1.2685388E7</v>
      </c>
      <c r="X99" s="32">
        <v>0.465</v>
      </c>
      <c r="Y99" s="32">
        <v>1729.0</v>
      </c>
      <c r="Z99" s="32">
        <v>0.05419156</v>
      </c>
      <c r="AA99" s="32">
        <v>0.00795594</v>
      </c>
      <c r="AB99" s="32">
        <v>0.04968939</v>
      </c>
      <c r="AC99" s="32">
        <v>0.88816312</v>
      </c>
      <c r="AD99" s="27" t="s">
        <v>432</v>
      </c>
      <c r="AE99" s="27" t="s">
        <v>432</v>
      </c>
      <c r="AF99" s="27" t="s">
        <v>432</v>
      </c>
      <c r="AG99" s="27" t="s">
        <v>432</v>
      </c>
      <c r="AH99" s="27" t="s">
        <v>432</v>
      </c>
      <c r="AI99" s="27" t="s">
        <v>432</v>
      </c>
      <c r="AJ99" s="27" t="s">
        <v>432</v>
      </c>
      <c r="AK99" s="27" t="s">
        <v>432</v>
      </c>
    </row>
    <row r="100">
      <c r="A100" s="28">
        <v>91.0</v>
      </c>
      <c r="B100" s="27" t="s">
        <v>432</v>
      </c>
      <c r="C100" s="27" t="s">
        <v>432</v>
      </c>
      <c r="D100" s="27" t="s">
        <v>432</v>
      </c>
      <c r="E100" s="27" t="s">
        <v>432</v>
      </c>
      <c r="F100" s="27" t="s">
        <v>223</v>
      </c>
      <c r="G100" s="27" t="s">
        <v>758</v>
      </c>
      <c r="H100" s="27" t="s">
        <v>223</v>
      </c>
      <c r="I100" s="27" t="s">
        <v>432</v>
      </c>
      <c r="J100" s="27"/>
      <c r="K100" s="27"/>
      <c r="L100" s="27"/>
      <c r="M100" s="27" t="s">
        <v>432</v>
      </c>
      <c r="N100" s="27" t="s">
        <v>432</v>
      </c>
      <c r="O100" s="27" t="s">
        <v>432</v>
      </c>
      <c r="P100" s="27" t="s">
        <v>432</v>
      </c>
      <c r="Q100" s="27" t="s">
        <v>222</v>
      </c>
      <c r="R100" s="27" t="s">
        <v>223</v>
      </c>
      <c r="S100" s="27" t="s">
        <v>224</v>
      </c>
      <c r="T100" s="27" t="s">
        <v>43</v>
      </c>
      <c r="U100" s="27" t="s">
        <v>759</v>
      </c>
      <c r="V100" s="32">
        <v>2.643978E7</v>
      </c>
      <c r="W100" s="32">
        <v>7099480.0</v>
      </c>
      <c r="X100" s="32">
        <v>0.269</v>
      </c>
      <c r="Y100" s="32">
        <v>4041.0</v>
      </c>
      <c r="Z100" s="32">
        <v>0.12544306</v>
      </c>
      <c r="AA100" s="32">
        <v>0.0144526</v>
      </c>
      <c r="AB100" s="32">
        <v>0.07917104</v>
      </c>
      <c r="AC100" s="32">
        <v>0.7809333</v>
      </c>
      <c r="AD100" s="27" t="s">
        <v>432</v>
      </c>
      <c r="AE100" s="27" t="s">
        <v>432</v>
      </c>
      <c r="AF100" s="27" t="s">
        <v>432</v>
      </c>
      <c r="AG100" s="27" t="s">
        <v>432</v>
      </c>
      <c r="AH100" s="27" t="s">
        <v>432</v>
      </c>
      <c r="AI100" s="27" t="s">
        <v>432</v>
      </c>
      <c r="AJ100" s="27" t="s">
        <v>432</v>
      </c>
      <c r="AK100" s="27" t="s">
        <v>432</v>
      </c>
    </row>
    <row r="101">
      <c r="A101" s="28">
        <v>92.0</v>
      </c>
      <c r="B101" s="27" t="s">
        <v>226</v>
      </c>
      <c r="C101" s="27" t="s">
        <v>226</v>
      </c>
      <c r="D101" s="27" t="s">
        <v>226</v>
      </c>
      <c r="E101" s="27" t="s">
        <v>760</v>
      </c>
      <c r="F101" s="27" t="s">
        <v>226</v>
      </c>
      <c r="G101" s="27" t="s">
        <v>761</v>
      </c>
      <c r="H101" s="27" t="s">
        <v>226</v>
      </c>
      <c r="I101" s="29"/>
      <c r="J101" s="27" t="s">
        <v>451</v>
      </c>
      <c r="K101" s="27" t="s">
        <v>452</v>
      </c>
      <c r="L101" s="27" t="s">
        <v>444</v>
      </c>
      <c r="M101" s="32">
        <v>25.139367</v>
      </c>
      <c r="N101" s="32">
        <v>-80.294017</v>
      </c>
      <c r="O101" s="27" t="s">
        <v>529</v>
      </c>
      <c r="P101" s="27" t="s">
        <v>530</v>
      </c>
      <c r="Q101" s="27" t="s">
        <v>225</v>
      </c>
      <c r="R101" s="27" t="s">
        <v>226</v>
      </c>
      <c r="S101" s="27" t="s">
        <v>226</v>
      </c>
      <c r="T101" s="27" t="s">
        <v>32</v>
      </c>
      <c r="U101" s="27" t="s">
        <v>762</v>
      </c>
      <c r="V101" s="32">
        <v>1.9458483E7</v>
      </c>
      <c r="W101" s="32">
        <v>1.0014233E7</v>
      </c>
      <c r="X101" s="32">
        <v>0.515</v>
      </c>
      <c r="Y101" s="32">
        <v>2587.0</v>
      </c>
      <c r="Z101" s="32">
        <v>0.05704461</v>
      </c>
      <c r="AA101" s="32">
        <v>0.01008327</v>
      </c>
      <c r="AB101" s="32">
        <v>0.15679916</v>
      </c>
      <c r="AC101" s="32">
        <v>0.77607296</v>
      </c>
      <c r="AD101" s="29"/>
      <c r="AE101" s="29"/>
      <c r="AF101" s="29"/>
      <c r="AG101" s="27" t="s">
        <v>533</v>
      </c>
      <c r="AH101" s="29"/>
      <c r="AI101" s="27" t="s">
        <v>432</v>
      </c>
      <c r="AJ101" s="27" t="s">
        <v>432</v>
      </c>
      <c r="AK101" s="27" t="s">
        <v>432</v>
      </c>
    </row>
    <row r="102">
      <c r="A102" s="28">
        <v>93.0</v>
      </c>
      <c r="B102" s="27" t="s">
        <v>432</v>
      </c>
      <c r="C102" s="27" t="s">
        <v>432</v>
      </c>
      <c r="D102" s="27" t="s">
        <v>432</v>
      </c>
      <c r="E102" s="27" t="s">
        <v>432</v>
      </c>
      <c r="F102" s="27" t="s">
        <v>228</v>
      </c>
      <c r="G102" s="27" t="s">
        <v>763</v>
      </c>
      <c r="H102" s="27" t="s">
        <v>228</v>
      </c>
      <c r="I102" s="27" t="s">
        <v>432</v>
      </c>
      <c r="J102" s="27"/>
      <c r="K102" s="27"/>
      <c r="L102" s="27"/>
      <c r="M102" s="27" t="s">
        <v>432</v>
      </c>
      <c r="N102" s="27" t="s">
        <v>432</v>
      </c>
      <c r="O102" s="27" t="s">
        <v>432</v>
      </c>
      <c r="P102" s="27" t="s">
        <v>432</v>
      </c>
      <c r="Q102" s="27" t="s">
        <v>227</v>
      </c>
      <c r="R102" s="27" t="s">
        <v>228</v>
      </c>
      <c r="S102" s="27" t="s">
        <v>228</v>
      </c>
      <c r="T102" s="27" t="s">
        <v>32</v>
      </c>
      <c r="U102" s="27" t="s">
        <v>764</v>
      </c>
      <c r="V102" s="32">
        <v>2.0796685E7</v>
      </c>
      <c r="W102" s="32">
        <v>1.0838362E7</v>
      </c>
      <c r="X102" s="32">
        <v>0.521</v>
      </c>
      <c r="Y102" s="32">
        <v>2374.0</v>
      </c>
      <c r="Z102" s="32">
        <v>0.07821582</v>
      </c>
      <c r="AA102" s="32">
        <v>0.01383886</v>
      </c>
      <c r="AB102" s="32">
        <v>0.10612853</v>
      </c>
      <c r="AC102" s="32">
        <v>0.80181679</v>
      </c>
      <c r="AD102" s="27" t="s">
        <v>432</v>
      </c>
      <c r="AE102" s="27" t="s">
        <v>432</v>
      </c>
      <c r="AF102" s="27" t="s">
        <v>432</v>
      </c>
      <c r="AG102" s="27" t="s">
        <v>432</v>
      </c>
      <c r="AH102" s="27" t="s">
        <v>432</v>
      </c>
      <c r="AI102" s="27" t="s">
        <v>432</v>
      </c>
      <c r="AJ102" s="27" t="s">
        <v>432</v>
      </c>
      <c r="AK102" s="27" t="s">
        <v>432</v>
      </c>
    </row>
    <row r="103">
      <c r="A103" s="28">
        <v>94.0</v>
      </c>
      <c r="B103" s="27" t="s">
        <v>230</v>
      </c>
      <c r="C103" s="27" t="s">
        <v>230</v>
      </c>
      <c r="D103" s="27" t="s">
        <v>765</v>
      </c>
      <c r="E103" s="27" t="s">
        <v>765</v>
      </c>
      <c r="F103" s="27" t="s">
        <v>230</v>
      </c>
      <c r="G103" s="27" t="s">
        <v>766</v>
      </c>
      <c r="H103" s="27" t="s">
        <v>230</v>
      </c>
      <c r="I103" s="29"/>
      <c r="J103" s="27" t="s">
        <v>451</v>
      </c>
      <c r="K103" s="27" t="s">
        <v>452</v>
      </c>
      <c r="L103" s="27" t="s">
        <v>433</v>
      </c>
      <c r="M103" s="32">
        <v>25.139367</v>
      </c>
      <c r="N103" s="32">
        <v>-80.294017</v>
      </c>
      <c r="O103" s="27" t="s">
        <v>529</v>
      </c>
      <c r="P103" s="27" t="s">
        <v>530</v>
      </c>
      <c r="Q103" s="27" t="s">
        <v>229</v>
      </c>
      <c r="R103" s="27" t="s">
        <v>230</v>
      </c>
      <c r="S103" s="27" t="s">
        <v>230</v>
      </c>
      <c r="T103" s="27" t="s">
        <v>32</v>
      </c>
      <c r="U103" s="27" t="s">
        <v>767</v>
      </c>
      <c r="V103" s="32">
        <v>2.8902594E7</v>
      </c>
      <c r="W103" s="32">
        <v>1.919698E7</v>
      </c>
      <c r="X103" s="32">
        <v>0.664</v>
      </c>
      <c r="Y103" s="32">
        <v>789.0</v>
      </c>
      <c r="Z103" s="32">
        <v>0.09447369</v>
      </c>
      <c r="AA103" s="32">
        <v>0.01275684</v>
      </c>
      <c r="AB103" s="32">
        <v>0.11326839</v>
      </c>
      <c r="AC103" s="32">
        <v>0.77950108</v>
      </c>
      <c r="AD103" s="27" t="s">
        <v>531</v>
      </c>
      <c r="AE103" s="27" t="s">
        <v>532</v>
      </c>
      <c r="AG103" s="27" t="s">
        <v>533</v>
      </c>
      <c r="AH103" s="29"/>
      <c r="AI103" s="27" t="s">
        <v>432</v>
      </c>
      <c r="AJ103" s="32">
        <v>2020.0</v>
      </c>
      <c r="AK103" s="32">
        <v>2020.0</v>
      </c>
    </row>
    <row r="104">
      <c r="A104" s="28">
        <v>95.0</v>
      </c>
      <c r="B104" s="27" t="s">
        <v>232</v>
      </c>
      <c r="C104" s="27" t="s">
        <v>232</v>
      </c>
      <c r="D104" s="27" t="s">
        <v>574</v>
      </c>
      <c r="E104" s="27" t="s">
        <v>575</v>
      </c>
      <c r="F104" s="27" t="s">
        <v>232</v>
      </c>
      <c r="G104" s="27" t="s">
        <v>768</v>
      </c>
      <c r="H104" s="27" t="s">
        <v>232</v>
      </c>
      <c r="I104" s="29"/>
      <c r="J104" s="27" t="s">
        <v>451</v>
      </c>
      <c r="K104" s="27" t="s">
        <v>452</v>
      </c>
      <c r="L104" s="27" t="s">
        <v>433</v>
      </c>
      <c r="M104" s="32">
        <v>25.139367</v>
      </c>
      <c r="N104" s="32">
        <v>-80.294017</v>
      </c>
      <c r="O104" s="27" t="s">
        <v>529</v>
      </c>
      <c r="P104" s="27" t="s">
        <v>530</v>
      </c>
      <c r="Q104" s="27" t="s">
        <v>231</v>
      </c>
      <c r="R104" s="27" t="s">
        <v>232</v>
      </c>
      <c r="S104" s="27" t="s">
        <v>232</v>
      </c>
      <c r="T104" s="27" t="s">
        <v>32</v>
      </c>
      <c r="U104" s="27" t="s">
        <v>769</v>
      </c>
      <c r="V104" s="32">
        <v>2.5823278E7</v>
      </c>
      <c r="W104" s="32">
        <v>1.1449484E7</v>
      </c>
      <c r="X104" s="32">
        <v>0.443</v>
      </c>
      <c r="Y104" s="32">
        <v>2299.0</v>
      </c>
      <c r="Z104" s="32">
        <v>0.07942582</v>
      </c>
      <c r="AA104" s="32">
        <v>0.01733319</v>
      </c>
      <c r="AB104" s="32">
        <v>0.20775035</v>
      </c>
      <c r="AC104" s="32">
        <v>0.69549064</v>
      </c>
      <c r="AD104" s="27" t="s">
        <v>531</v>
      </c>
      <c r="AE104" s="27" t="s">
        <v>532</v>
      </c>
      <c r="AG104" s="27" t="s">
        <v>533</v>
      </c>
      <c r="AH104" s="29"/>
      <c r="AI104" s="27" t="s">
        <v>432</v>
      </c>
      <c r="AJ104" s="27" t="s">
        <v>432</v>
      </c>
      <c r="AK104" s="27" t="s">
        <v>432</v>
      </c>
    </row>
    <row r="105">
      <c r="A105" s="28">
        <v>96.0</v>
      </c>
      <c r="B105" s="27" t="s">
        <v>234</v>
      </c>
      <c r="C105" s="27" t="s">
        <v>234</v>
      </c>
      <c r="D105" s="27" t="s">
        <v>770</v>
      </c>
      <c r="E105" s="27" t="s">
        <v>771</v>
      </c>
      <c r="F105" s="27" t="s">
        <v>234</v>
      </c>
      <c r="G105" s="27" t="s">
        <v>234</v>
      </c>
      <c r="H105" s="27" t="s">
        <v>234</v>
      </c>
      <c r="I105" s="29"/>
      <c r="J105" s="27" t="s">
        <v>451</v>
      </c>
      <c r="K105" s="27" t="s">
        <v>452</v>
      </c>
      <c r="L105" s="27" t="s">
        <v>433</v>
      </c>
      <c r="M105" s="32">
        <v>25.139367</v>
      </c>
      <c r="N105" s="32">
        <v>-80.294017</v>
      </c>
      <c r="O105" s="27" t="s">
        <v>529</v>
      </c>
      <c r="P105" s="27" t="s">
        <v>530</v>
      </c>
      <c r="Q105" s="27" t="s">
        <v>233</v>
      </c>
      <c r="R105" s="27" t="s">
        <v>234</v>
      </c>
      <c r="S105" s="27" t="s">
        <v>234</v>
      </c>
      <c r="T105" s="27" t="s">
        <v>32</v>
      </c>
      <c r="U105" s="27" t="s">
        <v>772</v>
      </c>
      <c r="V105" s="32">
        <v>2.6631561E7</v>
      </c>
      <c r="W105" s="32">
        <v>2.0819534E7</v>
      </c>
      <c r="X105" s="32">
        <v>0.782</v>
      </c>
      <c r="Y105" s="32">
        <v>756.0</v>
      </c>
      <c r="Z105" s="32">
        <v>0.11793565</v>
      </c>
      <c r="AA105" s="32">
        <v>0.03245398</v>
      </c>
      <c r="AB105" s="32">
        <v>0.09346804</v>
      </c>
      <c r="AC105" s="32">
        <v>0.75614233</v>
      </c>
      <c r="AD105" s="29"/>
      <c r="AE105" s="29"/>
      <c r="AF105" s="29"/>
      <c r="AG105" s="29"/>
      <c r="AH105" s="29"/>
      <c r="AI105" s="27" t="s">
        <v>432</v>
      </c>
      <c r="AJ105" s="27" t="s">
        <v>432</v>
      </c>
      <c r="AK105" s="27" t="s">
        <v>432</v>
      </c>
    </row>
    <row r="106">
      <c r="A106" s="28">
        <v>97.0</v>
      </c>
      <c r="B106" s="27" t="s">
        <v>773</v>
      </c>
      <c r="C106" s="27" t="s">
        <v>236</v>
      </c>
      <c r="D106" s="27" t="s">
        <v>774</v>
      </c>
      <c r="E106" s="27" t="s">
        <v>236</v>
      </c>
      <c r="F106" s="32">
        <v>15155.0</v>
      </c>
      <c r="G106" s="27" t="s">
        <v>236</v>
      </c>
      <c r="H106" s="32">
        <v>15155.0</v>
      </c>
      <c r="I106" s="29"/>
      <c r="J106" s="27" t="s">
        <v>451</v>
      </c>
      <c r="K106" s="27" t="s">
        <v>452</v>
      </c>
      <c r="L106" s="27" t="s">
        <v>433</v>
      </c>
      <c r="M106" s="32">
        <v>25.139367</v>
      </c>
      <c r="N106" s="32">
        <v>-80.294017</v>
      </c>
      <c r="O106" s="27" t="s">
        <v>529</v>
      </c>
      <c r="P106" s="27" t="s">
        <v>530</v>
      </c>
      <c r="Q106" s="27" t="s">
        <v>235</v>
      </c>
      <c r="R106" s="27" t="s">
        <v>236</v>
      </c>
      <c r="S106" s="27" t="s">
        <v>236</v>
      </c>
      <c r="T106" s="27" t="s">
        <v>32</v>
      </c>
      <c r="U106" s="27" t="s">
        <v>775</v>
      </c>
      <c r="V106" s="32">
        <v>2.5318967E7</v>
      </c>
      <c r="W106" s="32">
        <v>1.1690937E7</v>
      </c>
      <c r="X106" s="32">
        <v>0.462</v>
      </c>
      <c r="Y106" s="32">
        <v>1942.0</v>
      </c>
      <c r="Z106" s="32">
        <v>0.08134392</v>
      </c>
      <c r="AA106" s="32">
        <v>0.01130194</v>
      </c>
      <c r="AB106" s="32">
        <v>0.12306346</v>
      </c>
      <c r="AC106" s="32">
        <v>0.78429068</v>
      </c>
      <c r="AD106" s="29"/>
      <c r="AE106" s="29"/>
      <c r="AF106" s="29"/>
      <c r="AG106" s="29"/>
      <c r="AH106" s="29"/>
      <c r="AI106" s="27" t="s">
        <v>432</v>
      </c>
      <c r="AJ106" s="27" t="s">
        <v>432</v>
      </c>
      <c r="AK106" s="27" t="s">
        <v>432</v>
      </c>
    </row>
    <row r="107">
      <c r="A107" s="28">
        <v>98.0</v>
      </c>
      <c r="B107" s="27" t="s">
        <v>104</v>
      </c>
      <c r="C107" s="27" t="s">
        <v>104</v>
      </c>
      <c r="D107" s="27" t="s">
        <v>776</v>
      </c>
      <c r="E107" s="27" t="s">
        <v>777</v>
      </c>
      <c r="F107" s="27" t="s">
        <v>104</v>
      </c>
      <c r="G107" s="27" t="s">
        <v>104</v>
      </c>
      <c r="H107" s="27" t="s">
        <v>104</v>
      </c>
      <c r="I107" s="29"/>
      <c r="J107" s="27" t="s">
        <v>451</v>
      </c>
      <c r="K107" s="27" t="s">
        <v>452</v>
      </c>
      <c r="L107" s="27" t="s">
        <v>433</v>
      </c>
      <c r="M107" s="32">
        <v>25.139367</v>
      </c>
      <c r="N107" s="32">
        <v>-80.294017</v>
      </c>
      <c r="O107" s="32">
        <v>2015.0</v>
      </c>
      <c r="P107" s="27" t="s">
        <v>530</v>
      </c>
      <c r="Q107" s="27" t="s">
        <v>237</v>
      </c>
      <c r="R107" s="27" t="s">
        <v>104</v>
      </c>
      <c r="S107" s="27" t="s">
        <v>104</v>
      </c>
      <c r="T107" s="27" t="s">
        <v>32</v>
      </c>
      <c r="U107" s="27" t="s">
        <v>778</v>
      </c>
      <c r="V107" s="32">
        <v>2.0693463E7</v>
      </c>
      <c r="W107" s="32">
        <v>1.5679687E7</v>
      </c>
      <c r="X107" s="32">
        <v>0.758</v>
      </c>
      <c r="Y107" s="32">
        <v>1186.0</v>
      </c>
      <c r="Z107" s="32">
        <v>0.09877615</v>
      </c>
      <c r="AA107" s="32">
        <v>0.01575727</v>
      </c>
      <c r="AB107" s="32">
        <v>0.10579879</v>
      </c>
      <c r="AC107" s="32">
        <v>0.77966779</v>
      </c>
      <c r="AD107" s="27" t="s">
        <v>531</v>
      </c>
      <c r="AE107" s="29"/>
      <c r="AF107" s="29"/>
      <c r="AG107" s="27" t="s">
        <v>533</v>
      </c>
      <c r="AH107" s="27" t="s">
        <v>607</v>
      </c>
      <c r="AI107" s="27" t="s">
        <v>432</v>
      </c>
      <c r="AJ107" s="27" t="s">
        <v>432</v>
      </c>
      <c r="AK107" s="27" t="s">
        <v>432</v>
      </c>
    </row>
    <row r="108">
      <c r="A108" s="28">
        <v>99.0</v>
      </c>
      <c r="B108" s="27" t="s">
        <v>239</v>
      </c>
      <c r="C108" s="27" t="s">
        <v>239</v>
      </c>
      <c r="D108" s="27" t="s">
        <v>239</v>
      </c>
      <c r="E108" s="27" t="s">
        <v>267</v>
      </c>
      <c r="F108" s="27" t="s">
        <v>239</v>
      </c>
      <c r="G108" s="27" t="s">
        <v>239</v>
      </c>
      <c r="H108" s="27" t="s">
        <v>239</v>
      </c>
      <c r="I108" s="29"/>
      <c r="J108" s="27" t="s">
        <v>451</v>
      </c>
      <c r="K108" s="27" t="s">
        <v>452</v>
      </c>
      <c r="L108" s="27" t="s">
        <v>433</v>
      </c>
      <c r="M108" s="32">
        <v>25.139367</v>
      </c>
      <c r="N108" s="32">
        <v>-80.294017</v>
      </c>
      <c r="O108" s="27" t="s">
        <v>529</v>
      </c>
      <c r="P108" s="27" t="s">
        <v>530</v>
      </c>
      <c r="Q108" s="27" t="s">
        <v>238</v>
      </c>
      <c r="R108" s="27" t="s">
        <v>239</v>
      </c>
      <c r="S108" s="27" t="s">
        <v>239</v>
      </c>
      <c r="T108" s="27" t="s">
        <v>32</v>
      </c>
      <c r="U108" s="27" t="s">
        <v>779</v>
      </c>
      <c r="V108" s="32">
        <v>2.5819395E7</v>
      </c>
      <c r="W108" s="32">
        <v>1.7209955E7</v>
      </c>
      <c r="X108" s="32">
        <v>0.667</v>
      </c>
      <c r="Y108" s="32">
        <v>20121.0</v>
      </c>
      <c r="Z108" s="32">
        <v>0.19787519</v>
      </c>
      <c r="AA108" s="32">
        <v>0.03227044</v>
      </c>
      <c r="AB108" s="32">
        <v>0.24747635</v>
      </c>
      <c r="AC108" s="32">
        <v>0.52237802</v>
      </c>
      <c r="AD108" s="27" t="s">
        <v>531</v>
      </c>
      <c r="AE108" s="27" t="s">
        <v>532</v>
      </c>
      <c r="AG108" s="27" t="s">
        <v>533</v>
      </c>
      <c r="AH108" s="29"/>
      <c r="AI108" s="27" t="s">
        <v>432</v>
      </c>
      <c r="AJ108" s="27" t="s">
        <v>432</v>
      </c>
      <c r="AK108" s="27" t="s">
        <v>432</v>
      </c>
    </row>
    <row r="109">
      <c r="A109" s="28">
        <v>100.0</v>
      </c>
      <c r="B109" s="27" t="s">
        <v>780</v>
      </c>
      <c r="C109" s="27" t="s">
        <v>241</v>
      </c>
      <c r="D109" s="27" t="s">
        <v>780</v>
      </c>
      <c r="E109" s="27" t="s">
        <v>241</v>
      </c>
      <c r="F109" s="32">
        <v>15111.0</v>
      </c>
      <c r="G109" s="27" t="s">
        <v>241</v>
      </c>
      <c r="H109" s="32">
        <v>15111.0</v>
      </c>
      <c r="I109" s="29"/>
      <c r="J109" s="27" t="s">
        <v>451</v>
      </c>
      <c r="K109" s="27" t="s">
        <v>452</v>
      </c>
      <c r="L109" s="27" t="s">
        <v>433</v>
      </c>
      <c r="M109" s="32">
        <v>25.139367</v>
      </c>
      <c r="N109" s="32">
        <v>-80.294017</v>
      </c>
      <c r="O109" s="27" t="s">
        <v>529</v>
      </c>
      <c r="P109" s="27" t="s">
        <v>530</v>
      </c>
      <c r="Q109" s="27" t="s">
        <v>240</v>
      </c>
      <c r="R109" s="27" t="s">
        <v>241</v>
      </c>
      <c r="S109" s="27" t="s">
        <v>241</v>
      </c>
      <c r="T109" s="27" t="s">
        <v>32</v>
      </c>
      <c r="U109" s="27" t="s">
        <v>781</v>
      </c>
      <c r="V109" s="32">
        <v>2.6366235E7</v>
      </c>
      <c r="W109" s="32">
        <v>2.0565702E7</v>
      </c>
      <c r="X109" s="32">
        <v>0.78</v>
      </c>
      <c r="Y109" s="32">
        <v>792.0</v>
      </c>
      <c r="Z109" s="32">
        <v>0.06008644</v>
      </c>
      <c r="AA109" s="32">
        <v>0.00999029</v>
      </c>
      <c r="AB109" s="32">
        <v>0.06544836</v>
      </c>
      <c r="AC109" s="32">
        <v>0.8644749</v>
      </c>
      <c r="AD109" s="29"/>
      <c r="AE109" s="29"/>
      <c r="AF109" s="29"/>
      <c r="AG109" s="29"/>
      <c r="AH109" s="29"/>
      <c r="AI109" s="27" t="s">
        <v>432</v>
      </c>
      <c r="AJ109" s="27" t="s">
        <v>432</v>
      </c>
      <c r="AK109" s="27" t="s">
        <v>432</v>
      </c>
    </row>
    <row r="110">
      <c r="A110" s="28">
        <v>101.0</v>
      </c>
      <c r="B110" s="27" t="s">
        <v>243</v>
      </c>
      <c r="C110" s="27" t="s">
        <v>243</v>
      </c>
      <c r="D110" s="27" t="s">
        <v>782</v>
      </c>
      <c r="E110" s="27" t="s">
        <v>783</v>
      </c>
      <c r="F110" s="27" t="s">
        <v>243</v>
      </c>
      <c r="G110" s="27" t="s">
        <v>243</v>
      </c>
      <c r="H110" s="27" t="s">
        <v>243</v>
      </c>
      <c r="I110" s="29"/>
      <c r="J110" s="27" t="s">
        <v>451</v>
      </c>
      <c r="K110" s="27" t="s">
        <v>452</v>
      </c>
      <c r="L110" s="27" t="s">
        <v>433</v>
      </c>
      <c r="M110" s="32">
        <v>25.139367</v>
      </c>
      <c r="N110" s="32">
        <v>-80.294017</v>
      </c>
      <c r="O110" s="27" t="s">
        <v>529</v>
      </c>
      <c r="P110" s="27" t="s">
        <v>530</v>
      </c>
      <c r="Q110" s="27" t="s">
        <v>242</v>
      </c>
      <c r="R110" s="27" t="s">
        <v>243</v>
      </c>
      <c r="S110" s="27" t="s">
        <v>53</v>
      </c>
      <c r="T110" s="27" t="s">
        <v>32</v>
      </c>
      <c r="U110" s="27" t="s">
        <v>784</v>
      </c>
      <c r="V110" s="32">
        <v>2.891715E7</v>
      </c>
      <c r="W110" s="32">
        <v>2.3422132E7</v>
      </c>
      <c r="X110" s="32">
        <v>0.81</v>
      </c>
      <c r="Y110" s="32">
        <v>572.0</v>
      </c>
      <c r="Z110" s="32">
        <v>0.06842585</v>
      </c>
      <c r="AA110" s="32">
        <v>0.01731544</v>
      </c>
      <c r="AB110" s="32">
        <v>0.07963806</v>
      </c>
      <c r="AC110" s="32">
        <v>0.83462066</v>
      </c>
      <c r="AD110" s="29"/>
      <c r="AE110" s="29"/>
      <c r="AF110" s="29"/>
      <c r="AG110" s="29"/>
      <c r="AH110" s="29"/>
      <c r="AI110" s="27" t="s">
        <v>432</v>
      </c>
      <c r="AJ110" s="27" t="s">
        <v>432</v>
      </c>
      <c r="AK110" s="27" t="s">
        <v>432</v>
      </c>
    </row>
    <row r="111">
      <c r="A111" s="28">
        <v>102.0</v>
      </c>
      <c r="B111" s="27" t="s">
        <v>245</v>
      </c>
      <c r="C111" s="27" t="s">
        <v>245</v>
      </c>
      <c r="D111" s="27" t="s">
        <v>245</v>
      </c>
      <c r="E111" s="27" t="s">
        <v>785</v>
      </c>
      <c r="F111" s="27" t="s">
        <v>245</v>
      </c>
      <c r="G111" s="27" t="s">
        <v>245</v>
      </c>
      <c r="H111" s="27" t="s">
        <v>245</v>
      </c>
      <c r="I111" s="29"/>
      <c r="J111" s="27" t="s">
        <v>451</v>
      </c>
      <c r="K111" s="27" t="s">
        <v>452</v>
      </c>
      <c r="L111" s="27" t="s">
        <v>444</v>
      </c>
      <c r="M111" s="32">
        <v>25.139367</v>
      </c>
      <c r="N111" s="32">
        <v>-80.294017</v>
      </c>
      <c r="O111" s="32">
        <v>2015.0</v>
      </c>
      <c r="P111" s="27" t="s">
        <v>530</v>
      </c>
      <c r="Q111" s="27" t="s">
        <v>244</v>
      </c>
      <c r="R111" s="27" t="s">
        <v>245</v>
      </c>
      <c r="S111" s="27" t="s">
        <v>245</v>
      </c>
      <c r="T111" s="27" t="s">
        <v>32</v>
      </c>
      <c r="U111" s="27" t="s">
        <v>786</v>
      </c>
      <c r="V111" s="32">
        <v>2.45295E7</v>
      </c>
      <c r="W111" s="32">
        <v>1.9812354E7</v>
      </c>
      <c r="X111" s="32">
        <v>0.808</v>
      </c>
      <c r="Y111" s="32">
        <v>692.0</v>
      </c>
      <c r="Z111" s="32">
        <v>0.03536732</v>
      </c>
      <c r="AA111" s="32">
        <v>0.00570616</v>
      </c>
      <c r="AB111" s="32">
        <v>0.03518067</v>
      </c>
      <c r="AC111" s="32">
        <v>0.92374585</v>
      </c>
      <c r="AD111" s="27" t="s">
        <v>531</v>
      </c>
      <c r="AE111" s="29"/>
      <c r="AF111" s="29"/>
      <c r="AG111" s="27" t="s">
        <v>533</v>
      </c>
      <c r="AH111" s="27" t="s">
        <v>607</v>
      </c>
      <c r="AI111" s="27" t="s">
        <v>432</v>
      </c>
      <c r="AJ111" s="27" t="s">
        <v>432</v>
      </c>
      <c r="AK111" s="27" t="s">
        <v>432</v>
      </c>
    </row>
    <row r="112">
      <c r="A112" s="28">
        <v>103.0</v>
      </c>
      <c r="B112" s="27" t="s">
        <v>247</v>
      </c>
      <c r="C112" s="27" t="s">
        <v>247</v>
      </c>
      <c r="D112" s="27" t="s">
        <v>247</v>
      </c>
      <c r="E112" s="27" t="s">
        <v>787</v>
      </c>
      <c r="F112" s="27" t="s">
        <v>247</v>
      </c>
      <c r="G112" s="27" t="s">
        <v>247</v>
      </c>
      <c r="H112" s="27" t="s">
        <v>247</v>
      </c>
      <c r="I112" s="29"/>
      <c r="J112" s="27" t="s">
        <v>451</v>
      </c>
      <c r="K112" s="27" t="s">
        <v>452</v>
      </c>
      <c r="L112" s="27" t="s">
        <v>444</v>
      </c>
      <c r="M112" s="32">
        <v>25.139367</v>
      </c>
      <c r="N112" s="32">
        <v>-80.294017</v>
      </c>
      <c r="O112" s="32">
        <v>2015.0</v>
      </c>
      <c r="P112" s="27" t="s">
        <v>530</v>
      </c>
      <c r="Q112" s="27" t="s">
        <v>246</v>
      </c>
      <c r="R112" s="27" t="s">
        <v>247</v>
      </c>
      <c r="S112" s="27" t="s">
        <v>247</v>
      </c>
      <c r="T112" s="27" t="s">
        <v>32</v>
      </c>
      <c r="U112" s="27" t="s">
        <v>788</v>
      </c>
      <c r="V112" s="32">
        <v>2.5632545E7</v>
      </c>
      <c r="W112" s="32">
        <v>2.0646747E7</v>
      </c>
      <c r="X112" s="32">
        <v>0.805</v>
      </c>
      <c r="Y112" s="32">
        <v>748.0</v>
      </c>
      <c r="Z112" s="32">
        <v>0.04578288</v>
      </c>
      <c r="AA112" s="32">
        <v>0.00704662</v>
      </c>
      <c r="AB112" s="32">
        <v>0.04192461</v>
      </c>
      <c r="AC112" s="32">
        <v>0.90524589</v>
      </c>
      <c r="AD112" s="27" t="s">
        <v>531</v>
      </c>
      <c r="AE112" s="29"/>
      <c r="AF112" s="29"/>
      <c r="AG112" s="27" t="s">
        <v>533</v>
      </c>
      <c r="AH112" s="29"/>
      <c r="AI112" s="27" t="s">
        <v>432</v>
      </c>
      <c r="AJ112" s="27" t="s">
        <v>432</v>
      </c>
      <c r="AK112" s="27" t="s">
        <v>432</v>
      </c>
    </row>
    <row r="113">
      <c r="A113" s="28">
        <v>104.0</v>
      </c>
      <c r="B113" s="27" t="s">
        <v>249</v>
      </c>
      <c r="C113" s="27" t="s">
        <v>249</v>
      </c>
      <c r="D113" s="27" t="s">
        <v>789</v>
      </c>
      <c r="E113" s="27" t="s">
        <v>789</v>
      </c>
      <c r="F113" s="27" t="s">
        <v>249</v>
      </c>
      <c r="G113" s="27" t="s">
        <v>249</v>
      </c>
      <c r="H113" s="27" t="s">
        <v>249</v>
      </c>
      <c r="I113" s="29"/>
      <c r="J113" s="27" t="s">
        <v>451</v>
      </c>
      <c r="K113" s="27" t="s">
        <v>452</v>
      </c>
      <c r="L113" s="27" t="s">
        <v>433</v>
      </c>
      <c r="M113" s="32">
        <v>25.139367</v>
      </c>
      <c r="N113" s="32">
        <v>-80.294017</v>
      </c>
      <c r="O113" s="27" t="s">
        <v>529</v>
      </c>
      <c r="P113" s="27" t="s">
        <v>530</v>
      </c>
      <c r="Q113" s="27" t="s">
        <v>248</v>
      </c>
      <c r="R113" s="27" t="s">
        <v>249</v>
      </c>
      <c r="S113" s="27" t="s">
        <v>249</v>
      </c>
      <c r="T113" s="27" t="s">
        <v>32</v>
      </c>
      <c r="U113" s="27" t="s">
        <v>790</v>
      </c>
      <c r="V113" s="32">
        <v>2.5204447E7</v>
      </c>
      <c r="W113" s="32">
        <v>1.8814825E7</v>
      </c>
      <c r="X113" s="32">
        <v>0.746</v>
      </c>
      <c r="Y113" s="32">
        <v>733.0</v>
      </c>
      <c r="Z113" s="32">
        <v>0.06699592</v>
      </c>
      <c r="AA113" s="32">
        <v>0.01103648</v>
      </c>
      <c r="AB113" s="32">
        <v>0.08935862</v>
      </c>
      <c r="AC113" s="32">
        <v>0.83260898</v>
      </c>
      <c r="AD113" s="29"/>
      <c r="AE113" s="29"/>
      <c r="AF113" s="29"/>
      <c r="AG113" s="29"/>
      <c r="AH113" s="29"/>
      <c r="AI113" s="27" t="s">
        <v>432</v>
      </c>
      <c r="AJ113" s="27" t="s">
        <v>432</v>
      </c>
      <c r="AK113" s="27" t="s">
        <v>432</v>
      </c>
    </row>
    <row r="114">
      <c r="A114" s="28">
        <v>105.0</v>
      </c>
      <c r="B114" s="27" t="s">
        <v>432</v>
      </c>
      <c r="C114" s="27" t="s">
        <v>432</v>
      </c>
      <c r="D114" s="27" t="s">
        <v>432</v>
      </c>
      <c r="E114" s="27" t="s">
        <v>432</v>
      </c>
      <c r="F114" s="27" t="s">
        <v>251</v>
      </c>
      <c r="G114" s="27" t="s">
        <v>791</v>
      </c>
      <c r="H114" s="27" t="s">
        <v>251</v>
      </c>
      <c r="I114" s="27" t="s">
        <v>432</v>
      </c>
      <c r="J114" s="27"/>
      <c r="K114" s="27"/>
      <c r="L114" s="27"/>
      <c r="M114" s="27" t="s">
        <v>432</v>
      </c>
      <c r="N114" s="27" t="s">
        <v>432</v>
      </c>
      <c r="O114" s="27" t="s">
        <v>432</v>
      </c>
      <c r="P114" s="27" t="s">
        <v>432</v>
      </c>
      <c r="Q114" s="27" t="s">
        <v>250</v>
      </c>
      <c r="R114" s="27" t="s">
        <v>251</v>
      </c>
      <c r="S114" s="27" t="s">
        <v>251</v>
      </c>
      <c r="T114" s="27" t="s">
        <v>32</v>
      </c>
      <c r="U114" s="27" t="s">
        <v>792</v>
      </c>
      <c r="V114" s="32">
        <v>1.9727788E7</v>
      </c>
      <c r="W114" s="32">
        <v>6161000.0</v>
      </c>
      <c r="X114" s="32">
        <v>0.312</v>
      </c>
      <c r="Y114" s="32">
        <v>4546.0</v>
      </c>
      <c r="Z114" s="32">
        <v>0.17364728</v>
      </c>
      <c r="AA114" s="32">
        <v>0.02301599</v>
      </c>
      <c r="AB114" s="32">
        <v>0.16541528</v>
      </c>
      <c r="AC114" s="32">
        <v>0.63792145</v>
      </c>
      <c r="AD114" s="27" t="s">
        <v>432</v>
      </c>
      <c r="AE114" s="27" t="s">
        <v>432</v>
      </c>
      <c r="AF114" s="27" t="s">
        <v>432</v>
      </c>
      <c r="AG114" s="27" t="s">
        <v>432</v>
      </c>
      <c r="AH114" s="27" t="s">
        <v>432</v>
      </c>
      <c r="AI114" s="27" t="s">
        <v>432</v>
      </c>
      <c r="AJ114" s="27" t="s">
        <v>432</v>
      </c>
      <c r="AK114" s="27" t="s">
        <v>432</v>
      </c>
    </row>
    <row r="115">
      <c r="A115" s="28">
        <v>106.0</v>
      </c>
      <c r="B115" s="27" t="s">
        <v>432</v>
      </c>
      <c r="C115" s="27" t="s">
        <v>432</v>
      </c>
      <c r="D115" s="27" t="s">
        <v>432</v>
      </c>
      <c r="E115" s="27" t="s">
        <v>432</v>
      </c>
      <c r="F115" s="27" t="s">
        <v>253</v>
      </c>
      <c r="G115" s="27" t="s">
        <v>793</v>
      </c>
      <c r="H115" s="27" t="s">
        <v>253</v>
      </c>
      <c r="I115" s="27" t="s">
        <v>432</v>
      </c>
      <c r="J115" s="27"/>
      <c r="K115" s="27"/>
      <c r="L115" s="27"/>
      <c r="M115" s="27" t="s">
        <v>432</v>
      </c>
      <c r="N115" s="27" t="s">
        <v>432</v>
      </c>
      <c r="O115" s="27" t="s">
        <v>432</v>
      </c>
      <c r="P115" s="27" t="s">
        <v>432</v>
      </c>
      <c r="Q115" s="27" t="s">
        <v>252</v>
      </c>
      <c r="R115" s="27" t="s">
        <v>253</v>
      </c>
      <c r="S115" s="27" t="s">
        <v>253</v>
      </c>
      <c r="T115" s="27" t="s">
        <v>32</v>
      </c>
      <c r="U115" s="27" t="s">
        <v>794</v>
      </c>
      <c r="V115" s="32">
        <v>2.8068398E7</v>
      </c>
      <c r="W115" s="32">
        <v>1.7524695E7</v>
      </c>
      <c r="X115" s="32">
        <v>0.624</v>
      </c>
      <c r="Y115" s="32">
        <v>819.0</v>
      </c>
      <c r="Z115" s="32">
        <v>0.0034675</v>
      </c>
      <c r="AA115" s="32">
        <v>0.00114805</v>
      </c>
      <c r="AB115" s="32">
        <v>0.00332416</v>
      </c>
      <c r="AC115" s="32">
        <v>0.99206029</v>
      </c>
      <c r="AD115" s="27" t="s">
        <v>432</v>
      </c>
      <c r="AE115" s="27" t="s">
        <v>432</v>
      </c>
      <c r="AF115" s="27" t="s">
        <v>432</v>
      </c>
      <c r="AG115" s="27" t="s">
        <v>432</v>
      </c>
      <c r="AH115" s="27" t="s">
        <v>432</v>
      </c>
      <c r="AI115" s="27" t="s">
        <v>432</v>
      </c>
      <c r="AJ115" s="27" t="s">
        <v>432</v>
      </c>
      <c r="AK115" s="27" t="s">
        <v>432</v>
      </c>
    </row>
    <row r="116">
      <c r="A116" s="28">
        <v>107.0</v>
      </c>
      <c r="B116" s="27" t="s">
        <v>432</v>
      </c>
      <c r="C116" s="27" t="s">
        <v>432</v>
      </c>
      <c r="D116" s="27" t="s">
        <v>432</v>
      </c>
      <c r="E116" s="27" t="s">
        <v>432</v>
      </c>
      <c r="F116" s="27" t="s">
        <v>255</v>
      </c>
      <c r="G116" s="27" t="s">
        <v>795</v>
      </c>
      <c r="H116" s="27" t="s">
        <v>255</v>
      </c>
      <c r="I116" s="27" t="s">
        <v>432</v>
      </c>
      <c r="J116" s="27"/>
      <c r="K116" s="27"/>
      <c r="L116" s="27"/>
      <c r="M116" s="27" t="s">
        <v>432</v>
      </c>
      <c r="N116" s="27" t="s">
        <v>432</v>
      </c>
      <c r="O116" s="27" t="s">
        <v>432</v>
      </c>
      <c r="P116" s="27" t="s">
        <v>432</v>
      </c>
      <c r="Q116" s="27" t="s">
        <v>254</v>
      </c>
      <c r="R116" s="27" t="s">
        <v>255</v>
      </c>
      <c r="S116" s="27" t="s">
        <v>255</v>
      </c>
      <c r="T116" s="27" t="s">
        <v>32</v>
      </c>
      <c r="U116" s="27" t="s">
        <v>796</v>
      </c>
      <c r="V116" s="32">
        <v>2.6637253E7</v>
      </c>
      <c r="W116" s="32">
        <v>1.700733E7</v>
      </c>
      <c r="X116" s="32">
        <v>0.638</v>
      </c>
      <c r="Y116" s="32">
        <v>1001.0</v>
      </c>
      <c r="Z116" s="32">
        <v>0.00423741</v>
      </c>
      <c r="AA116" s="32">
        <v>0.00121929</v>
      </c>
      <c r="AB116" s="32">
        <v>0.00371742</v>
      </c>
      <c r="AC116" s="32">
        <v>0.99082588</v>
      </c>
      <c r="AD116" s="27" t="s">
        <v>432</v>
      </c>
      <c r="AE116" s="27" t="s">
        <v>432</v>
      </c>
      <c r="AF116" s="27" t="s">
        <v>432</v>
      </c>
      <c r="AG116" s="27" t="s">
        <v>432</v>
      </c>
      <c r="AH116" s="27" t="s">
        <v>432</v>
      </c>
      <c r="AI116" s="27" t="s">
        <v>432</v>
      </c>
      <c r="AJ116" s="27" t="s">
        <v>432</v>
      </c>
      <c r="AK116" s="27" t="s">
        <v>432</v>
      </c>
    </row>
    <row r="117">
      <c r="A117" s="28">
        <v>108.0</v>
      </c>
      <c r="B117" s="27" t="s">
        <v>432</v>
      </c>
      <c r="C117" s="27" t="s">
        <v>432</v>
      </c>
      <c r="D117" s="27" t="s">
        <v>432</v>
      </c>
      <c r="E117" s="27" t="s">
        <v>432</v>
      </c>
      <c r="F117" s="27" t="s">
        <v>257</v>
      </c>
      <c r="G117" s="27" t="s">
        <v>797</v>
      </c>
      <c r="H117" s="27" t="s">
        <v>257</v>
      </c>
      <c r="I117" s="27" t="s">
        <v>432</v>
      </c>
      <c r="J117" s="27"/>
      <c r="K117" s="27"/>
      <c r="L117" s="27"/>
      <c r="M117" s="27" t="s">
        <v>432</v>
      </c>
      <c r="N117" s="27" t="s">
        <v>432</v>
      </c>
      <c r="O117" s="27" t="s">
        <v>432</v>
      </c>
      <c r="P117" s="27" t="s">
        <v>432</v>
      </c>
      <c r="Q117" s="27" t="s">
        <v>256</v>
      </c>
      <c r="R117" s="27" t="s">
        <v>257</v>
      </c>
      <c r="S117" s="27" t="s">
        <v>257</v>
      </c>
      <c r="T117" s="27" t="s">
        <v>32</v>
      </c>
      <c r="U117" s="27" t="s">
        <v>798</v>
      </c>
      <c r="V117" s="32">
        <v>2.4339542E7</v>
      </c>
      <c r="W117" s="32">
        <v>2.0105567E7</v>
      </c>
      <c r="X117" s="32">
        <v>0.826</v>
      </c>
      <c r="Y117" s="32">
        <v>824.0</v>
      </c>
      <c r="Z117" s="32">
        <v>0.03472621</v>
      </c>
      <c r="AA117" s="32">
        <v>0.00458125</v>
      </c>
      <c r="AB117" s="32">
        <v>0.02685957</v>
      </c>
      <c r="AC117" s="32">
        <v>0.93383298</v>
      </c>
      <c r="AD117" s="27" t="s">
        <v>432</v>
      </c>
      <c r="AE117" s="27" t="s">
        <v>432</v>
      </c>
      <c r="AF117" s="27" t="s">
        <v>432</v>
      </c>
      <c r="AG117" s="27" t="s">
        <v>432</v>
      </c>
      <c r="AH117" s="27" t="s">
        <v>432</v>
      </c>
      <c r="AI117" s="27" t="s">
        <v>432</v>
      </c>
      <c r="AJ117" s="27" t="s">
        <v>432</v>
      </c>
      <c r="AK117" s="27" t="s">
        <v>432</v>
      </c>
    </row>
    <row r="118">
      <c r="A118" s="28">
        <v>109.0</v>
      </c>
      <c r="B118" s="27" t="s">
        <v>432</v>
      </c>
      <c r="C118" s="27" t="s">
        <v>432</v>
      </c>
      <c r="D118" s="27" t="s">
        <v>432</v>
      </c>
      <c r="E118" s="27" t="s">
        <v>432</v>
      </c>
      <c r="F118" s="27" t="s">
        <v>259</v>
      </c>
      <c r="G118" s="27" t="s">
        <v>259</v>
      </c>
      <c r="H118" s="27" t="s">
        <v>259</v>
      </c>
      <c r="I118" s="27" t="s">
        <v>432</v>
      </c>
      <c r="J118" s="27"/>
      <c r="K118" s="27"/>
      <c r="L118" s="27"/>
      <c r="M118" s="27" t="s">
        <v>432</v>
      </c>
      <c r="N118" s="27" t="s">
        <v>432</v>
      </c>
      <c r="O118" s="27" t="s">
        <v>432</v>
      </c>
      <c r="P118" s="27" t="s">
        <v>432</v>
      </c>
      <c r="Q118" s="27" t="s">
        <v>258</v>
      </c>
      <c r="R118" s="27" t="s">
        <v>259</v>
      </c>
      <c r="S118" s="27" t="s">
        <v>259</v>
      </c>
      <c r="T118" s="27" t="s">
        <v>32</v>
      </c>
      <c r="U118" s="27" t="s">
        <v>799</v>
      </c>
      <c r="V118" s="32">
        <v>2.439269E7</v>
      </c>
      <c r="W118" s="32">
        <v>1.8371865E7</v>
      </c>
      <c r="X118" s="32">
        <v>0.753</v>
      </c>
      <c r="Y118" s="32">
        <v>715.0</v>
      </c>
      <c r="Z118" s="32">
        <v>0.10695352</v>
      </c>
      <c r="AA118" s="32">
        <v>0.01545641</v>
      </c>
      <c r="AB118" s="32">
        <v>0.11957438</v>
      </c>
      <c r="AC118" s="32">
        <v>0.7580157</v>
      </c>
      <c r="AD118" s="27" t="s">
        <v>432</v>
      </c>
      <c r="AE118" s="27" t="s">
        <v>432</v>
      </c>
      <c r="AF118" s="27" t="s">
        <v>432</v>
      </c>
      <c r="AG118" s="27" t="s">
        <v>432</v>
      </c>
      <c r="AH118" s="27" t="s">
        <v>432</v>
      </c>
      <c r="AI118" s="27" t="s">
        <v>432</v>
      </c>
      <c r="AJ118" s="27" t="s">
        <v>432</v>
      </c>
      <c r="AK118" s="27" t="s">
        <v>432</v>
      </c>
    </row>
    <row r="119">
      <c r="A119" s="28">
        <v>110.0</v>
      </c>
      <c r="B119" s="27" t="s">
        <v>432</v>
      </c>
      <c r="C119" s="27" t="s">
        <v>432</v>
      </c>
      <c r="D119" s="27" t="s">
        <v>432</v>
      </c>
      <c r="E119" s="27" t="s">
        <v>432</v>
      </c>
      <c r="F119" s="27" t="s">
        <v>261</v>
      </c>
      <c r="G119" s="27" t="s">
        <v>261</v>
      </c>
      <c r="H119" s="27" t="s">
        <v>261</v>
      </c>
      <c r="I119" s="27" t="s">
        <v>432</v>
      </c>
      <c r="J119" s="27"/>
      <c r="K119" s="27"/>
      <c r="L119" s="27"/>
      <c r="M119" s="27" t="s">
        <v>432</v>
      </c>
      <c r="N119" s="27" t="s">
        <v>432</v>
      </c>
      <c r="O119" s="27" t="s">
        <v>432</v>
      </c>
      <c r="P119" s="27" t="s">
        <v>432</v>
      </c>
      <c r="Q119" s="27" t="s">
        <v>260</v>
      </c>
      <c r="R119" s="27" t="s">
        <v>261</v>
      </c>
      <c r="S119" s="27" t="s">
        <v>261</v>
      </c>
      <c r="T119" s="27" t="s">
        <v>32</v>
      </c>
      <c r="U119" s="27" t="s">
        <v>800</v>
      </c>
      <c r="V119" s="32">
        <v>2.581683E7</v>
      </c>
      <c r="W119" s="32">
        <v>1.8432196E7</v>
      </c>
      <c r="X119" s="32">
        <v>0.714</v>
      </c>
      <c r="Y119" s="32">
        <v>825.0</v>
      </c>
      <c r="Z119" s="32">
        <v>0.00435521</v>
      </c>
      <c r="AA119" s="32">
        <v>0.001229</v>
      </c>
      <c r="AB119" s="32">
        <v>0.0034957</v>
      </c>
      <c r="AC119" s="32">
        <v>0.99092009</v>
      </c>
      <c r="AD119" s="27" t="s">
        <v>432</v>
      </c>
      <c r="AE119" s="27" t="s">
        <v>432</v>
      </c>
      <c r="AF119" s="27" t="s">
        <v>432</v>
      </c>
      <c r="AG119" s="27" t="s">
        <v>432</v>
      </c>
      <c r="AH119" s="27" t="s">
        <v>432</v>
      </c>
      <c r="AI119" s="27" t="s">
        <v>432</v>
      </c>
      <c r="AJ119" s="27" t="s">
        <v>432</v>
      </c>
      <c r="AK119" s="27" t="s">
        <v>432</v>
      </c>
    </row>
    <row r="120">
      <c r="A120" s="28">
        <v>111.0</v>
      </c>
      <c r="B120" s="27" t="s">
        <v>432</v>
      </c>
      <c r="C120" s="27" t="s">
        <v>432</v>
      </c>
      <c r="D120" s="27" t="s">
        <v>432</v>
      </c>
      <c r="E120" s="27" t="s">
        <v>432</v>
      </c>
      <c r="F120" s="27" t="s">
        <v>263</v>
      </c>
      <c r="G120" s="27" t="s">
        <v>263</v>
      </c>
      <c r="H120" s="27" t="s">
        <v>263</v>
      </c>
      <c r="I120" s="27" t="s">
        <v>432</v>
      </c>
      <c r="J120" s="27"/>
      <c r="K120" s="27"/>
      <c r="L120" s="27"/>
      <c r="M120" s="27" t="s">
        <v>432</v>
      </c>
      <c r="N120" s="27" t="s">
        <v>432</v>
      </c>
      <c r="O120" s="27" t="s">
        <v>432</v>
      </c>
      <c r="P120" s="27" t="s">
        <v>432</v>
      </c>
      <c r="Q120" s="27" t="s">
        <v>262</v>
      </c>
      <c r="R120" s="27" t="s">
        <v>263</v>
      </c>
      <c r="S120" s="27" t="s">
        <v>263</v>
      </c>
      <c r="T120" s="27" t="s">
        <v>32</v>
      </c>
      <c r="U120" s="27" t="s">
        <v>801</v>
      </c>
      <c r="V120" s="32">
        <v>2.5356359E7</v>
      </c>
      <c r="W120" s="32">
        <v>1.77262E7</v>
      </c>
      <c r="X120" s="32">
        <v>0.699</v>
      </c>
      <c r="Y120" s="32">
        <v>815.0</v>
      </c>
      <c r="Z120" s="32">
        <v>0.00516139</v>
      </c>
      <c r="AA120" s="32">
        <v>0.00135694</v>
      </c>
      <c r="AB120" s="32">
        <v>0.00479924</v>
      </c>
      <c r="AC120" s="32">
        <v>0.98868243</v>
      </c>
      <c r="AD120" s="27" t="s">
        <v>432</v>
      </c>
      <c r="AE120" s="27" t="s">
        <v>432</v>
      </c>
      <c r="AF120" s="27" t="s">
        <v>432</v>
      </c>
      <c r="AG120" s="27" t="s">
        <v>432</v>
      </c>
      <c r="AH120" s="27" t="s">
        <v>432</v>
      </c>
      <c r="AI120" s="27" t="s">
        <v>432</v>
      </c>
      <c r="AJ120" s="27" t="s">
        <v>432</v>
      </c>
      <c r="AK120" s="27" t="s">
        <v>432</v>
      </c>
    </row>
    <row r="121">
      <c r="A121" s="28">
        <v>112.0</v>
      </c>
      <c r="B121" s="27" t="s">
        <v>802</v>
      </c>
      <c r="C121" s="27" t="s">
        <v>265</v>
      </c>
      <c r="D121" s="27" t="s">
        <v>802</v>
      </c>
      <c r="E121" s="27" t="s">
        <v>265</v>
      </c>
      <c r="F121" s="27" t="s">
        <v>265</v>
      </c>
      <c r="G121" s="27" t="s">
        <v>265</v>
      </c>
      <c r="H121" s="27" t="s">
        <v>265</v>
      </c>
      <c r="I121" s="29"/>
      <c r="J121" s="27" t="s">
        <v>451</v>
      </c>
      <c r="K121" s="27" t="s">
        <v>452</v>
      </c>
      <c r="L121" s="27" t="s">
        <v>433</v>
      </c>
      <c r="M121" s="32">
        <v>25.139367</v>
      </c>
      <c r="N121" s="32">
        <v>-80.294017</v>
      </c>
      <c r="O121" s="27" t="s">
        <v>529</v>
      </c>
      <c r="P121" s="27" t="s">
        <v>530</v>
      </c>
      <c r="Q121" s="27" t="s">
        <v>264</v>
      </c>
      <c r="R121" s="27" t="s">
        <v>265</v>
      </c>
      <c r="S121" s="27" t="s">
        <v>265</v>
      </c>
      <c r="T121" s="27" t="s">
        <v>32</v>
      </c>
      <c r="U121" s="27" t="s">
        <v>803</v>
      </c>
      <c r="V121" s="32">
        <v>2.4828284E7</v>
      </c>
      <c r="W121" s="32">
        <v>1.9527176E7</v>
      </c>
      <c r="X121" s="32">
        <v>0.786</v>
      </c>
      <c r="Y121" s="32">
        <v>656.0</v>
      </c>
      <c r="Z121" s="32">
        <v>0.05797335</v>
      </c>
      <c r="AA121" s="32">
        <v>0.00784635</v>
      </c>
      <c r="AB121" s="32">
        <v>0.14144209</v>
      </c>
      <c r="AC121" s="32">
        <v>0.79273822</v>
      </c>
      <c r="AD121" s="27" t="s">
        <v>531</v>
      </c>
      <c r="AE121" s="27" t="s">
        <v>532</v>
      </c>
      <c r="AG121" s="27" t="s">
        <v>533</v>
      </c>
      <c r="AH121" s="29"/>
      <c r="AI121" s="27" t="s">
        <v>432</v>
      </c>
      <c r="AJ121" s="27" t="s">
        <v>432</v>
      </c>
      <c r="AK121" s="27" t="s">
        <v>432</v>
      </c>
    </row>
    <row r="122">
      <c r="A122" s="28">
        <v>113.0</v>
      </c>
      <c r="B122" s="27" t="s">
        <v>239</v>
      </c>
      <c r="C122" s="27" t="s">
        <v>267</v>
      </c>
      <c r="D122" s="27" t="s">
        <v>239</v>
      </c>
      <c r="E122" s="27" t="s">
        <v>267</v>
      </c>
      <c r="F122" s="27" t="s">
        <v>267</v>
      </c>
      <c r="G122" s="27" t="s">
        <v>804</v>
      </c>
      <c r="H122" s="27" t="s">
        <v>267</v>
      </c>
      <c r="I122" s="29"/>
      <c r="J122" s="27" t="s">
        <v>451</v>
      </c>
      <c r="K122" s="27" t="s">
        <v>452</v>
      </c>
      <c r="L122" s="27" t="s">
        <v>433</v>
      </c>
      <c r="M122" s="32">
        <v>25.139367</v>
      </c>
      <c r="N122" s="32">
        <v>-80.294017</v>
      </c>
      <c r="O122" s="27" t="s">
        <v>529</v>
      </c>
      <c r="P122" s="27" t="s">
        <v>530</v>
      </c>
      <c r="Q122" s="27" t="s">
        <v>266</v>
      </c>
      <c r="R122" s="27" t="s">
        <v>267</v>
      </c>
      <c r="S122" s="27" t="s">
        <v>267</v>
      </c>
      <c r="T122" s="27" t="s">
        <v>32</v>
      </c>
      <c r="U122" s="27" t="s">
        <v>805</v>
      </c>
      <c r="V122" s="32">
        <v>2.5668465E7</v>
      </c>
      <c r="W122" s="32">
        <v>1.8700996E7</v>
      </c>
      <c r="X122" s="32">
        <v>0.729</v>
      </c>
      <c r="Y122" s="32">
        <v>868.0</v>
      </c>
      <c r="Z122" s="32">
        <v>0.00678394</v>
      </c>
      <c r="AA122" s="32">
        <v>0.00161024</v>
      </c>
      <c r="AB122" s="32">
        <v>0.00641683</v>
      </c>
      <c r="AC122" s="32">
        <v>0.985189</v>
      </c>
      <c r="AD122" s="27" t="s">
        <v>531</v>
      </c>
      <c r="AE122" s="27" t="s">
        <v>532</v>
      </c>
      <c r="AG122" s="27" t="s">
        <v>533</v>
      </c>
      <c r="AH122" s="29"/>
      <c r="AI122" s="27" t="s">
        <v>432</v>
      </c>
      <c r="AJ122" s="27" t="s">
        <v>432</v>
      </c>
      <c r="AK122" s="27" t="s">
        <v>432</v>
      </c>
    </row>
    <row r="123">
      <c r="A123" s="28">
        <v>114.0</v>
      </c>
      <c r="B123" s="27" t="s">
        <v>806</v>
      </c>
      <c r="C123" s="27" t="s">
        <v>269</v>
      </c>
      <c r="D123" s="27" t="s">
        <v>806</v>
      </c>
      <c r="E123" s="27" t="s">
        <v>269</v>
      </c>
      <c r="F123" s="27" t="s">
        <v>269</v>
      </c>
      <c r="G123" s="27" t="s">
        <v>269</v>
      </c>
      <c r="H123" s="27" t="s">
        <v>269</v>
      </c>
      <c r="I123" s="29"/>
      <c r="J123" s="27" t="s">
        <v>451</v>
      </c>
      <c r="K123" s="27" t="s">
        <v>452</v>
      </c>
      <c r="L123" s="27" t="s">
        <v>433</v>
      </c>
      <c r="M123" s="32">
        <v>25.139367</v>
      </c>
      <c r="N123" s="32">
        <v>-80.294017</v>
      </c>
      <c r="O123" s="27" t="s">
        <v>529</v>
      </c>
      <c r="P123" s="27" t="s">
        <v>530</v>
      </c>
      <c r="Q123" s="27" t="s">
        <v>268</v>
      </c>
      <c r="R123" s="27" t="s">
        <v>269</v>
      </c>
      <c r="S123" s="27" t="s">
        <v>269</v>
      </c>
      <c r="T123" s="27" t="s">
        <v>32</v>
      </c>
      <c r="U123" s="27" t="s">
        <v>807</v>
      </c>
      <c r="V123" s="32">
        <v>2.06409E7</v>
      </c>
      <c r="W123" s="32">
        <v>1.6459032E7</v>
      </c>
      <c r="X123" s="32">
        <v>0.797</v>
      </c>
      <c r="Y123" s="32">
        <v>939.0</v>
      </c>
      <c r="Z123" s="32">
        <v>0.04403481</v>
      </c>
      <c r="AA123" s="32">
        <v>0.00608629</v>
      </c>
      <c r="AB123" s="32">
        <v>0.05059468</v>
      </c>
      <c r="AC123" s="32">
        <v>0.89928421</v>
      </c>
      <c r="AD123" s="27" t="s">
        <v>531</v>
      </c>
      <c r="AE123" s="27" t="s">
        <v>532</v>
      </c>
      <c r="AG123" s="27" t="s">
        <v>533</v>
      </c>
      <c r="AH123" s="29"/>
      <c r="AI123" s="27" t="s">
        <v>432</v>
      </c>
      <c r="AJ123" s="32">
        <v>2020.0</v>
      </c>
      <c r="AK123" s="32">
        <v>2020.0</v>
      </c>
    </row>
    <row r="124">
      <c r="A124" s="28">
        <v>115.0</v>
      </c>
      <c r="B124" s="27" t="s">
        <v>432</v>
      </c>
      <c r="C124" s="27" t="s">
        <v>432</v>
      </c>
      <c r="D124" s="27" t="s">
        <v>432</v>
      </c>
      <c r="E124" s="27" t="s">
        <v>432</v>
      </c>
      <c r="F124" s="27" t="s">
        <v>271</v>
      </c>
      <c r="G124" s="27" t="s">
        <v>808</v>
      </c>
      <c r="H124" s="27" t="s">
        <v>271</v>
      </c>
      <c r="I124" s="27" t="s">
        <v>432</v>
      </c>
      <c r="J124" s="27"/>
      <c r="K124" s="27"/>
      <c r="L124" s="27"/>
      <c r="M124" s="27" t="s">
        <v>432</v>
      </c>
      <c r="N124" s="27" t="s">
        <v>432</v>
      </c>
      <c r="O124" s="27" t="s">
        <v>432</v>
      </c>
      <c r="P124" s="27" t="s">
        <v>432</v>
      </c>
      <c r="Q124" s="27" t="s">
        <v>270</v>
      </c>
      <c r="R124" s="27" t="s">
        <v>271</v>
      </c>
      <c r="S124" s="27" t="s">
        <v>271</v>
      </c>
      <c r="T124" s="27" t="s">
        <v>32</v>
      </c>
      <c r="U124" s="27" t="s">
        <v>809</v>
      </c>
      <c r="V124" s="32">
        <v>1.9443213E7</v>
      </c>
      <c r="W124" s="32">
        <v>1952512.0</v>
      </c>
      <c r="X124" s="32">
        <v>0.1</v>
      </c>
      <c r="Y124" s="32">
        <v>3927.0</v>
      </c>
      <c r="Z124" s="32">
        <v>0.0357705</v>
      </c>
      <c r="AA124" s="32">
        <v>0.01312895</v>
      </c>
      <c r="AB124" s="32">
        <v>0.11670705</v>
      </c>
      <c r="AC124" s="32">
        <v>0.83439349</v>
      </c>
      <c r="AD124" s="27" t="s">
        <v>432</v>
      </c>
      <c r="AE124" s="27" t="s">
        <v>432</v>
      </c>
      <c r="AF124" s="27" t="s">
        <v>432</v>
      </c>
      <c r="AG124" s="27" t="s">
        <v>432</v>
      </c>
      <c r="AH124" s="27" t="s">
        <v>432</v>
      </c>
      <c r="AI124" s="27" t="s">
        <v>432</v>
      </c>
      <c r="AJ124" s="27" t="s">
        <v>432</v>
      </c>
      <c r="AK124" s="27" t="s">
        <v>432</v>
      </c>
    </row>
    <row r="125">
      <c r="A125" s="28">
        <v>116.0</v>
      </c>
      <c r="B125" s="27" t="s">
        <v>432</v>
      </c>
      <c r="C125" s="27" t="s">
        <v>432</v>
      </c>
      <c r="D125" s="27" t="s">
        <v>432</v>
      </c>
      <c r="E125" s="27" t="s">
        <v>432</v>
      </c>
      <c r="F125" s="27" t="s">
        <v>273</v>
      </c>
      <c r="G125" s="27" t="s">
        <v>273</v>
      </c>
      <c r="H125" s="27" t="s">
        <v>273</v>
      </c>
      <c r="I125" s="27" t="s">
        <v>432</v>
      </c>
      <c r="J125" s="27"/>
      <c r="K125" s="27"/>
      <c r="L125" s="27"/>
      <c r="M125" s="27" t="s">
        <v>432</v>
      </c>
      <c r="N125" s="27" t="s">
        <v>432</v>
      </c>
      <c r="O125" s="27" t="s">
        <v>432</v>
      </c>
      <c r="P125" s="27" t="s">
        <v>432</v>
      </c>
      <c r="Q125" s="27" t="s">
        <v>272</v>
      </c>
      <c r="R125" s="27" t="s">
        <v>273</v>
      </c>
      <c r="S125" s="27" t="s">
        <v>273</v>
      </c>
      <c r="T125" s="27" t="s">
        <v>32</v>
      </c>
      <c r="U125" s="27" t="s">
        <v>810</v>
      </c>
      <c r="V125" s="32">
        <v>2.7154103E7</v>
      </c>
      <c r="W125" s="32">
        <v>1.7465277E7</v>
      </c>
      <c r="X125" s="32">
        <v>0.643</v>
      </c>
      <c r="Y125" s="32">
        <v>912.0</v>
      </c>
      <c r="Z125" s="32">
        <v>0.00624027</v>
      </c>
      <c r="AA125" s="32">
        <v>0.00139228</v>
      </c>
      <c r="AB125" s="32">
        <v>0.00670361</v>
      </c>
      <c r="AC125" s="32">
        <v>0.98566384</v>
      </c>
      <c r="AD125" s="27" t="s">
        <v>432</v>
      </c>
      <c r="AE125" s="27" t="s">
        <v>432</v>
      </c>
      <c r="AF125" s="27" t="s">
        <v>432</v>
      </c>
      <c r="AG125" s="27" t="s">
        <v>432</v>
      </c>
      <c r="AH125" s="27" t="s">
        <v>432</v>
      </c>
      <c r="AI125" s="27" t="s">
        <v>432</v>
      </c>
      <c r="AJ125" s="27" t="s">
        <v>432</v>
      </c>
      <c r="AK125" s="27" t="s">
        <v>432</v>
      </c>
    </row>
    <row r="126">
      <c r="A126" s="28">
        <v>117.0</v>
      </c>
      <c r="B126" s="27" t="s">
        <v>432</v>
      </c>
      <c r="C126" s="27" t="s">
        <v>432</v>
      </c>
      <c r="D126" s="27" t="s">
        <v>432</v>
      </c>
      <c r="E126" s="27" t="s">
        <v>432</v>
      </c>
      <c r="F126" s="27" t="s">
        <v>275</v>
      </c>
      <c r="G126" s="27" t="s">
        <v>275</v>
      </c>
      <c r="H126" s="27" t="s">
        <v>275</v>
      </c>
      <c r="I126" s="27" t="s">
        <v>432</v>
      </c>
      <c r="J126" s="27"/>
      <c r="K126" s="27"/>
      <c r="L126" s="27"/>
      <c r="M126" s="27" t="s">
        <v>432</v>
      </c>
      <c r="N126" s="27" t="s">
        <v>432</v>
      </c>
      <c r="O126" s="27" t="s">
        <v>432</v>
      </c>
      <c r="P126" s="27" t="s">
        <v>432</v>
      </c>
      <c r="Q126" s="27" t="s">
        <v>274</v>
      </c>
      <c r="R126" s="27" t="s">
        <v>275</v>
      </c>
      <c r="S126" s="27" t="s">
        <v>275</v>
      </c>
      <c r="T126" s="27" t="s">
        <v>32</v>
      </c>
      <c r="U126" s="27" t="s">
        <v>811</v>
      </c>
      <c r="V126" s="32">
        <v>2.5832058E7</v>
      </c>
      <c r="W126" s="32">
        <v>1.9557914E7</v>
      </c>
      <c r="X126" s="32">
        <v>0.757</v>
      </c>
      <c r="Y126" s="32">
        <v>705.0</v>
      </c>
      <c r="Z126" s="32">
        <v>0.00560699</v>
      </c>
      <c r="AA126" s="32">
        <v>0.00128675</v>
      </c>
      <c r="AB126" s="32">
        <v>0.00425678</v>
      </c>
      <c r="AC126" s="32">
        <v>0.98884949</v>
      </c>
      <c r="AD126" s="27" t="s">
        <v>432</v>
      </c>
      <c r="AE126" s="27" t="s">
        <v>432</v>
      </c>
      <c r="AF126" s="27" t="s">
        <v>432</v>
      </c>
      <c r="AG126" s="27" t="s">
        <v>432</v>
      </c>
      <c r="AH126" s="27" t="s">
        <v>432</v>
      </c>
      <c r="AI126" s="27" t="s">
        <v>432</v>
      </c>
      <c r="AJ126" s="27" t="s">
        <v>432</v>
      </c>
      <c r="AK126" s="27" t="s">
        <v>432</v>
      </c>
    </row>
    <row r="127">
      <c r="A127" s="28">
        <v>118.0</v>
      </c>
      <c r="B127" s="27" t="s">
        <v>277</v>
      </c>
      <c r="C127" s="27" t="s">
        <v>277</v>
      </c>
      <c r="D127" s="29"/>
      <c r="E127" s="27" t="s">
        <v>544</v>
      </c>
      <c r="F127" s="27" t="s">
        <v>277</v>
      </c>
      <c r="G127" s="27" t="s">
        <v>812</v>
      </c>
      <c r="H127" s="27" t="s">
        <v>277</v>
      </c>
      <c r="I127" s="29"/>
      <c r="J127" s="27" t="s">
        <v>445</v>
      </c>
      <c r="K127" s="27" t="s">
        <v>813</v>
      </c>
      <c r="L127" s="27" t="s">
        <v>444</v>
      </c>
      <c r="M127" s="32">
        <v>24.57888</v>
      </c>
      <c r="N127" s="32">
        <v>-81.49728</v>
      </c>
      <c r="O127" s="27" t="s">
        <v>814</v>
      </c>
      <c r="P127" s="27" t="s">
        <v>548</v>
      </c>
      <c r="Q127" s="27" t="s">
        <v>276</v>
      </c>
      <c r="R127" s="27" t="s">
        <v>277</v>
      </c>
      <c r="S127" s="27" t="s">
        <v>277</v>
      </c>
      <c r="T127" s="27" t="s">
        <v>32</v>
      </c>
      <c r="U127" s="27" t="s">
        <v>815</v>
      </c>
      <c r="V127" s="32">
        <v>2.0452743E7</v>
      </c>
      <c r="W127" s="32">
        <v>1.664363E7</v>
      </c>
      <c r="X127" s="32">
        <v>0.814</v>
      </c>
      <c r="Y127" s="32">
        <v>1187.0</v>
      </c>
      <c r="Z127" s="32">
        <v>0.01220803</v>
      </c>
      <c r="AA127" s="32">
        <v>0.62659068</v>
      </c>
      <c r="AB127" s="32">
        <v>0.01003849</v>
      </c>
      <c r="AC127" s="32">
        <v>0.3511628</v>
      </c>
      <c r="AD127" s="29"/>
      <c r="AE127" s="29"/>
      <c r="AF127" s="29"/>
      <c r="AG127" s="29"/>
      <c r="AH127" s="29"/>
      <c r="AI127" s="27" t="s">
        <v>432</v>
      </c>
      <c r="AJ127" s="27" t="s">
        <v>432</v>
      </c>
      <c r="AK127" s="27" t="s">
        <v>432</v>
      </c>
    </row>
    <row r="128">
      <c r="A128" s="28">
        <v>119.0</v>
      </c>
      <c r="B128" s="27" t="s">
        <v>816</v>
      </c>
      <c r="C128" s="27" t="s">
        <v>279</v>
      </c>
      <c r="D128" s="27" t="s">
        <v>816</v>
      </c>
      <c r="E128" s="27" t="s">
        <v>279</v>
      </c>
      <c r="F128" s="27" t="s">
        <v>279</v>
      </c>
      <c r="G128" s="27" t="s">
        <v>817</v>
      </c>
      <c r="H128" s="27" t="s">
        <v>279</v>
      </c>
      <c r="I128" s="29"/>
      <c r="J128" s="27" t="s">
        <v>451</v>
      </c>
      <c r="K128" s="27" t="s">
        <v>452</v>
      </c>
      <c r="L128" s="27" t="s">
        <v>433</v>
      </c>
      <c r="M128" s="32">
        <v>25.139367</v>
      </c>
      <c r="N128" s="32">
        <v>-80.294017</v>
      </c>
      <c r="O128" s="27" t="s">
        <v>529</v>
      </c>
      <c r="P128" s="27" t="s">
        <v>530</v>
      </c>
      <c r="Q128" s="27" t="s">
        <v>278</v>
      </c>
      <c r="R128" s="27" t="s">
        <v>279</v>
      </c>
      <c r="S128" s="27" t="s">
        <v>279</v>
      </c>
      <c r="T128" s="27" t="s">
        <v>32</v>
      </c>
      <c r="U128" s="27" t="s">
        <v>818</v>
      </c>
      <c r="V128" s="32">
        <v>2.8483641E7</v>
      </c>
      <c r="W128" s="32">
        <v>1.692174E7</v>
      </c>
      <c r="X128" s="32">
        <v>0.594</v>
      </c>
      <c r="Y128" s="32">
        <v>805.0</v>
      </c>
      <c r="Z128" s="32">
        <v>0.00366658</v>
      </c>
      <c r="AA128" s="32">
        <v>9.901E-4</v>
      </c>
      <c r="AB128" s="32">
        <v>0.00356864</v>
      </c>
      <c r="AC128" s="32">
        <v>0.99177468</v>
      </c>
      <c r="AD128" s="29"/>
      <c r="AE128" s="29"/>
      <c r="AF128" s="29"/>
      <c r="AG128" s="29"/>
      <c r="AH128" s="29"/>
      <c r="AI128" s="27" t="s">
        <v>432</v>
      </c>
      <c r="AJ128" s="27" t="s">
        <v>432</v>
      </c>
      <c r="AK128" s="27" t="s">
        <v>432</v>
      </c>
    </row>
    <row r="129">
      <c r="A129" s="28">
        <v>120.0</v>
      </c>
      <c r="B129" s="27" t="s">
        <v>432</v>
      </c>
      <c r="C129" s="27" t="s">
        <v>432</v>
      </c>
      <c r="D129" s="27" t="s">
        <v>432</v>
      </c>
      <c r="E129" s="27" t="s">
        <v>432</v>
      </c>
      <c r="F129" s="27" t="s">
        <v>281</v>
      </c>
      <c r="G129" s="27" t="s">
        <v>819</v>
      </c>
      <c r="H129" s="27" t="s">
        <v>281</v>
      </c>
      <c r="I129" s="27" t="s">
        <v>432</v>
      </c>
      <c r="J129" s="27"/>
      <c r="K129" s="27"/>
      <c r="L129" s="27"/>
      <c r="M129" s="27" t="s">
        <v>432</v>
      </c>
      <c r="N129" s="27" t="s">
        <v>432</v>
      </c>
      <c r="O129" s="27" t="s">
        <v>432</v>
      </c>
      <c r="P129" s="27" t="s">
        <v>432</v>
      </c>
      <c r="Q129" s="27" t="s">
        <v>280</v>
      </c>
      <c r="R129" s="27" t="s">
        <v>281</v>
      </c>
      <c r="S129" s="27" t="s">
        <v>281</v>
      </c>
      <c r="T129" s="27" t="s">
        <v>32</v>
      </c>
      <c r="U129" s="27" t="s">
        <v>820</v>
      </c>
      <c r="V129" s="32">
        <v>2.4286852E7</v>
      </c>
      <c r="W129" s="32">
        <v>1.7676975E7</v>
      </c>
      <c r="X129" s="32">
        <v>0.728</v>
      </c>
      <c r="Y129" s="32">
        <v>852.0</v>
      </c>
      <c r="Z129" s="32">
        <v>0.06330201</v>
      </c>
      <c r="AA129" s="32">
        <v>0.00979887</v>
      </c>
      <c r="AB129" s="32">
        <v>0.06971432</v>
      </c>
      <c r="AC129" s="32">
        <v>0.8571848</v>
      </c>
      <c r="AD129" s="27" t="s">
        <v>432</v>
      </c>
      <c r="AE129" s="27" t="s">
        <v>432</v>
      </c>
      <c r="AF129" s="27" t="s">
        <v>432</v>
      </c>
      <c r="AG129" s="27" t="s">
        <v>432</v>
      </c>
      <c r="AH129" s="27" t="s">
        <v>432</v>
      </c>
      <c r="AI129" s="27" t="s">
        <v>432</v>
      </c>
      <c r="AJ129" s="27" t="s">
        <v>432</v>
      </c>
      <c r="AK129" s="27" t="s">
        <v>432</v>
      </c>
    </row>
    <row r="130">
      <c r="A130" s="28">
        <v>121.0</v>
      </c>
      <c r="B130" s="27" t="s">
        <v>283</v>
      </c>
      <c r="C130" s="27" t="s">
        <v>283</v>
      </c>
      <c r="D130" s="27" t="s">
        <v>821</v>
      </c>
      <c r="E130" s="27" t="s">
        <v>821</v>
      </c>
      <c r="F130" s="27" t="s">
        <v>283</v>
      </c>
      <c r="G130" s="27" t="s">
        <v>283</v>
      </c>
      <c r="H130" s="27" t="s">
        <v>283</v>
      </c>
      <c r="I130" s="27" t="s">
        <v>106</v>
      </c>
      <c r="J130" s="27" t="s">
        <v>445</v>
      </c>
      <c r="K130" s="27" t="s">
        <v>446</v>
      </c>
      <c r="L130" s="27" t="s">
        <v>433</v>
      </c>
      <c r="M130" s="32">
        <v>24.55107</v>
      </c>
      <c r="N130" s="32">
        <v>-81.80805</v>
      </c>
      <c r="O130" s="27" t="s">
        <v>553</v>
      </c>
      <c r="P130" s="27" t="s">
        <v>548</v>
      </c>
      <c r="Q130" s="27" t="s">
        <v>282</v>
      </c>
      <c r="R130" s="27" t="s">
        <v>283</v>
      </c>
      <c r="S130" s="27" t="s">
        <v>283</v>
      </c>
      <c r="T130" s="27" t="s">
        <v>32</v>
      </c>
      <c r="U130" s="27" t="s">
        <v>822</v>
      </c>
      <c r="V130" s="32">
        <v>2.0445574E7</v>
      </c>
      <c r="W130" s="32">
        <v>1.4490859E7</v>
      </c>
      <c r="X130" s="32">
        <v>0.709</v>
      </c>
      <c r="Y130" s="32">
        <v>1286.0</v>
      </c>
      <c r="Z130" s="32">
        <v>0.0061377</v>
      </c>
      <c r="AA130" s="32">
        <v>0.0011939</v>
      </c>
      <c r="AB130" s="32">
        <v>0.00564427</v>
      </c>
      <c r="AC130" s="32">
        <v>0.98702413</v>
      </c>
      <c r="AD130" s="27" t="s">
        <v>531</v>
      </c>
      <c r="AE130" s="27" t="s">
        <v>555</v>
      </c>
      <c r="AF130" s="27" t="s">
        <v>823</v>
      </c>
      <c r="AG130" s="27" t="s">
        <v>557</v>
      </c>
      <c r="AH130" s="29"/>
      <c r="AI130" s="32">
        <v>2018.0</v>
      </c>
      <c r="AJ130" s="32">
        <v>2018.0</v>
      </c>
      <c r="AK130" s="32">
        <v>2018.0</v>
      </c>
    </row>
    <row r="131">
      <c r="A131" s="28">
        <v>122.0</v>
      </c>
      <c r="B131" s="27" t="s">
        <v>101</v>
      </c>
      <c r="C131" s="27" t="s">
        <v>101</v>
      </c>
      <c r="D131" s="27" t="s">
        <v>355</v>
      </c>
      <c r="E131" s="27" t="s">
        <v>824</v>
      </c>
      <c r="F131" s="27" t="s">
        <v>101</v>
      </c>
      <c r="G131" s="27" t="s">
        <v>101</v>
      </c>
      <c r="H131" s="27" t="s">
        <v>101</v>
      </c>
      <c r="I131" s="29"/>
      <c r="J131" s="27" t="s">
        <v>451</v>
      </c>
      <c r="K131" s="27" t="s">
        <v>452</v>
      </c>
      <c r="L131" s="27" t="s">
        <v>433</v>
      </c>
      <c r="M131" s="32">
        <v>25.139367</v>
      </c>
      <c r="N131" s="32">
        <v>-80.294017</v>
      </c>
      <c r="O131" s="32">
        <v>2015.0</v>
      </c>
      <c r="P131" s="27" t="s">
        <v>530</v>
      </c>
      <c r="Q131" s="27" t="s">
        <v>284</v>
      </c>
      <c r="R131" s="27" t="s">
        <v>101</v>
      </c>
      <c r="S131" s="27" t="s">
        <v>101</v>
      </c>
      <c r="T131" s="27" t="s">
        <v>32</v>
      </c>
      <c r="U131" s="27" t="s">
        <v>825</v>
      </c>
      <c r="V131" s="32">
        <v>1.9402705E7</v>
      </c>
      <c r="W131" s="32">
        <v>1.4440472E7</v>
      </c>
      <c r="X131" s="32">
        <v>0.744</v>
      </c>
      <c r="Y131" s="32">
        <v>1328.0</v>
      </c>
      <c r="Z131" s="32">
        <v>0.00894264</v>
      </c>
      <c r="AA131" s="32">
        <v>0.00144187</v>
      </c>
      <c r="AB131" s="32">
        <v>0.01059702</v>
      </c>
      <c r="AC131" s="32">
        <v>0.97901847</v>
      </c>
      <c r="AD131" s="29"/>
      <c r="AE131" s="29"/>
      <c r="AF131" s="29"/>
      <c r="AG131" s="29"/>
      <c r="AH131" s="29"/>
      <c r="AI131" s="27" t="s">
        <v>432</v>
      </c>
      <c r="AJ131" s="27" t="s">
        <v>432</v>
      </c>
      <c r="AK131" s="27" t="s">
        <v>432</v>
      </c>
    </row>
    <row r="132">
      <c r="A132" s="28">
        <v>123.0</v>
      </c>
      <c r="B132" s="27" t="s">
        <v>432</v>
      </c>
      <c r="C132" s="27" t="s">
        <v>432</v>
      </c>
      <c r="D132" s="27" t="s">
        <v>432</v>
      </c>
      <c r="E132" s="27" t="s">
        <v>432</v>
      </c>
      <c r="F132" s="27" t="s">
        <v>286</v>
      </c>
      <c r="G132" s="27" t="s">
        <v>286</v>
      </c>
      <c r="H132" s="27" t="s">
        <v>286</v>
      </c>
      <c r="I132" s="27" t="s">
        <v>432</v>
      </c>
      <c r="J132" s="27"/>
      <c r="K132" s="27"/>
      <c r="L132" s="27"/>
      <c r="M132" s="27" t="s">
        <v>432</v>
      </c>
      <c r="N132" s="27" t="s">
        <v>432</v>
      </c>
      <c r="O132" s="27" t="s">
        <v>432</v>
      </c>
      <c r="P132" s="27" t="s">
        <v>432</v>
      </c>
      <c r="Q132" s="27" t="s">
        <v>285</v>
      </c>
      <c r="R132" s="27" t="s">
        <v>286</v>
      </c>
      <c r="S132" s="27" t="s">
        <v>286</v>
      </c>
      <c r="T132" s="27" t="s">
        <v>32</v>
      </c>
      <c r="U132" s="27" t="s">
        <v>826</v>
      </c>
      <c r="V132" s="32">
        <v>2.6526136E7</v>
      </c>
      <c r="W132" s="32">
        <v>1.7458858E7</v>
      </c>
      <c r="X132" s="32">
        <v>0.658</v>
      </c>
      <c r="Y132" s="32">
        <v>1019.0</v>
      </c>
      <c r="Z132" s="32">
        <v>0.00730284</v>
      </c>
      <c r="AA132" s="32">
        <v>0.00123098</v>
      </c>
      <c r="AB132" s="32">
        <v>0.00746609</v>
      </c>
      <c r="AC132" s="32">
        <v>0.98400009</v>
      </c>
      <c r="AD132" s="27" t="s">
        <v>432</v>
      </c>
      <c r="AE132" s="27" t="s">
        <v>432</v>
      </c>
      <c r="AF132" s="27" t="s">
        <v>432</v>
      </c>
      <c r="AG132" s="27" t="s">
        <v>432</v>
      </c>
      <c r="AH132" s="27" t="s">
        <v>432</v>
      </c>
      <c r="AI132" s="27" t="s">
        <v>432</v>
      </c>
      <c r="AJ132" s="27" t="s">
        <v>432</v>
      </c>
      <c r="AK132" s="27" t="s">
        <v>432</v>
      </c>
    </row>
    <row r="133">
      <c r="A133" s="28">
        <v>124.0</v>
      </c>
      <c r="B133" s="27" t="s">
        <v>143</v>
      </c>
      <c r="C133" s="27" t="s">
        <v>288</v>
      </c>
      <c r="D133" s="27" t="s">
        <v>677</v>
      </c>
      <c r="E133" s="27" t="s">
        <v>678</v>
      </c>
      <c r="F133" s="27" t="s">
        <v>827</v>
      </c>
      <c r="G133" s="27" t="s">
        <v>288</v>
      </c>
      <c r="H133" s="27" t="s">
        <v>827</v>
      </c>
      <c r="I133" s="29"/>
      <c r="J133" s="27" t="s">
        <v>445</v>
      </c>
      <c r="K133" s="27" t="s">
        <v>446</v>
      </c>
      <c r="L133" s="27" t="s">
        <v>433</v>
      </c>
      <c r="M133" s="32">
        <v>24.55107</v>
      </c>
      <c r="N133" s="32">
        <v>-81.80805</v>
      </c>
      <c r="O133" s="27" t="s">
        <v>553</v>
      </c>
      <c r="P133" s="27" t="s">
        <v>548</v>
      </c>
      <c r="Q133" s="27" t="s">
        <v>287</v>
      </c>
      <c r="R133" s="27" t="s">
        <v>288</v>
      </c>
      <c r="S133" s="27" t="s">
        <v>288</v>
      </c>
      <c r="T133" s="27" t="s">
        <v>32</v>
      </c>
      <c r="U133" s="27" t="s">
        <v>828</v>
      </c>
      <c r="V133" s="32">
        <v>2.5906864E7</v>
      </c>
      <c r="W133" s="32">
        <v>1.907688E7</v>
      </c>
      <c r="X133" s="32">
        <v>0.736</v>
      </c>
      <c r="Y133" s="32">
        <v>916.0</v>
      </c>
      <c r="Z133" s="32">
        <v>0.0061587</v>
      </c>
      <c r="AA133" s="32">
        <v>0.0011083</v>
      </c>
      <c r="AB133" s="32">
        <v>0.00521205</v>
      </c>
      <c r="AC133" s="32">
        <v>0.98752095</v>
      </c>
      <c r="AD133" s="27" t="s">
        <v>531</v>
      </c>
      <c r="AE133" s="27" t="s">
        <v>555</v>
      </c>
      <c r="AG133" s="27" t="s">
        <v>557</v>
      </c>
      <c r="AH133" s="29"/>
      <c r="AI133" s="32">
        <v>2018.0</v>
      </c>
      <c r="AJ133" s="32">
        <v>2018.0</v>
      </c>
      <c r="AK133" s="32">
        <v>2018.0</v>
      </c>
    </row>
    <row r="134">
      <c r="A134" s="28">
        <v>125.0</v>
      </c>
      <c r="B134" s="27" t="s">
        <v>290</v>
      </c>
      <c r="C134" s="27" t="s">
        <v>290</v>
      </c>
      <c r="D134" s="27" t="s">
        <v>290</v>
      </c>
      <c r="E134" s="27" t="s">
        <v>829</v>
      </c>
      <c r="F134" s="27" t="s">
        <v>290</v>
      </c>
      <c r="G134" s="27" t="s">
        <v>290</v>
      </c>
      <c r="H134" s="27" t="s">
        <v>290</v>
      </c>
      <c r="I134" s="29"/>
      <c r="J134" s="27" t="s">
        <v>451</v>
      </c>
      <c r="K134" s="27" t="s">
        <v>452</v>
      </c>
      <c r="L134" s="27" t="s">
        <v>433</v>
      </c>
      <c r="M134" s="32">
        <v>25.139367</v>
      </c>
      <c r="N134" s="32">
        <v>-80.294017</v>
      </c>
      <c r="O134" s="27" t="s">
        <v>529</v>
      </c>
      <c r="P134" s="27" t="s">
        <v>530</v>
      </c>
      <c r="Q134" s="27" t="s">
        <v>289</v>
      </c>
      <c r="R134" s="27" t="s">
        <v>290</v>
      </c>
      <c r="S134" s="27" t="s">
        <v>290</v>
      </c>
      <c r="T134" s="27" t="s">
        <v>32</v>
      </c>
      <c r="U134" s="27" t="s">
        <v>830</v>
      </c>
      <c r="V134" s="32">
        <v>2.6405304E7</v>
      </c>
      <c r="W134" s="32">
        <v>1.7930691E7</v>
      </c>
      <c r="X134" s="32">
        <v>0.679</v>
      </c>
      <c r="Y134" s="32">
        <v>852.0</v>
      </c>
      <c r="Z134" s="32">
        <v>0.00699093</v>
      </c>
      <c r="AA134" s="32">
        <v>0.00127662</v>
      </c>
      <c r="AB134" s="32">
        <v>0.02203391</v>
      </c>
      <c r="AC134" s="32">
        <v>0.96969854</v>
      </c>
      <c r="AD134" s="29"/>
      <c r="AE134" s="29"/>
      <c r="AF134" s="29"/>
      <c r="AG134" s="29"/>
      <c r="AH134" s="29"/>
      <c r="AI134" s="27" t="s">
        <v>432</v>
      </c>
      <c r="AJ134" s="27" t="s">
        <v>432</v>
      </c>
      <c r="AK134" s="27" t="s">
        <v>432</v>
      </c>
    </row>
    <row r="135">
      <c r="A135" s="28">
        <v>126.0</v>
      </c>
      <c r="B135" s="27" t="s">
        <v>292</v>
      </c>
      <c r="C135" s="27" t="s">
        <v>292</v>
      </c>
      <c r="D135" s="29"/>
      <c r="E135" s="27" t="s">
        <v>544</v>
      </c>
      <c r="F135" s="27" t="s">
        <v>292</v>
      </c>
      <c r="G135" s="27" t="s">
        <v>831</v>
      </c>
      <c r="H135" s="27" t="s">
        <v>292</v>
      </c>
      <c r="I135" s="29"/>
      <c r="J135" s="27" t="s">
        <v>445</v>
      </c>
      <c r="K135" s="27" t="s">
        <v>711</v>
      </c>
      <c r="L135" s="27" t="s">
        <v>444</v>
      </c>
      <c r="M135" s="32">
        <v>24.55994</v>
      </c>
      <c r="N135" s="32">
        <v>-81.50162</v>
      </c>
      <c r="O135" s="27" t="s">
        <v>547</v>
      </c>
      <c r="P135" s="27" t="s">
        <v>548</v>
      </c>
      <c r="Q135" s="27" t="s">
        <v>291</v>
      </c>
      <c r="R135" s="27" t="s">
        <v>292</v>
      </c>
      <c r="S135" s="27" t="s">
        <v>292</v>
      </c>
      <c r="T135" s="27" t="s">
        <v>32</v>
      </c>
      <c r="U135" s="27" t="s">
        <v>832</v>
      </c>
      <c r="V135" s="32">
        <v>2.5585938E7</v>
      </c>
      <c r="W135" s="32">
        <v>1.7390816E7</v>
      </c>
      <c r="X135" s="32">
        <v>0.68</v>
      </c>
      <c r="Y135" s="32">
        <v>937.0</v>
      </c>
      <c r="Z135" s="32">
        <v>0.00388819</v>
      </c>
      <c r="AA135" s="32">
        <v>0.00123864</v>
      </c>
      <c r="AB135" s="32">
        <v>0.00958244</v>
      </c>
      <c r="AC135" s="32">
        <v>0.98529073</v>
      </c>
      <c r="AD135" s="29"/>
      <c r="AE135" s="29"/>
      <c r="AF135" s="29"/>
      <c r="AG135" s="29"/>
      <c r="AH135" s="29"/>
      <c r="AI135" s="27" t="s">
        <v>432</v>
      </c>
      <c r="AJ135" s="27" t="s">
        <v>432</v>
      </c>
      <c r="AK135" s="27" t="s">
        <v>432</v>
      </c>
    </row>
    <row r="136">
      <c r="A136" s="28">
        <v>127.0</v>
      </c>
      <c r="B136" s="27" t="s">
        <v>432</v>
      </c>
      <c r="C136" s="27" t="s">
        <v>432</v>
      </c>
      <c r="D136" s="27" t="s">
        <v>432</v>
      </c>
      <c r="E136" s="27" t="s">
        <v>432</v>
      </c>
      <c r="F136" s="27" t="s">
        <v>294</v>
      </c>
      <c r="G136" s="27" t="s">
        <v>833</v>
      </c>
      <c r="H136" s="27" t="s">
        <v>294</v>
      </c>
      <c r="I136" s="27" t="s">
        <v>432</v>
      </c>
      <c r="J136" s="27"/>
      <c r="K136" s="27"/>
      <c r="L136" s="27"/>
      <c r="M136" s="27" t="s">
        <v>432</v>
      </c>
      <c r="N136" s="27" t="s">
        <v>432</v>
      </c>
      <c r="O136" s="27" t="s">
        <v>432</v>
      </c>
      <c r="P136" s="27" t="s">
        <v>432</v>
      </c>
      <c r="Q136" s="27" t="s">
        <v>293</v>
      </c>
      <c r="R136" s="27" t="s">
        <v>294</v>
      </c>
      <c r="S136" s="27" t="s">
        <v>294</v>
      </c>
      <c r="T136" s="27" t="s">
        <v>32</v>
      </c>
      <c r="U136" s="27" t="s">
        <v>834</v>
      </c>
      <c r="V136" s="32">
        <v>2.8197318E7</v>
      </c>
      <c r="W136" s="32">
        <v>1.9168475E7</v>
      </c>
      <c r="X136" s="32">
        <v>0.68</v>
      </c>
      <c r="Y136" s="32">
        <v>803.0</v>
      </c>
      <c r="Z136" s="32">
        <v>0.00385973</v>
      </c>
      <c r="AA136" s="32">
        <v>9.4734E-4</v>
      </c>
      <c r="AB136" s="32">
        <v>0.00335561</v>
      </c>
      <c r="AC136" s="32">
        <v>0.99183732</v>
      </c>
      <c r="AD136" s="27" t="s">
        <v>432</v>
      </c>
      <c r="AE136" s="27" t="s">
        <v>432</v>
      </c>
      <c r="AF136" s="27" t="s">
        <v>432</v>
      </c>
      <c r="AG136" s="27" t="s">
        <v>432</v>
      </c>
      <c r="AH136" s="27" t="s">
        <v>432</v>
      </c>
      <c r="AI136" s="27" t="s">
        <v>432</v>
      </c>
      <c r="AJ136" s="27" t="s">
        <v>432</v>
      </c>
      <c r="AK136" s="27" t="s">
        <v>432</v>
      </c>
    </row>
    <row r="137">
      <c r="A137" s="28">
        <v>128.0</v>
      </c>
      <c r="B137" s="27" t="s">
        <v>432</v>
      </c>
      <c r="C137" s="27" t="s">
        <v>432</v>
      </c>
      <c r="D137" s="27" t="s">
        <v>432</v>
      </c>
      <c r="E137" s="27" t="s">
        <v>432</v>
      </c>
      <c r="F137" s="27" t="s">
        <v>296</v>
      </c>
      <c r="G137" s="27" t="s">
        <v>432</v>
      </c>
      <c r="H137" s="27" t="s">
        <v>432</v>
      </c>
      <c r="I137" s="27" t="s">
        <v>432</v>
      </c>
      <c r="J137" s="27"/>
      <c r="K137" s="27"/>
      <c r="L137" s="27"/>
      <c r="M137" s="27" t="s">
        <v>432</v>
      </c>
      <c r="N137" s="27" t="s">
        <v>432</v>
      </c>
      <c r="O137" s="27" t="s">
        <v>432</v>
      </c>
      <c r="P137" s="27" t="s">
        <v>432</v>
      </c>
      <c r="Q137" s="27" t="s">
        <v>295</v>
      </c>
      <c r="R137" s="27" t="s">
        <v>296</v>
      </c>
      <c r="S137" s="27" t="s">
        <v>296</v>
      </c>
      <c r="T137" s="27" t="s">
        <v>32</v>
      </c>
      <c r="U137" s="27" t="s">
        <v>835</v>
      </c>
      <c r="V137" s="32">
        <v>2.5078494E7</v>
      </c>
      <c r="W137" s="32">
        <v>1.2631037E7</v>
      </c>
      <c r="X137" s="32">
        <v>0.504</v>
      </c>
      <c r="Y137" s="32">
        <v>13311.0</v>
      </c>
      <c r="Z137" s="32">
        <v>0.06622091</v>
      </c>
      <c r="AA137" s="32">
        <v>0.02410516</v>
      </c>
      <c r="AB137" s="32">
        <v>0.09560625</v>
      </c>
      <c r="AC137" s="32">
        <v>0.81406768</v>
      </c>
      <c r="AD137" s="27" t="s">
        <v>432</v>
      </c>
      <c r="AE137" s="27" t="s">
        <v>432</v>
      </c>
      <c r="AF137" s="27" t="s">
        <v>432</v>
      </c>
      <c r="AG137" s="27" t="s">
        <v>432</v>
      </c>
      <c r="AH137" s="27" t="s">
        <v>432</v>
      </c>
      <c r="AI137" s="27" t="s">
        <v>432</v>
      </c>
      <c r="AJ137" s="27" t="s">
        <v>432</v>
      </c>
      <c r="AK137" s="27" t="s">
        <v>432</v>
      </c>
    </row>
    <row r="138">
      <c r="A138" s="28">
        <v>129.0</v>
      </c>
      <c r="B138" s="27" t="s">
        <v>298</v>
      </c>
      <c r="C138" s="27" t="s">
        <v>298</v>
      </c>
      <c r="D138" s="27" t="s">
        <v>298</v>
      </c>
      <c r="E138" s="27" t="s">
        <v>836</v>
      </c>
      <c r="F138" s="27" t="s">
        <v>298</v>
      </c>
      <c r="G138" s="27" t="s">
        <v>432</v>
      </c>
      <c r="H138" s="27" t="s">
        <v>432</v>
      </c>
      <c r="I138" s="29"/>
      <c r="J138" s="27" t="s">
        <v>451</v>
      </c>
      <c r="K138" s="27" t="s">
        <v>452</v>
      </c>
      <c r="L138" s="27" t="s">
        <v>444</v>
      </c>
      <c r="M138" s="32">
        <v>25.139367</v>
      </c>
      <c r="N138" s="32">
        <v>-80.294017</v>
      </c>
      <c r="O138" s="32">
        <v>2015.0</v>
      </c>
      <c r="P138" s="27" t="s">
        <v>530</v>
      </c>
      <c r="Q138" s="27" t="s">
        <v>297</v>
      </c>
      <c r="R138" s="27" t="s">
        <v>298</v>
      </c>
      <c r="S138" s="27" t="s">
        <v>298</v>
      </c>
      <c r="T138" s="27" t="s">
        <v>32</v>
      </c>
      <c r="U138" s="27" t="s">
        <v>837</v>
      </c>
      <c r="V138" s="32">
        <v>2.0703876E7</v>
      </c>
      <c r="W138" s="32">
        <v>9417021.0</v>
      </c>
      <c r="X138" s="32">
        <v>0.455</v>
      </c>
      <c r="Y138" s="32">
        <v>12644.0</v>
      </c>
      <c r="Z138" s="32">
        <v>0.07852621</v>
      </c>
      <c r="AA138" s="32">
        <v>0.03699255</v>
      </c>
      <c r="AB138" s="32">
        <v>0.12777499</v>
      </c>
      <c r="AC138" s="32">
        <v>0.75670625</v>
      </c>
      <c r="AD138" s="27" t="s">
        <v>531</v>
      </c>
      <c r="AE138" s="29"/>
      <c r="AF138" s="29"/>
      <c r="AG138" s="27" t="s">
        <v>533</v>
      </c>
      <c r="AH138" s="27" t="s">
        <v>838</v>
      </c>
      <c r="AI138" s="27" t="s">
        <v>432</v>
      </c>
      <c r="AJ138" s="27" t="s">
        <v>432</v>
      </c>
      <c r="AK138" s="27" t="s">
        <v>432</v>
      </c>
    </row>
    <row r="139">
      <c r="A139" s="28">
        <v>130.0</v>
      </c>
      <c r="B139" s="27" t="s">
        <v>432</v>
      </c>
      <c r="C139" s="27" t="s">
        <v>432</v>
      </c>
      <c r="D139" s="27" t="s">
        <v>432</v>
      </c>
      <c r="E139" s="27" t="s">
        <v>432</v>
      </c>
      <c r="F139" s="27" t="s">
        <v>300</v>
      </c>
      <c r="G139" s="27" t="s">
        <v>839</v>
      </c>
      <c r="H139" s="27" t="s">
        <v>300</v>
      </c>
      <c r="I139" s="27" t="s">
        <v>432</v>
      </c>
      <c r="J139" s="27"/>
      <c r="K139" s="27"/>
      <c r="L139" s="27"/>
      <c r="M139" s="27" t="s">
        <v>432</v>
      </c>
      <c r="N139" s="27" t="s">
        <v>432</v>
      </c>
      <c r="O139" s="27" t="s">
        <v>432</v>
      </c>
      <c r="P139" s="27" t="s">
        <v>432</v>
      </c>
      <c r="Q139" s="27" t="s">
        <v>299</v>
      </c>
      <c r="R139" s="27" t="s">
        <v>300</v>
      </c>
      <c r="S139" s="27" t="s">
        <v>300</v>
      </c>
      <c r="T139" s="27" t="s">
        <v>32</v>
      </c>
      <c r="U139" s="27" t="s">
        <v>650</v>
      </c>
      <c r="V139" s="32">
        <v>2.9462961E7</v>
      </c>
      <c r="W139" s="32">
        <v>1.990735E7</v>
      </c>
      <c r="X139" s="32">
        <v>0.676</v>
      </c>
      <c r="Y139" s="32">
        <v>706.0</v>
      </c>
      <c r="Z139" s="32">
        <v>0.00455636</v>
      </c>
      <c r="AA139" s="32">
        <v>0.00108416</v>
      </c>
      <c r="AB139" s="32">
        <v>0.00372073</v>
      </c>
      <c r="AC139" s="32">
        <v>0.99063875</v>
      </c>
      <c r="AD139" s="27" t="s">
        <v>432</v>
      </c>
      <c r="AE139" s="27" t="s">
        <v>432</v>
      </c>
      <c r="AF139" s="27" t="s">
        <v>432</v>
      </c>
      <c r="AG139" s="27" t="s">
        <v>432</v>
      </c>
      <c r="AH139" s="27" t="s">
        <v>432</v>
      </c>
      <c r="AI139" s="27" t="s">
        <v>432</v>
      </c>
      <c r="AJ139" s="27" t="s">
        <v>432</v>
      </c>
      <c r="AK139" s="27" t="s">
        <v>432</v>
      </c>
    </row>
    <row r="140">
      <c r="A140" s="28">
        <v>131.0</v>
      </c>
      <c r="B140" s="27" t="s">
        <v>302</v>
      </c>
      <c r="C140" s="27" t="s">
        <v>302</v>
      </c>
      <c r="D140" s="27" t="s">
        <v>840</v>
      </c>
      <c r="E140" s="27" t="s">
        <v>841</v>
      </c>
      <c r="F140" s="27" t="s">
        <v>302</v>
      </c>
      <c r="G140" s="27" t="s">
        <v>432</v>
      </c>
      <c r="H140" s="27" t="s">
        <v>432</v>
      </c>
      <c r="I140" s="27" t="s">
        <v>842</v>
      </c>
      <c r="J140" s="27" t="s">
        <v>451</v>
      </c>
      <c r="K140" s="27" t="s">
        <v>452</v>
      </c>
      <c r="L140" s="27" t="s">
        <v>444</v>
      </c>
      <c r="M140" s="32">
        <v>25.139367</v>
      </c>
      <c r="N140" s="32">
        <v>-80.294017</v>
      </c>
      <c r="O140" s="32">
        <v>2015.0</v>
      </c>
      <c r="P140" s="27" t="s">
        <v>530</v>
      </c>
      <c r="Q140" s="27" t="s">
        <v>301</v>
      </c>
      <c r="R140" s="27" t="s">
        <v>302</v>
      </c>
      <c r="S140" s="27" t="s">
        <v>302</v>
      </c>
      <c r="T140" s="27" t="s">
        <v>32</v>
      </c>
      <c r="U140" s="27" t="s">
        <v>843</v>
      </c>
      <c r="V140" s="32">
        <v>2.6133925E7</v>
      </c>
      <c r="W140" s="32">
        <v>1.848221E7</v>
      </c>
      <c r="X140" s="32">
        <v>0.707</v>
      </c>
      <c r="Y140" s="32">
        <v>824.0</v>
      </c>
      <c r="Z140" s="32">
        <v>0.00623502</v>
      </c>
      <c r="AA140" s="32">
        <v>0.00140841</v>
      </c>
      <c r="AB140" s="32">
        <v>0.00559965</v>
      </c>
      <c r="AC140" s="32">
        <v>0.98675692</v>
      </c>
      <c r="AD140" s="27" t="s">
        <v>531</v>
      </c>
      <c r="AE140" s="29"/>
      <c r="AF140" s="29"/>
      <c r="AG140" s="27" t="s">
        <v>533</v>
      </c>
      <c r="AH140" s="27" t="s">
        <v>844</v>
      </c>
      <c r="AI140" s="27" t="s">
        <v>432</v>
      </c>
      <c r="AJ140" s="27" t="s">
        <v>432</v>
      </c>
      <c r="AK140" s="27" t="s">
        <v>432</v>
      </c>
    </row>
    <row r="141">
      <c r="A141" s="28">
        <v>132.0</v>
      </c>
      <c r="B141" s="27" t="s">
        <v>304</v>
      </c>
      <c r="C141" s="27" t="s">
        <v>304</v>
      </c>
      <c r="D141" s="27" t="s">
        <v>304</v>
      </c>
      <c r="E141" s="27" t="s">
        <v>845</v>
      </c>
      <c r="F141" s="27" t="s">
        <v>304</v>
      </c>
      <c r="G141" s="27" t="s">
        <v>846</v>
      </c>
      <c r="H141" s="27" t="s">
        <v>304</v>
      </c>
      <c r="I141" s="27" t="s">
        <v>847</v>
      </c>
      <c r="J141" s="27" t="s">
        <v>451</v>
      </c>
      <c r="K141" s="27" t="s">
        <v>452</v>
      </c>
      <c r="L141" s="27" t="s">
        <v>433</v>
      </c>
      <c r="M141" s="32">
        <v>25.139367</v>
      </c>
      <c r="N141" s="32">
        <v>-80.294017</v>
      </c>
      <c r="O141" s="27" t="s">
        <v>529</v>
      </c>
      <c r="P141" s="27" t="s">
        <v>530</v>
      </c>
      <c r="Q141" s="27" t="s">
        <v>303</v>
      </c>
      <c r="R141" s="27" t="s">
        <v>304</v>
      </c>
      <c r="S141" s="27" t="s">
        <v>304</v>
      </c>
      <c r="T141" s="27" t="s">
        <v>32</v>
      </c>
      <c r="U141" s="27" t="s">
        <v>848</v>
      </c>
      <c r="V141" s="32">
        <v>2.63513E7</v>
      </c>
      <c r="W141" s="32">
        <v>1.6540511E7</v>
      </c>
      <c r="X141" s="32">
        <v>0.628</v>
      </c>
      <c r="Y141" s="32">
        <v>886.0</v>
      </c>
      <c r="Z141" s="32">
        <v>0.00394634</v>
      </c>
      <c r="AA141" s="32">
        <v>0.00100537</v>
      </c>
      <c r="AB141" s="32">
        <v>0.00337327</v>
      </c>
      <c r="AC141" s="32">
        <v>0.99167502</v>
      </c>
      <c r="AD141" s="27" t="s">
        <v>531</v>
      </c>
      <c r="AE141" s="27" t="s">
        <v>532</v>
      </c>
      <c r="AG141" s="27" t="s">
        <v>533</v>
      </c>
      <c r="AH141" s="27" t="s">
        <v>849</v>
      </c>
      <c r="AI141" s="27" t="s">
        <v>432</v>
      </c>
      <c r="AJ141" s="32">
        <v>2020.0</v>
      </c>
      <c r="AK141" s="32">
        <v>2020.0</v>
      </c>
    </row>
    <row r="142">
      <c r="A142" s="28">
        <v>133.0</v>
      </c>
      <c r="B142" s="27" t="s">
        <v>432</v>
      </c>
      <c r="C142" s="27" t="s">
        <v>432</v>
      </c>
      <c r="D142" s="27" t="s">
        <v>432</v>
      </c>
      <c r="E142" s="27" t="s">
        <v>432</v>
      </c>
      <c r="F142" s="27" t="s">
        <v>306</v>
      </c>
      <c r="G142" s="27" t="s">
        <v>306</v>
      </c>
      <c r="H142" s="27" t="s">
        <v>306</v>
      </c>
      <c r="I142" s="27" t="s">
        <v>432</v>
      </c>
      <c r="J142" s="27"/>
      <c r="K142" s="27"/>
      <c r="L142" s="27"/>
      <c r="M142" s="27" t="s">
        <v>432</v>
      </c>
      <c r="N142" s="27" t="s">
        <v>432</v>
      </c>
      <c r="O142" s="27" t="s">
        <v>432</v>
      </c>
      <c r="P142" s="27" t="s">
        <v>432</v>
      </c>
      <c r="Q142" s="27" t="s">
        <v>305</v>
      </c>
      <c r="R142" s="27" t="s">
        <v>306</v>
      </c>
      <c r="S142" s="27" t="s">
        <v>306</v>
      </c>
      <c r="T142" s="27" t="s">
        <v>32</v>
      </c>
      <c r="U142" s="27" t="s">
        <v>850</v>
      </c>
      <c r="V142" s="32">
        <v>2.5292126E7</v>
      </c>
      <c r="W142" s="32">
        <v>1.8692858E7</v>
      </c>
      <c r="X142" s="32">
        <v>0.739</v>
      </c>
      <c r="Y142" s="32">
        <v>916.0</v>
      </c>
      <c r="Z142" s="32">
        <v>0.00665527</v>
      </c>
      <c r="AA142" s="32">
        <v>0.00135778</v>
      </c>
      <c r="AB142" s="32">
        <v>0.00593963</v>
      </c>
      <c r="AC142" s="32">
        <v>0.98604732</v>
      </c>
      <c r="AD142" s="27" t="s">
        <v>432</v>
      </c>
      <c r="AE142" s="27" t="s">
        <v>432</v>
      </c>
      <c r="AF142" s="27" t="s">
        <v>432</v>
      </c>
      <c r="AG142" s="27" t="s">
        <v>432</v>
      </c>
      <c r="AH142" s="27" t="s">
        <v>432</v>
      </c>
      <c r="AI142" s="27" t="s">
        <v>432</v>
      </c>
      <c r="AJ142" s="27" t="s">
        <v>432</v>
      </c>
      <c r="AK142" s="27" t="s">
        <v>432</v>
      </c>
    </row>
    <row r="143">
      <c r="A143" s="28">
        <v>134.0</v>
      </c>
      <c r="B143" s="27" t="s">
        <v>308</v>
      </c>
      <c r="C143" s="27" t="s">
        <v>308</v>
      </c>
      <c r="D143" s="29"/>
      <c r="E143" s="27" t="s">
        <v>544</v>
      </c>
      <c r="F143" s="27" t="s">
        <v>308</v>
      </c>
      <c r="G143" s="27" t="s">
        <v>851</v>
      </c>
      <c r="H143" s="27" t="s">
        <v>308</v>
      </c>
      <c r="I143" s="29"/>
      <c r="J143" s="27" t="s">
        <v>445</v>
      </c>
      <c r="K143" s="27" t="s">
        <v>546</v>
      </c>
      <c r="L143" s="27" t="s">
        <v>444</v>
      </c>
      <c r="M143" s="32">
        <v>24.58721</v>
      </c>
      <c r="N143" s="32">
        <v>-81.5783</v>
      </c>
      <c r="O143" s="27" t="s">
        <v>547</v>
      </c>
      <c r="P143" s="27" t="s">
        <v>548</v>
      </c>
      <c r="Q143" s="27" t="s">
        <v>307</v>
      </c>
      <c r="R143" s="27" t="s">
        <v>308</v>
      </c>
      <c r="S143" s="27" t="s">
        <v>308</v>
      </c>
      <c r="T143" s="27" t="s">
        <v>32</v>
      </c>
      <c r="U143" s="27" t="s">
        <v>852</v>
      </c>
      <c r="V143" s="32">
        <v>2.809276E7</v>
      </c>
      <c r="W143" s="32">
        <v>2.1454258E7</v>
      </c>
      <c r="X143" s="32">
        <v>0.764</v>
      </c>
      <c r="Y143" s="32">
        <v>743.0</v>
      </c>
      <c r="Z143" s="32">
        <v>0.00754427</v>
      </c>
      <c r="AA143" s="32">
        <v>0.06465403</v>
      </c>
      <c r="AB143" s="32">
        <v>0.00482456</v>
      </c>
      <c r="AC143" s="32">
        <v>0.92297713</v>
      </c>
      <c r="AD143" s="29"/>
      <c r="AE143" s="29"/>
      <c r="AF143" s="29"/>
      <c r="AG143" s="29"/>
      <c r="AH143" s="29"/>
      <c r="AI143" s="27" t="s">
        <v>432</v>
      </c>
      <c r="AJ143" s="27" t="s">
        <v>432</v>
      </c>
      <c r="AK143" s="27" t="s">
        <v>432</v>
      </c>
    </row>
    <row r="144">
      <c r="A144" s="28">
        <v>135.0</v>
      </c>
      <c r="B144" s="27" t="s">
        <v>432</v>
      </c>
      <c r="C144" s="27" t="s">
        <v>432</v>
      </c>
      <c r="D144" s="27" t="s">
        <v>432</v>
      </c>
      <c r="E144" s="27" t="s">
        <v>432</v>
      </c>
      <c r="F144" s="27" t="s">
        <v>310</v>
      </c>
      <c r="G144" s="27" t="s">
        <v>853</v>
      </c>
      <c r="H144" s="27" t="s">
        <v>310</v>
      </c>
      <c r="I144" s="27" t="s">
        <v>432</v>
      </c>
      <c r="J144" s="27"/>
      <c r="K144" s="27"/>
      <c r="L144" s="27"/>
      <c r="M144" s="27" t="s">
        <v>432</v>
      </c>
      <c r="N144" s="27" t="s">
        <v>432</v>
      </c>
      <c r="O144" s="27" t="s">
        <v>432</v>
      </c>
      <c r="P144" s="27" t="s">
        <v>432</v>
      </c>
      <c r="Q144" s="27" t="s">
        <v>309</v>
      </c>
      <c r="R144" s="27" t="s">
        <v>310</v>
      </c>
      <c r="S144" s="27" t="s">
        <v>310</v>
      </c>
      <c r="T144" s="27" t="s">
        <v>32</v>
      </c>
      <c r="U144" s="27" t="s">
        <v>727</v>
      </c>
      <c r="V144" s="32">
        <v>2.6877988E7</v>
      </c>
      <c r="W144" s="32">
        <v>1.8653228E7</v>
      </c>
      <c r="X144" s="32">
        <v>0.694</v>
      </c>
      <c r="Y144" s="32">
        <v>927.0</v>
      </c>
      <c r="Z144" s="32">
        <v>0.00598577</v>
      </c>
      <c r="AA144" s="32">
        <v>0.00140259</v>
      </c>
      <c r="AB144" s="32">
        <v>0.00576449</v>
      </c>
      <c r="AC144" s="32">
        <v>0.98684715</v>
      </c>
      <c r="AD144" s="27" t="s">
        <v>432</v>
      </c>
      <c r="AE144" s="27" t="s">
        <v>432</v>
      </c>
      <c r="AF144" s="27" t="s">
        <v>432</v>
      </c>
      <c r="AG144" s="27" t="s">
        <v>432</v>
      </c>
      <c r="AH144" s="27" t="s">
        <v>432</v>
      </c>
      <c r="AI144" s="27" t="s">
        <v>432</v>
      </c>
      <c r="AJ144" s="27" t="s">
        <v>432</v>
      </c>
      <c r="AK144" s="27" t="s">
        <v>432</v>
      </c>
    </row>
    <row r="145">
      <c r="A145" s="28">
        <v>136.0</v>
      </c>
      <c r="B145" s="27" t="s">
        <v>432</v>
      </c>
      <c r="C145" s="27" t="s">
        <v>432</v>
      </c>
      <c r="D145" s="27" t="s">
        <v>432</v>
      </c>
      <c r="E145" s="27" t="s">
        <v>432</v>
      </c>
      <c r="F145" s="27" t="s">
        <v>312</v>
      </c>
      <c r="G145" s="27" t="s">
        <v>854</v>
      </c>
      <c r="H145" s="27" t="s">
        <v>312</v>
      </c>
      <c r="I145" s="27" t="s">
        <v>432</v>
      </c>
      <c r="J145" s="27"/>
      <c r="K145" s="27"/>
      <c r="L145" s="27"/>
      <c r="M145" s="27" t="s">
        <v>432</v>
      </c>
      <c r="N145" s="27" t="s">
        <v>432</v>
      </c>
      <c r="O145" s="27" t="s">
        <v>432</v>
      </c>
      <c r="P145" s="27" t="s">
        <v>432</v>
      </c>
      <c r="Q145" s="27" t="s">
        <v>311</v>
      </c>
      <c r="R145" s="27" t="s">
        <v>312</v>
      </c>
      <c r="S145" s="27" t="s">
        <v>312</v>
      </c>
      <c r="T145" s="27" t="s">
        <v>32</v>
      </c>
      <c r="U145" s="27" t="s">
        <v>855</v>
      </c>
      <c r="V145" s="32">
        <v>2.067222E7</v>
      </c>
      <c r="W145" s="32">
        <v>1.4864571E7</v>
      </c>
      <c r="X145" s="32">
        <v>0.719</v>
      </c>
      <c r="Y145" s="32">
        <v>1193.0</v>
      </c>
      <c r="Z145" s="32">
        <v>0.05299177</v>
      </c>
      <c r="AA145" s="32">
        <v>0.00661261</v>
      </c>
      <c r="AB145" s="32">
        <v>0.06642729</v>
      </c>
      <c r="AC145" s="32">
        <v>0.87396832</v>
      </c>
      <c r="AD145" s="27" t="s">
        <v>432</v>
      </c>
      <c r="AE145" s="27" t="s">
        <v>432</v>
      </c>
      <c r="AF145" s="27" t="s">
        <v>432</v>
      </c>
      <c r="AG145" s="27" t="s">
        <v>432</v>
      </c>
      <c r="AH145" s="27" t="s">
        <v>432</v>
      </c>
      <c r="AI145" s="27" t="s">
        <v>432</v>
      </c>
      <c r="AJ145" s="27" t="s">
        <v>432</v>
      </c>
      <c r="AK145" s="27" t="s">
        <v>432</v>
      </c>
    </row>
    <row r="146">
      <c r="A146" s="28">
        <v>137.0</v>
      </c>
      <c r="B146" s="27" t="s">
        <v>314</v>
      </c>
      <c r="C146" s="27" t="s">
        <v>314</v>
      </c>
      <c r="D146" s="29"/>
      <c r="E146" s="29"/>
      <c r="F146" s="27" t="s">
        <v>314</v>
      </c>
      <c r="G146" s="27" t="s">
        <v>432</v>
      </c>
      <c r="H146" s="27" t="s">
        <v>432</v>
      </c>
      <c r="I146" s="29"/>
      <c r="J146" s="27" t="s">
        <v>445</v>
      </c>
      <c r="K146" s="27" t="s">
        <v>446</v>
      </c>
      <c r="L146" s="27" t="s">
        <v>433</v>
      </c>
      <c r="M146" s="32">
        <v>24.55107</v>
      </c>
      <c r="N146" s="32">
        <v>-81.80805</v>
      </c>
      <c r="O146" s="27" t="s">
        <v>553</v>
      </c>
      <c r="P146" s="27" t="s">
        <v>548</v>
      </c>
      <c r="Q146" s="27" t="s">
        <v>313</v>
      </c>
      <c r="R146" s="27" t="s">
        <v>314</v>
      </c>
      <c r="S146" s="27" t="s">
        <v>245</v>
      </c>
      <c r="T146" s="27" t="s">
        <v>32</v>
      </c>
      <c r="U146" s="27" t="s">
        <v>749</v>
      </c>
      <c r="V146" s="32">
        <v>2.7469444E7</v>
      </c>
      <c r="W146" s="32">
        <v>1.9595575E7</v>
      </c>
      <c r="X146" s="32">
        <v>0.713</v>
      </c>
      <c r="Y146" s="32">
        <v>845.0</v>
      </c>
      <c r="Z146" s="32">
        <v>0.0060609</v>
      </c>
      <c r="AA146" s="32">
        <v>0.00125566</v>
      </c>
      <c r="AB146" s="32">
        <v>0.00560077</v>
      </c>
      <c r="AC146" s="32">
        <v>0.98708266</v>
      </c>
      <c r="AD146" s="29"/>
      <c r="AE146" s="29"/>
      <c r="AF146" s="29"/>
      <c r="AG146" s="29"/>
      <c r="AH146" s="29"/>
      <c r="AI146" s="27" t="s">
        <v>432</v>
      </c>
      <c r="AJ146" s="27" t="s">
        <v>432</v>
      </c>
      <c r="AK146" s="27" t="s">
        <v>432</v>
      </c>
    </row>
    <row r="147">
      <c r="A147" s="28">
        <v>138.0</v>
      </c>
      <c r="B147" s="27" t="s">
        <v>316</v>
      </c>
      <c r="C147" s="27" t="s">
        <v>316</v>
      </c>
      <c r="D147" s="27" t="s">
        <v>316</v>
      </c>
      <c r="E147" s="27" t="s">
        <v>856</v>
      </c>
      <c r="F147" s="27" t="s">
        <v>316</v>
      </c>
      <c r="G147" s="27" t="s">
        <v>316</v>
      </c>
      <c r="H147" s="27" t="s">
        <v>316</v>
      </c>
      <c r="I147" s="29"/>
      <c r="J147" s="27" t="s">
        <v>451</v>
      </c>
      <c r="K147" s="27" t="s">
        <v>452</v>
      </c>
      <c r="L147" s="27" t="s">
        <v>433</v>
      </c>
      <c r="M147" s="32">
        <v>25.139367</v>
      </c>
      <c r="N147" s="32">
        <v>-80.294017</v>
      </c>
      <c r="O147" s="27" t="s">
        <v>529</v>
      </c>
      <c r="P147" s="27" t="s">
        <v>530</v>
      </c>
      <c r="Q147" s="27" t="s">
        <v>315</v>
      </c>
      <c r="R147" s="27" t="s">
        <v>316</v>
      </c>
      <c r="S147" s="27" t="s">
        <v>316</v>
      </c>
      <c r="T147" s="27" t="s">
        <v>32</v>
      </c>
      <c r="U147" s="27" t="s">
        <v>857</v>
      </c>
      <c r="V147" s="32">
        <v>2.0487376E7</v>
      </c>
      <c r="W147" s="32">
        <v>1.0026062E7</v>
      </c>
      <c r="X147" s="32">
        <v>0.489</v>
      </c>
      <c r="Y147" s="32">
        <v>2590.0</v>
      </c>
      <c r="Z147" s="32">
        <v>0.11396243</v>
      </c>
      <c r="AA147" s="32">
        <v>0.01467771</v>
      </c>
      <c r="AB147" s="32">
        <v>0.09731391</v>
      </c>
      <c r="AC147" s="32">
        <v>0.77404595</v>
      </c>
      <c r="AD147" s="29"/>
      <c r="AE147" s="29"/>
      <c r="AF147" s="29"/>
      <c r="AG147" s="29"/>
      <c r="AH147" s="29"/>
      <c r="AI147" s="27" t="s">
        <v>432</v>
      </c>
      <c r="AJ147" s="27" t="s">
        <v>432</v>
      </c>
      <c r="AK147" s="27" t="s">
        <v>432</v>
      </c>
    </row>
    <row r="148">
      <c r="A148" s="28">
        <v>139.0</v>
      </c>
      <c r="B148" s="27" t="s">
        <v>432</v>
      </c>
      <c r="C148" s="27" t="s">
        <v>432</v>
      </c>
      <c r="D148" s="27" t="s">
        <v>432</v>
      </c>
      <c r="E148" s="27" t="s">
        <v>432</v>
      </c>
      <c r="F148" s="27" t="s">
        <v>318</v>
      </c>
      <c r="G148" s="27" t="s">
        <v>318</v>
      </c>
      <c r="H148" s="27" t="s">
        <v>318</v>
      </c>
      <c r="I148" s="27" t="s">
        <v>432</v>
      </c>
      <c r="J148" s="27"/>
      <c r="K148" s="27"/>
      <c r="L148" s="27"/>
      <c r="M148" s="27" t="s">
        <v>432</v>
      </c>
      <c r="N148" s="27" t="s">
        <v>432</v>
      </c>
      <c r="O148" s="27" t="s">
        <v>432</v>
      </c>
      <c r="P148" s="27" t="s">
        <v>432</v>
      </c>
      <c r="Q148" s="27" t="s">
        <v>317</v>
      </c>
      <c r="R148" s="27" t="s">
        <v>318</v>
      </c>
      <c r="S148" s="27" t="s">
        <v>318</v>
      </c>
      <c r="T148" s="27" t="s">
        <v>32</v>
      </c>
      <c r="U148" s="27" t="s">
        <v>858</v>
      </c>
      <c r="V148" s="32">
        <v>2.4811872E7</v>
      </c>
      <c r="W148" s="32">
        <v>7059618.0</v>
      </c>
      <c r="X148" s="32">
        <v>0.285</v>
      </c>
      <c r="Y148" s="32">
        <v>3965.0</v>
      </c>
      <c r="Z148" s="32">
        <v>0.09688164</v>
      </c>
      <c r="AA148" s="32">
        <v>0.01126364</v>
      </c>
      <c r="AB148" s="32">
        <v>0.05466255</v>
      </c>
      <c r="AC148" s="32">
        <v>0.83719217</v>
      </c>
      <c r="AD148" s="27" t="s">
        <v>432</v>
      </c>
      <c r="AE148" s="27" t="s">
        <v>432</v>
      </c>
      <c r="AF148" s="27" t="s">
        <v>432</v>
      </c>
      <c r="AG148" s="27" t="s">
        <v>432</v>
      </c>
      <c r="AH148" s="27" t="s">
        <v>432</v>
      </c>
      <c r="AI148" s="27" t="s">
        <v>432</v>
      </c>
      <c r="AJ148" s="27" t="s">
        <v>432</v>
      </c>
      <c r="AK148" s="27" t="s">
        <v>432</v>
      </c>
    </row>
    <row r="149">
      <c r="A149" s="28">
        <v>154.0</v>
      </c>
      <c r="B149" s="27" t="s">
        <v>320</v>
      </c>
      <c r="C149" s="27" t="s">
        <v>320</v>
      </c>
      <c r="D149" s="27" t="s">
        <v>859</v>
      </c>
      <c r="E149" s="27" t="s">
        <v>859</v>
      </c>
      <c r="F149" s="27" t="s">
        <v>320</v>
      </c>
      <c r="G149" s="27" t="s">
        <v>320</v>
      </c>
      <c r="H149" s="27" t="s">
        <v>320</v>
      </c>
      <c r="I149" s="29"/>
      <c r="J149" s="27" t="s">
        <v>445</v>
      </c>
      <c r="K149" s="27" t="s">
        <v>446</v>
      </c>
      <c r="L149" s="27" t="s">
        <v>433</v>
      </c>
      <c r="M149" s="32">
        <v>24.55107</v>
      </c>
      <c r="N149" s="32">
        <v>-81.80805</v>
      </c>
      <c r="O149" s="27" t="s">
        <v>553</v>
      </c>
      <c r="P149" s="27" t="s">
        <v>548</v>
      </c>
      <c r="Q149" s="27" t="s">
        <v>319</v>
      </c>
      <c r="R149" s="27" t="s">
        <v>320</v>
      </c>
      <c r="S149" s="27" t="s">
        <v>320</v>
      </c>
      <c r="T149" s="27" t="s">
        <v>32</v>
      </c>
      <c r="U149" s="27" t="s">
        <v>559</v>
      </c>
      <c r="V149" s="32">
        <v>2.8071666E7</v>
      </c>
      <c r="W149" s="32">
        <v>2.1319553E7</v>
      </c>
      <c r="X149" s="32">
        <v>0.759</v>
      </c>
      <c r="Y149" s="32">
        <v>572.0</v>
      </c>
      <c r="Z149" s="32">
        <v>0.01969828</v>
      </c>
      <c r="AA149" s="32">
        <v>0.00348478</v>
      </c>
      <c r="AB149" s="32">
        <v>0.01898198</v>
      </c>
      <c r="AC149" s="32">
        <v>0.95783497</v>
      </c>
      <c r="AD149" s="29"/>
      <c r="AE149" s="29"/>
      <c r="AF149" s="29"/>
      <c r="AG149" s="29"/>
      <c r="AH149" s="29"/>
      <c r="AI149" s="27" t="s">
        <v>432</v>
      </c>
      <c r="AJ149" s="27" t="s">
        <v>432</v>
      </c>
      <c r="AK149" s="27" t="s">
        <v>432</v>
      </c>
    </row>
    <row r="150">
      <c r="A150" s="28">
        <v>154.0</v>
      </c>
      <c r="B150" s="27" t="s">
        <v>322</v>
      </c>
      <c r="C150" s="27" t="s">
        <v>322</v>
      </c>
      <c r="D150" s="27" t="s">
        <v>860</v>
      </c>
      <c r="E150" s="27" t="s">
        <v>860</v>
      </c>
      <c r="F150" s="27" t="s">
        <v>322</v>
      </c>
      <c r="G150" s="27" t="s">
        <v>322</v>
      </c>
      <c r="H150" s="27" t="s">
        <v>322</v>
      </c>
      <c r="I150" s="29"/>
      <c r="J150" s="27" t="s">
        <v>445</v>
      </c>
      <c r="K150" s="27" t="s">
        <v>446</v>
      </c>
      <c r="L150" s="27" t="s">
        <v>433</v>
      </c>
      <c r="M150" s="32">
        <v>24.55107</v>
      </c>
      <c r="N150" s="32">
        <v>-81.80805</v>
      </c>
      <c r="O150" s="27" t="s">
        <v>553</v>
      </c>
      <c r="P150" s="27" t="s">
        <v>548</v>
      </c>
      <c r="Q150" s="27" t="s">
        <v>321</v>
      </c>
      <c r="R150" s="27" t="s">
        <v>322</v>
      </c>
      <c r="S150" s="27" t="s">
        <v>322</v>
      </c>
      <c r="T150" s="27" t="s">
        <v>32</v>
      </c>
      <c r="U150" s="27" t="s">
        <v>559</v>
      </c>
      <c r="V150" s="32">
        <v>2.6699385E7</v>
      </c>
      <c r="W150" s="32">
        <v>1.9958566E7</v>
      </c>
      <c r="X150" s="32">
        <v>0.748</v>
      </c>
      <c r="Y150" s="32">
        <v>568.0</v>
      </c>
      <c r="Z150" s="32">
        <v>0.01462843</v>
      </c>
      <c r="AA150" s="32">
        <v>0.00241634</v>
      </c>
      <c r="AB150" s="32">
        <v>0.02202856</v>
      </c>
      <c r="AC150" s="32">
        <v>0.96092668</v>
      </c>
      <c r="AD150" s="27" t="s">
        <v>531</v>
      </c>
      <c r="AE150" s="27" t="s">
        <v>555</v>
      </c>
      <c r="AG150" s="27" t="s">
        <v>557</v>
      </c>
      <c r="AH150" s="29"/>
      <c r="AI150" s="32">
        <v>2018.0</v>
      </c>
      <c r="AJ150" s="32">
        <v>2020.0</v>
      </c>
      <c r="AK150" s="32">
        <v>2020.0</v>
      </c>
    </row>
    <row r="151">
      <c r="A151" s="28">
        <v>142.0</v>
      </c>
      <c r="B151" s="27" t="s">
        <v>324</v>
      </c>
      <c r="C151" s="27" t="s">
        <v>324</v>
      </c>
      <c r="D151" s="27" t="s">
        <v>324</v>
      </c>
      <c r="E151" s="27" t="s">
        <v>861</v>
      </c>
      <c r="F151" s="27" t="s">
        <v>324</v>
      </c>
      <c r="G151" s="27" t="s">
        <v>324</v>
      </c>
      <c r="H151" s="27" t="s">
        <v>324</v>
      </c>
      <c r="I151" s="27" t="s">
        <v>862</v>
      </c>
      <c r="J151" s="27" t="s">
        <v>451</v>
      </c>
      <c r="K151" s="27" t="s">
        <v>452</v>
      </c>
      <c r="L151" s="27" t="s">
        <v>444</v>
      </c>
      <c r="M151" s="32">
        <v>25.139367</v>
      </c>
      <c r="N151" s="32">
        <v>-80.294017</v>
      </c>
      <c r="O151" s="27" t="s">
        <v>529</v>
      </c>
      <c r="P151" s="27" t="s">
        <v>530</v>
      </c>
      <c r="Q151" s="27" t="s">
        <v>323</v>
      </c>
      <c r="R151" s="27" t="s">
        <v>324</v>
      </c>
      <c r="S151" s="27" t="s">
        <v>325</v>
      </c>
      <c r="T151" s="27" t="s">
        <v>43</v>
      </c>
      <c r="U151" s="27" t="s">
        <v>863</v>
      </c>
      <c r="V151" s="32">
        <v>2.7735707E7</v>
      </c>
      <c r="W151" s="32">
        <v>1.6734432E7</v>
      </c>
      <c r="X151" s="32">
        <v>0.603</v>
      </c>
      <c r="Y151" s="32">
        <v>1012.0</v>
      </c>
      <c r="Z151" s="32">
        <v>0.01966232</v>
      </c>
      <c r="AA151" s="32">
        <v>0.00382512</v>
      </c>
      <c r="AB151" s="32">
        <v>0.02678939</v>
      </c>
      <c r="AC151" s="32">
        <v>0.94972317</v>
      </c>
      <c r="AD151" s="27" t="s">
        <v>531</v>
      </c>
      <c r="AE151" s="29"/>
      <c r="AF151" s="29"/>
      <c r="AG151" s="27" t="s">
        <v>533</v>
      </c>
      <c r="AH151" s="27" t="s">
        <v>864</v>
      </c>
      <c r="AI151" s="27" t="s">
        <v>432</v>
      </c>
      <c r="AJ151" s="27" t="s">
        <v>432</v>
      </c>
      <c r="AK151" s="27" t="s">
        <v>432</v>
      </c>
    </row>
    <row r="152">
      <c r="A152" s="28">
        <v>143.0</v>
      </c>
      <c r="B152" s="27" t="s">
        <v>327</v>
      </c>
      <c r="C152" s="27" t="s">
        <v>327</v>
      </c>
      <c r="D152" s="27" t="s">
        <v>865</v>
      </c>
      <c r="E152" s="27" t="s">
        <v>866</v>
      </c>
      <c r="F152" s="27" t="s">
        <v>327</v>
      </c>
      <c r="G152" s="27" t="s">
        <v>327</v>
      </c>
      <c r="H152" s="27" t="s">
        <v>327</v>
      </c>
      <c r="I152" s="29"/>
      <c r="J152" s="27" t="s">
        <v>451</v>
      </c>
      <c r="K152" s="29"/>
      <c r="L152" s="27" t="s">
        <v>433</v>
      </c>
      <c r="M152" s="27" t="s">
        <v>432</v>
      </c>
      <c r="N152" s="27" t="s">
        <v>432</v>
      </c>
      <c r="O152" s="32">
        <v>2015.0</v>
      </c>
      <c r="P152" s="29"/>
      <c r="Q152" s="27" t="s">
        <v>326</v>
      </c>
      <c r="R152" s="27" t="s">
        <v>327</v>
      </c>
      <c r="S152" s="27" t="s">
        <v>327</v>
      </c>
      <c r="T152" s="27" t="s">
        <v>32</v>
      </c>
      <c r="U152" s="27" t="s">
        <v>867</v>
      </c>
      <c r="V152" s="32">
        <v>2.5584813E7</v>
      </c>
      <c r="W152" s="32">
        <v>1.5771784E7</v>
      </c>
      <c r="X152" s="32">
        <v>0.616</v>
      </c>
      <c r="Y152" s="32">
        <v>1112.0</v>
      </c>
      <c r="Z152" s="32">
        <v>0.03254126</v>
      </c>
      <c r="AA152" s="32">
        <v>0.00674734</v>
      </c>
      <c r="AB152" s="32">
        <v>0.03864697</v>
      </c>
      <c r="AC152" s="32">
        <v>0.92206443</v>
      </c>
      <c r="AD152" s="29"/>
      <c r="AE152" s="29"/>
      <c r="AF152" s="29"/>
      <c r="AG152" s="29"/>
      <c r="AH152" s="29"/>
      <c r="AI152" s="27" t="s">
        <v>432</v>
      </c>
      <c r="AJ152" s="27" t="s">
        <v>432</v>
      </c>
      <c r="AK152" s="27" t="s">
        <v>432</v>
      </c>
    </row>
    <row r="153">
      <c r="A153" s="28">
        <v>144.0</v>
      </c>
      <c r="B153" s="27" t="s">
        <v>432</v>
      </c>
      <c r="C153" s="27" t="s">
        <v>432</v>
      </c>
      <c r="D153" s="27" t="s">
        <v>432</v>
      </c>
      <c r="E153" s="27" t="s">
        <v>432</v>
      </c>
      <c r="F153" s="27" t="s">
        <v>329</v>
      </c>
      <c r="G153" s="27" t="s">
        <v>432</v>
      </c>
      <c r="H153" s="27" t="s">
        <v>432</v>
      </c>
      <c r="I153" s="27" t="s">
        <v>432</v>
      </c>
      <c r="J153" s="27"/>
      <c r="K153" s="27"/>
      <c r="L153" s="27"/>
      <c r="M153" s="27" t="s">
        <v>432</v>
      </c>
      <c r="N153" s="27" t="s">
        <v>432</v>
      </c>
      <c r="O153" s="27" t="s">
        <v>432</v>
      </c>
      <c r="P153" s="27" t="s">
        <v>432</v>
      </c>
      <c r="Q153" s="27" t="s">
        <v>328</v>
      </c>
      <c r="R153" s="27" t="s">
        <v>329</v>
      </c>
      <c r="S153" s="27" t="s">
        <v>329</v>
      </c>
      <c r="T153" s="27" t="s">
        <v>32</v>
      </c>
      <c r="U153" s="27" t="s">
        <v>868</v>
      </c>
      <c r="V153" s="32">
        <v>2.5164474E7</v>
      </c>
      <c r="W153" s="32">
        <v>1.9620755E7</v>
      </c>
      <c r="X153" s="32">
        <v>0.78</v>
      </c>
      <c r="Y153" s="32">
        <v>810.0</v>
      </c>
      <c r="Z153" s="32">
        <v>0.12132072</v>
      </c>
      <c r="AA153" s="32">
        <v>0.02041523</v>
      </c>
      <c r="AB153" s="32">
        <v>0.11878225</v>
      </c>
      <c r="AC153" s="32">
        <v>0.7394818</v>
      </c>
      <c r="AD153" s="27" t="s">
        <v>432</v>
      </c>
      <c r="AE153" s="27" t="s">
        <v>432</v>
      </c>
      <c r="AF153" s="27" t="s">
        <v>432</v>
      </c>
      <c r="AG153" s="27" t="s">
        <v>432</v>
      </c>
      <c r="AH153" s="27" t="s">
        <v>432</v>
      </c>
      <c r="AI153" s="27" t="s">
        <v>432</v>
      </c>
      <c r="AJ153" s="27" t="s">
        <v>432</v>
      </c>
      <c r="AK153" s="27" t="s">
        <v>432</v>
      </c>
    </row>
    <row r="154">
      <c r="A154" s="28">
        <v>145.0</v>
      </c>
      <c r="B154" s="27" t="s">
        <v>148</v>
      </c>
      <c r="C154" s="27" t="s">
        <v>148</v>
      </c>
      <c r="D154" s="27" t="s">
        <v>148</v>
      </c>
      <c r="E154" s="27" t="s">
        <v>869</v>
      </c>
      <c r="F154" s="27" t="s">
        <v>148</v>
      </c>
      <c r="G154" s="27" t="s">
        <v>148</v>
      </c>
      <c r="H154" s="27" t="s">
        <v>148</v>
      </c>
      <c r="I154" s="29"/>
      <c r="J154" s="27" t="s">
        <v>451</v>
      </c>
      <c r="K154" s="27" t="s">
        <v>452</v>
      </c>
      <c r="L154" s="27" t="s">
        <v>444</v>
      </c>
      <c r="M154" s="32">
        <v>25.139367</v>
      </c>
      <c r="N154" s="32">
        <v>-80.294017</v>
      </c>
      <c r="O154" s="32">
        <v>2015.0</v>
      </c>
      <c r="P154" s="27" t="s">
        <v>530</v>
      </c>
      <c r="Q154" s="27" t="s">
        <v>331</v>
      </c>
      <c r="R154" s="27" t="s">
        <v>148</v>
      </c>
      <c r="S154" s="27" t="s">
        <v>148</v>
      </c>
      <c r="T154" s="27" t="s">
        <v>32</v>
      </c>
      <c r="U154" s="27" t="s">
        <v>870</v>
      </c>
      <c r="V154" s="32">
        <v>1.9491793E7</v>
      </c>
      <c r="W154" s="32">
        <v>1.1592776E7</v>
      </c>
      <c r="X154" s="32">
        <v>0.595</v>
      </c>
      <c r="Y154" s="32">
        <v>2708.0</v>
      </c>
      <c r="Z154" s="32">
        <v>0.1048977</v>
      </c>
      <c r="AA154" s="32">
        <v>0.03144436</v>
      </c>
      <c r="AB154" s="32">
        <v>0.1605202</v>
      </c>
      <c r="AC154" s="32">
        <v>0.70313774</v>
      </c>
      <c r="AD154" s="27" t="s">
        <v>531</v>
      </c>
      <c r="AE154" s="29"/>
      <c r="AF154" s="29"/>
      <c r="AG154" s="27" t="s">
        <v>533</v>
      </c>
      <c r="AH154" s="27" t="s">
        <v>607</v>
      </c>
      <c r="AI154" s="27" t="s">
        <v>432</v>
      </c>
      <c r="AJ154" s="27" t="s">
        <v>432</v>
      </c>
      <c r="AK154" s="27" t="s">
        <v>432</v>
      </c>
    </row>
    <row r="155">
      <c r="A155" s="28">
        <v>146.0</v>
      </c>
      <c r="B155" s="27" t="s">
        <v>333</v>
      </c>
      <c r="C155" s="27" t="s">
        <v>333</v>
      </c>
      <c r="D155" s="27" t="s">
        <v>871</v>
      </c>
      <c r="E155" s="27" t="s">
        <v>872</v>
      </c>
      <c r="F155" s="27" t="s">
        <v>333</v>
      </c>
      <c r="G155" s="27" t="s">
        <v>333</v>
      </c>
      <c r="H155" s="27" t="s">
        <v>333</v>
      </c>
      <c r="I155" s="29"/>
      <c r="J155" s="27" t="s">
        <v>451</v>
      </c>
      <c r="K155" s="27" t="s">
        <v>452</v>
      </c>
      <c r="L155" s="27" t="s">
        <v>433</v>
      </c>
      <c r="M155" s="32">
        <v>25.139367</v>
      </c>
      <c r="N155" s="32">
        <v>-80.294017</v>
      </c>
      <c r="O155" s="27" t="s">
        <v>529</v>
      </c>
      <c r="P155" s="27" t="s">
        <v>530</v>
      </c>
      <c r="Q155" s="27" t="s">
        <v>332</v>
      </c>
      <c r="R155" s="27" t="s">
        <v>333</v>
      </c>
      <c r="S155" s="27" t="s">
        <v>333</v>
      </c>
      <c r="T155" s="27" t="s">
        <v>32</v>
      </c>
      <c r="U155" s="27" t="s">
        <v>873</v>
      </c>
      <c r="V155" s="32">
        <v>2.4231096E7</v>
      </c>
      <c r="W155" s="32">
        <v>5274781.0</v>
      </c>
      <c r="X155" s="32">
        <v>0.218</v>
      </c>
      <c r="Y155" s="32">
        <v>5194.0</v>
      </c>
      <c r="Z155" s="32">
        <v>0.13984618</v>
      </c>
      <c r="AA155" s="32">
        <v>0.0577072</v>
      </c>
      <c r="AB155" s="32">
        <v>0.23168046</v>
      </c>
      <c r="AC155" s="32">
        <v>0.57076616</v>
      </c>
      <c r="AD155" s="29"/>
      <c r="AE155" s="29"/>
      <c r="AF155" s="29"/>
      <c r="AG155" s="29"/>
      <c r="AH155" s="29"/>
      <c r="AI155" s="27" t="s">
        <v>432</v>
      </c>
      <c r="AJ155" s="27" t="s">
        <v>432</v>
      </c>
      <c r="AK155" s="27" t="s">
        <v>432</v>
      </c>
    </row>
    <row r="156">
      <c r="A156" s="28">
        <v>147.0</v>
      </c>
      <c r="B156" s="27" t="s">
        <v>335</v>
      </c>
      <c r="C156" s="27" t="s">
        <v>335</v>
      </c>
      <c r="D156" s="27" t="s">
        <v>874</v>
      </c>
      <c r="E156" s="27" t="s">
        <v>875</v>
      </c>
      <c r="F156" s="27" t="s">
        <v>335</v>
      </c>
      <c r="G156" s="27" t="s">
        <v>335</v>
      </c>
      <c r="H156" s="27" t="s">
        <v>335</v>
      </c>
      <c r="I156" s="27" t="s">
        <v>876</v>
      </c>
      <c r="J156" s="27" t="s">
        <v>451</v>
      </c>
      <c r="K156" s="27" t="s">
        <v>452</v>
      </c>
      <c r="L156" s="27" t="s">
        <v>433</v>
      </c>
      <c r="M156" s="32">
        <v>25.139367</v>
      </c>
      <c r="N156" s="32">
        <v>-80.294017</v>
      </c>
      <c r="O156" s="27" t="s">
        <v>529</v>
      </c>
      <c r="P156" s="27" t="s">
        <v>530</v>
      </c>
      <c r="Q156" s="27" t="s">
        <v>334</v>
      </c>
      <c r="R156" s="27" t="s">
        <v>335</v>
      </c>
      <c r="S156" s="27" t="s">
        <v>67</v>
      </c>
      <c r="T156" s="27" t="s">
        <v>32</v>
      </c>
      <c r="U156" s="27" t="s">
        <v>877</v>
      </c>
      <c r="V156" s="32">
        <v>2.4888321E7</v>
      </c>
      <c r="W156" s="32">
        <v>7981836.0</v>
      </c>
      <c r="X156" s="32">
        <v>0.321</v>
      </c>
      <c r="Y156" s="32">
        <v>12889.0</v>
      </c>
      <c r="Z156" s="32">
        <v>0.17630201</v>
      </c>
      <c r="AA156" s="32">
        <v>0.0471004</v>
      </c>
      <c r="AB156" s="32">
        <v>0.12027864</v>
      </c>
      <c r="AC156" s="32">
        <v>0.65631896</v>
      </c>
      <c r="AD156" s="27" t="s">
        <v>531</v>
      </c>
      <c r="AE156" s="29"/>
      <c r="AF156" s="29"/>
      <c r="AG156" s="27" t="s">
        <v>533</v>
      </c>
      <c r="AH156" s="27" t="s">
        <v>878</v>
      </c>
      <c r="AI156" s="27" t="s">
        <v>432</v>
      </c>
      <c r="AJ156" s="27" t="s">
        <v>432</v>
      </c>
      <c r="AK156" s="27" t="s">
        <v>432</v>
      </c>
    </row>
    <row r="157">
      <c r="A157" s="28">
        <v>148.0</v>
      </c>
      <c r="B157" s="27" t="s">
        <v>879</v>
      </c>
      <c r="C157" s="27" t="s">
        <v>337</v>
      </c>
      <c r="D157" s="27" t="s">
        <v>879</v>
      </c>
      <c r="E157" s="27" t="s">
        <v>337</v>
      </c>
      <c r="F157" s="32">
        <v>1510.0</v>
      </c>
      <c r="G157" s="27" t="s">
        <v>337</v>
      </c>
      <c r="H157" s="32">
        <v>1510.0</v>
      </c>
      <c r="I157" s="29"/>
      <c r="J157" s="27" t="s">
        <v>451</v>
      </c>
      <c r="K157" s="27" t="s">
        <v>452</v>
      </c>
      <c r="L157" s="27" t="s">
        <v>433</v>
      </c>
      <c r="M157" s="32">
        <v>25.139367</v>
      </c>
      <c r="N157" s="32">
        <v>-80.294017</v>
      </c>
      <c r="O157" s="27" t="s">
        <v>529</v>
      </c>
      <c r="P157" s="27" t="s">
        <v>530</v>
      </c>
      <c r="Q157" s="27" t="s">
        <v>336</v>
      </c>
      <c r="R157" s="27" t="s">
        <v>337</v>
      </c>
      <c r="S157" s="27" t="s">
        <v>337</v>
      </c>
      <c r="T157" s="27" t="s">
        <v>32</v>
      </c>
      <c r="U157" s="27" t="s">
        <v>880</v>
      </c>
      <c r="V157" s="32">
        <v>2.4301969E7</v>
      </c>
      <c r="W157" s="32">
        <v>9718912.0</v>
      </c>
      <c r="X157" s="32">
        <v>0.4</v>
      </c>
      <c r="Y157" s="32">
        <v>2853.0</v>
      </c>
      <c r="Z157" s="32">
        <v>0.11117749</v>
      </c>
      <c r="AA157" s="32">
        <v>0.01895549</v>
      </c>
      <c r="AB157" s="32">
        <v>0.3276749</v>
      </c>
      <c r="AC157" s="32">
        <v>0.54219213</v>
      </c>
      <c r="AD157" s="29"/>
      <c r="AE157" s="29"/>
      <c r="AF157" s="29"/>
      <c r="AG157" s="29"/>
      <c r="AH157" s="29"/>
      <c r="AI157" s="27" t="s">
        <v>432</v>
      </c>
      <c r="AJ157" s="27" t="s">
        <v>432</v>
      </c>
      <c r="AK157" s="27" t="s">
        <v>432</v>
      </c>
    </row>
    <row r="158">
      <c r="A158" s="28">
        <v>149.0</v>
      </c>
      <c r="B158" s="27" t="s">
        <v>339</v>
      </c>
      <c r="C158" s="27" t="s">
        <v>339</v>
      </c>
      <c r="D158" s="27" t="s">
        <v>881</v>
      </c>
      <c r="E158" s="27" t="s">
        <v>882</v>
      </c>
      <c r="F158" s="27" t="s">
        <v>339</v>
      </c>
      <c r="G158" s="27" t="s">
        <v>339</v>
      </c>
      <c r="H158" s="27" t="s">
        <v>339</v>
      </c>
      <c r="I158" s="29"/>
      <c r="J158" s="27" t="s">
        <v>451</v>
      </c>
      <c r="K158" s="27" t="s">
        <v>452</v>
      </c>
      <c r="L158" s="27" t="s">
        <v>433</v>
      </c>
      <c r="M158" s="32">
        <v>25.139367</v>
      </c>
      <c r="N158" s="32">
        <v>-80.294017</v>
      </c>
      <c r="O158" s="27" t="s">
        <v>529</v>
      </c>
      <c r="P158" s="27" t="s">
        <v>530</v>
      </c>
      <c r="Q158" s="27" t="s">
        <v>338</v>
      </c>
      <c r="R158" s="27" t="s">
        <v>339</v>
      </c>
      <c r="S158" s="27" t="s">
        <v>339</v>
      </c>
      <c r="T158" s="27" t="s">
        <v>32</v>
      </c>
      <c r="U158" s="27" t="s">
        <v>883</v>
      </c>
      <c r="V158" s="32">
        <v>1.9531786E7</v>
      </c>
      <c r="W158" s="32">
        <v>1.4989483E7</v>
      </c>
      <c r="X158" s="32">
        <v>0.767</v>
      </c>
      <c r="Y158" s="32">
        <v>1376.0</v>
      </c>
      <c r="Z158" s="32">
        <v>0.0098445</v>
      </c>
      <c r="AA158" s="32">
        <v>0.00159414</v>
      </c>
      <c r="AB158" s="32">
        <v>0.00656379</v>
      </c>
      <c r="AC158" s="32">
        <v>0.98199758</v>
      </c>
      <c r="AD158" s="29"/>
      <c r="AE158" s="29"/>
      <c r="AF158" s="29"/>
      <c r="AG158" s="29"/>
      <c r="AH158" s="29"/>
      <c r="AI158" s="27" t="s">
        <v>432</v>
      </c>
      <c r="AJ158" s="27" t="s">
        <v>432</v>
      </c>
      <c r="AK158" s="27" t="s">
        <v>432</v>
      </c>
    </row>
    <row r="159">
      <c r="A159" s="28">
        <v>150.0</v>
      </c>
      <c r="B159" s="27" t="s">
        <v>341</v>
      </c>
      <c r="C159" s="27" t="s">
        <v>341</v>
      </c>
      <c r="D159" s="27" t="s">
        <v>884</v>
      </c>
      <c r="E159" s="27" t="s">
        <v>885</v>
      </c>
      <c r="F159" s="27" t="s">
        <v>341</v>
      </c>
      <c r="G159" s="27" t="s">
        <v>341</v>
      </c>
      <c r="H159" s="27" t="s">
        <v>341</v>
      </c>
      <c r="I159" s="29"/>
      <c r="J159" s="27" t="s">
        <v>451</v>
      </c>
      <c r="K159" s="27" t="s">
        <v>452</v>
      </c>
      <c r="L159" s="27" t="s">
        <v>433</v>
      </c>
      <c r="M159" s="32">
        <v>25.139367</v>
      </c>
      <c r="N159" s="32">
        <v>-80.294017</v>
      </c>
      <c r="O159" s="27" t="s">
        <v>529</v>
      </c>
      <c r="P159" s="27" t="s">
        <v>530</v>
      </c>
      <c r="Q159" s="27" t="s">
        <v>340</v>
      </c>
      <c r="R159" s="27" t="s">
        <v>341</v>
      </c>
      <c r="S159" s="27" t="s">
        <v>341</v>
      </c>
      <c r="T159" s="27" t="s">
        <v>32</v>
      </c>
      <c r="U159" s="27" t="s">
        <v>886</v>
      </c>
      <c r="V159" s="32">
        <v>2.41664E7</v>
      </c>
      <c r="W159" s="32">
        <v>1.7330459E7</v>
      </c>
      <c r="X159" s="32">
        <v>0.717</v>
      </c>
      <c r="Y159" s="32">
        <v>2319.0</v>
      </c>
      <c r="Z159" s="32">
        <v>0.12997399</v>
      </c>
      <c r="AA159" s="32">
        <v>0.02906114</v>
      </c>
      <c r="AB159" s="32">
        <v>0.19682684</v>
      </c>
      <c r="AC159" s="32">
        <v>0.64413803</v>
      </c>
      <c r="AD159" s="29"/>
      <c r="AE159" s="29"/>
      <c r="AF159" s="29"/>
      <c r="AG159" s="29"/>
      <c r="AH159" s="29"/>
      <c r="AI159" s="27" t="s">
        <v>432</v>
      </c>
      <c r="AJ159" s="27" t="s">
        <v>432</v>
      </c>
      <c r="AK159" s="27" t="s">
        <v>432</v>
      </c>
    </row>
    <row r="160">
      <c r="A160" s="28">
        <v>151.0</v>
      </c>
      <c r="B160" s="27" t="s">
        <v>343</v>
      </c>
      <c r="C160" s="27" t="s">
        <v>343</v>
      </c>
      <c r="D160" s="29"/>
      <c r="E160" s="29"/>
      <c r="F160" s="27" t="s">
        <v>343</v>
      </c>
      <c r="G160" s="27" t="s">
        <v>343</v>
      </c>
      <c r="H160" s="27" t="s">
        <v>343</v>
      </c>
      <c r="I160" s="29"/>
      <c r="J160" s="27" t="s">
        <v>445</v>
      </c>
      <c r="K160" s="27" t="s">
        <v>446</v>
      </c>
      <c r="L160" s="27" t="s">
        <v>433</v>
      </c>
      <c r="M160" s="32">
        <v>24.55107</v>
      </c>
      <c r="N160" s="32">
        <v>-81.80805</v>
      </c>
      <c r="O160" s="27" t="s">
        <v>553</v>
      </c>
      <c r="P160" s="27" t="s">
        <v>548</v>
      </c>
      <c r="Q160" s="27" t="s">
        <v>342</v>
      </c>
      <c r="R160" s="27" t="s">
        <v>343</v>
      </c>
      <c r="S160" s="27" t="s">
        <v>298</v>
      </c>
      <c r="T160" s="27" t="s">
        <v>32</v>
      </c>
      <c r="U160" s="27" t="s">
        <v>887</v>
      </c>
      <c r="V160" s="32">
        <v>2.4804399E7</v>
      </c>
      <c r="W160" s="32">
        <v>1.2805732E7</v>
      </c>
      <c r="X160" s="32">
        <v>0.516</v>
      </c>
      <c r="Y160" s="32">
        <v>7699.0</v>
      </c>
      <c r="Z160" s="32">
        <v>0.05384978</v>
      </c>
      <c r="AA160" s="32">
        <v>0.01725281</v>
      </c>
      <c r="AB160" s="32">
        <v>0.06475044</v>
      </c>
      <c r="AC160" s="32">
        <v>0.86414698</v>
      </c>
      <c r="AD160" s="29"/>
      <c r="AE160" s="29"/>
      <c r="AF160" s="29"/>
      <c r="AG160" s="29"/>
      <c r="AH160" s="29"/>
      <c r="AI160" s="27" t="s">
        <v>432</v>
      </c>
      <c r="AJ160" s="27" t="s">
        <v>432</v>
      </c>
      <c r="AK160" s="27" t="s">
        <v>432</v>
      </c>
    </row>
    <row r="161">
      <c r="A161" s="28">
        <v>152.0</v>
      </c>
      <c r="B161" s="27" t="s">
        <v>345</v>
      </c>
      <c r="C161" s="27" t="s">
        <v>345</v>
      </c>
      <c r="D161" s="27" t="s">
        <v>888</v>
      </c>
      <c r="E161" s="27" t="s">
        <v>888</v>
      </c>
      <c r="F161" s="27" t="s">
        <v>345</v>
      </c>
      <c r="G161" s="27" t="s">
        <v>345</v>
      </c>
      <c r="H161" s="27" t="s">
        <v>345</v>
      </c>
      <c r="I161" s="29"/>
      <c r="J161" s="27" t="s">
        <v>445</v>
      </c>
      <c r="K161" s="27" t="s">
        <v>446</v>
      </c>
      <c r="L161" s="27" t="s">
        <v>444</v>
      </c>
      <c r="M161" s="32">
        <v>24.55107</v>
      </c>
      <c r="N161" s="32">
        <v>-81.80805</v>
      </c>
      <c r="O161" s="27" t="s">
        <v>553</v>
      </c>
      <c r="P161" s="27" t="s">
        <v>548</v>
      </c>
      <c r="Q161" s="27" t="s">
        <v>344</v>
      </c>
      <c r="R161" s="27" t="s">
        <v>345</v>
      </c>
      <c r="S161" s="27" t="s">
        <v>130</v>
      </c>
      <c r="T161" s="27" t="s">
        <v>32</v>
      </c>
      <c r="U161" s="27" t="s">
        <v>889</v>
      </c>
      <c r="V161" s="32">
        <v>2.6107356E7</v>
      </c>
      <c r="W161" s="32">
        <v>1.8596329E7</v>
      </c>
      <c r="X161" s="32">
        <v>0.712</v>
      </c>
      <c r="Y161" s="32">
        <v>836.0</v>
      </c>
      <c r="Z161" s="32">
        <v>0.00352012</v>
      </c>
      <c r="AA161" s="32">
        <v>8.0049E-4</v>
      </c>
      <c r="AB161" s="32">
        <v>0.0023199</v>
      </c>
      <c r="AC161" s="32">
        <v>0.99335949</v>
      </c>
      <c r="AD161" s="27" t="s">
        <v>531</v>
      </c>
      <c r="AE161" s="27" t="s">
        <v>555</v>
      </c>
      <c r="AG161" s="27" t="s">
        <v>557</v>
      </c>
      <c r="AH161" s="27" t="s">
        <v>607</v>
      </c>
      <c r="AI161" s="32">
        <v>2018.0</v>
      </c>
      <c r="AJ161" s="32">
        <v>2018.0</v>
      </c>
      <c r="AK161" s="32">
        <v>2018.0</v>
      </c>
    </row>
    <row r="162">
      <c r="A162" s="28">
        <v>153.0</v>
      </c>
      <c r="B162" s="27" t="s">
        <v>219</v>
      </c>
      <c r="C162" s="27" t="s">
        <v>219</v>
      </c>
      <c r="D162" s="27" t="s">
        <v>219</v>
      </c>
      <c r="E162" s="27" t="s">
        <v>890</v>
      </c>
      <c r="F162" s="27" t="s">
        <v>219</v>
      </c>
      <c r="G162" s="27" t="s">
        <v>219</v>
      </c>
      <c r="H162" s="27" t="s">
        <v>219</v>
      </c>
      <c r="I162" s="29"/>
      <c r="J162" s="27" t="s">
        <v>540</v>
      </c>
      <c r="K162" s="27" t="s">
        <v>540</v>
      </c>
      <c r="L162" s="27" t="s">
        <v>433</v>
      </c>
      <c r="M162" s="27" t="s">
        <v>432</v>
      </c>
      <c r="N162" s="27" t="s">
        <v>432</v>
      </c>
      <c r="O162" s="29"/>
      <c r="P162" s="29"/>
      <c r="Q162" s="27" t="s">
        <v>346</v>
      </c>
      <c r="R162" s="27" t="s">
        <v>219</v>
      </c>
      <c r="S162" s="27" t="s">
        <v>219</v>
      </c>
      <c r="T162" s="27" t="s">
        <v>32</v>
      </c>
      <c r="U162" s="27" t="s">
        <v>891</v>
      </c>
      <c r="V162" s="32">
        <v>2.6096616E7</v>
      </c>
      <c r="W162" s="32">
        <v>1.6427328E7</v>
      </c>
      <c r="X162" s="32">
        <v>0.629</v>
      </c>
      <c r="Y162" s="32">
        <v>1343.0</v>
      </c>
      <c r="Z162" s="32">
        <v>0.11196035</v>
      </c>
      <c r="AA162" s="32">
        <v>0.02020076</v>
      </c>
      <c r="AB162" s="32">
        <v>0.1436328</v>
      </c>
      <c r="AC162" s="32">
        <v>0.7242061</v>
      </c>
      <c r="AD162" s="29"/>
      <c r="AE162" s="29"/>
      <c r="AF162" s="29"/>
      <c r="AG162" s="29"/>
      <c r="AH162" s="29"/>
      <c r="AI162" s="27" t="s">
        <v>432</v>
      </c>
      <c r="AJ162" s="27" t="s">
        <v>432</v>
      </c>
      <c r="AK162" s="27" t="s">
        <v>432</v>
      </c>
    </row>
    <row r="163">
      <c r="A163" s="28">
        <v>154.0</v>
      </c>
      <c r="B163" s="27" t="s">
        <v>208</v>
      </c>
      <c r="C163" s="27" t="s">
        <v>208</v>
      </c>
      <c r="D163" s="27" t="s">
        <v>208</v>
      </c>
      <c r="E163" s="27" t="s">
        <v>892</v>
      </c>
      <c r="F163" s="27" t="s">
        <v>208</v>
      </c>
      <c r="G163" s="27" t="s">
        <v>893</v>
      </c>
      <c r="H163" s="27" t="s">
        <v>208</v>
      </c>
      <c r="I163" s="29"/>
      <c r="J163" s="27" t="s">
        <v>540</v>
      </c>
      <c r="K163" s="27" t="s">
        <v>540</v>
      </c>
      <c r="L163" s="27" t="s">
        <v>433</v>
      </c>
      <c r="M163" s="27" t="s">
        <v>432</v>
      </c>
      <c r="N163" s="27" t="s">
        <v>432</v>
      </c>
      <c r="O163" s="29"/>
      <c r="P163" s="29"/>
      <c r="Q163" s="27" t="s">
        <v>347</v>
      </c>
      <c r="R163" s="27" t="s">
        <v>208</v>
      </c>
      <c r="S163" s="27" t="s">
        <v>208</v>
      </c>
      <c r="T163" s="27" t="s">
        <v>32</v>
      </c>
      <c r="U163" s="27" t="s">
        <v>559</v>
      </c>
      <c r="V163" s="32">
        <v>2.5706349E7</v>
      </c>
      <c r="W163" s="32">
        <v>1.9424576E7</v>
      </c>
      <c r="X163" s="32">
        <v>0.756</v>
      </c>
      <c r="Y163" s="32">
        <v>730.0</v>
      </c>
      <c r="Z163" s="32">
        <v>0.00660945</v>
      </c>
      <c r="AA163" s="32">
        <v>0.00129763</v>
      </c>
      <c r="AB163" s="32">
        <v>0.00525454</v>
      </c>
      <c r="AC163" s="32">
        <v>0.98683838</v>
      </c>
      <c r="AD163" s="29"/>
      <c r="AE163" s="29"/>
      <c r="AF163" s="29"/>
      <c r="AG163" s="29"/>
      <c r="AH163" s="29"/>
      <c r="AI163" s="27" t="s">
        <v>432</v>
      </c>
      <c r="AJ163" s="27" t="s">
        <v>432</v>
      </c>
      <c r="AK163" s="27" t="s">
        <v>432</v>
      </c>
    </row>
    <row r="164">
      <c r="A164" s="28">
        <v>155.0</v>
      </c>
      <c r="B164" s="27" t="s">
        <v>349</v>
      </c>
      <c r="C164" s="27" t="s">
        <v>349</v>
      </c>
      <c r="D164" s="27" t="s">
        <v>894</v>
      </c>
      <c r="E164" s="27" t="s">
        <v>894</v>
      </c>
      <c r="F164" s="27" t="s">
        <v>349</v>
      </c>
      <c r="G164" s="27" t="s">
        <v>349</v>
      </c>
      <c r="H164" s="27" t="s">
        <v>349</v>
      </c>
      <c r="I164" s="29"/>
      <c r="J164" s="27" t="s">
        <v>445</v>
      </c>
      <c r="K164" s="27" t="s">
        <v>446</v>
      </c>
      <c r="L164" s="27" t="s">
        <v>433</v>
      </c>
      <c r="M164" s="32">
        <v>24.55107</v>
      </c>
      <c r="N164" s="32">
        <v>-81.80805</v>
      </c>
      <c r="O164" s="27" t="s">
        <v>553</v>
      </c>
      <c r="P164" s="27" t="s">
        <v>548</v>
      </c>
      <c r="Q164" s="27" t="s">
        <v>348</v>
      </c>
      <c r="R164" s="27" t="s">
        <v>349</v>
      </c>
      <c r="S164" s="27" t="s">
        <v>349</v>
      </c>
      <c r="T164" s="27" t="s">
        <v>32</v>
      </c>
      <c r="U164" s="27" t="s">
        <v>895</v>
      </c>
      <c r="V164" s="32">
        <v>2.6672094E7</v>
      </c>
      <c r="W164" s="32">
        <v>1.5993279E7</v>
      </c>
      <c r="X164" s="32">
        <v>0.6</v>
      </c>
      <c r="Y164" s="32">
        <v>1047.0</v>
      </c>
      <c r="Z164" s="32">
        <v>0.00370726</v>
      </c>
      <c r="AA164" s="32">
        <v>9.0211E-4</v>
      </c>
      <c r="AB164" s="32">
        <v>0.00298099</v>
      </c>
      <c r="AC164" s="32">
        <v>0.99240964</v>
      </c>
      <c r="AD164" s="27" t="s">
        <v>531</v>
      </c>
      <c r="AE164" s="27" t="s">
        <v>555</v>
      </c>
      <c r="AG164" s="27" t="s">
        <v>557</v>
      </c>
      <c r="AH164" s="29"/>
      <c r="AI164" s="32">
        <v>2018.0</v>
      </c>
      <c r="AJ164" s="32">
        <v>2018.0</v>
      </c>
      <c r="AK164" s="32">
        <v>2018.0</v>
      </c>
    </row>
    <row r="165">
      <c r="A165" s="28">
        <v>156.0</v>
      </c>
      <c r="B165" s="27" t="s">
        <v>351</v>
      </c>
      <c r="C165" s="27" t="s">
        <v>351</v>
      </c>
      <c r="D165" s="27" t="s">
        <v>896</v>
      </c>
      <c r="E165" s="27" t="s">
        <v>897</v>
      </c>
      <c r="F165" s="27" t="s">
        <v>351</v>
      </c>
      <c r="G165" s="27" t="s">
        <v>351</v>
      </c>
      <c r="H165" s="27" t="s">
        <v>351</v>
      </c>
      <c r="I165" s="29"/>
      <c r="J165" s="27" t="s">
        <v>451</v>
      </c>
      <c r="K165" s="29"/>
      <c r="L165" s="27" t="s">
        <v>433</v>
      </c>
      <c r="M165" s="27" t="s">
        <v>432</v>
      </c>
      <c r="N165" s="27" t="s">
        <v>432</v>
      </c>
      <c r="O165" s="32">
        <v>2015.0</v>
      </c>
      <c r="P165" s="29"/>
      <c r="Q165" s="27" t="s">
        <v>350</v>
      </c>
      <c r="R165" s="27" t="s">
        <v>351</v>
      </c>
      <c r="S165" s="27" t="s">
        <v>351</v>
      </c>
      <c r="T165" s="27" t="s">
        <v>32</v>
      </c>
      <c r="U165" s="27" t="s">
        <v>898</v>
      </c>
      <c r="V165" s="32">
        <v>2.7499805E7</v>
      </c>
      <c r="W165" s="32">
        <v>2.0871891E7</v>
      </c>
      <c r="X165" s="32">
        <v>0.759</v>
      </c>
      <c r="Y165" s="32">
        <v>718.0</v>
      </c>
      <c r="Z165" s="32">
        <v>0.00670659</v>
      </c>
      <c r="AA165" s="32">
        <v>0.00166562</v>
      </c>
      <c r="AB165" s="32">
        <v>0.00585769</v>
      </c>
      <c r="AC165" s="32">
        <v>0.9857701</v>
      </c>
      <c r="AD165" s="29"/>
      <c r="AE165" s="29"/>
      <c r="AF165" s="29"/>
      <c r="AG165" s="29"/>
      <c r="AH165" s="29"/>
      <c r="AI165" s="27" t="s">
        <v>432</v>
      </c>
      <c r="AJ165" s="27" t="s">
        <v>432</v>
      </c>
      <c r="AK165" s="27" t="s">
        <v>432</v>
      </c>
    </row>
    <row r="166">
      <c r="A166" s="28">
        <v>130.0</v>
      </c>
      <c r="B166" s="27" t="s">
        <v>432</v>
      </c>
      <c r="C166" s="27" t="s">
        <v>432</v>
      </c>
      <c r="D166" s="27" t="s">
        <v>432</v>
      </c>
      <c r="E166" s="27" t="s">
        <v>432</v>
      </c>
      <c r="F166" s="27" t="s">
        <v>353</v>
      </c>
      <c r="G166" s="27" t="s">
        <v>899</v>
      </c>
      <c r="H166" s="27" t="s">
        <v>353</v>
      </c>
      <c r="I166" s="27" t="s">
        <v>432</v>
      </c>
      <c r="J166" s="27"/>
      <c r="K166" s="27"/>
      <c r="L166" s="27"/>
      <c r="M166" s="27" t="s">
        <v>432</v>
      </c>
      <c r="N166" s="27" t="s">
        <v>432</v>
      </c>
      <c r="O166" s="27" t="s">
        <v>432</v>
      </c>
      <c r="P166" s="27" t="s">
        <v>432</v>
      </c>
      <c r="Q166" s="27" t="s">
        <v>352</v>
      </c>
      <c r="R166" s="27" t="s">
        <v>353</v>
      </c>
      <c r="S166" s="27" t="s">
        <v>353</v>
      </c>
      <c r="T166" s="27" t="s">
        <v>32</v>
      </c>
      <c r="U166" s="27" t="s">
        <v>650</v>
      </c>
      <c r="V166" s="32">
        <v>4.6974509E7</v>
      </c>
      <c r="W166" s="32">
        <v>2.8444683E7</v>
      </c>
      <c r="X166" s="32">
        <v>0.606</v>
      </c>
      <c r="Y166" s="32">
        <v>629.0</v>
      </c>
      <c r="Z166" s="32">
        <v>0.00461684</v>
      </c>
      <c r="AA166" s="32">
        <v>0.0011017</v>
      </c>
      <c r="AB166" s="32">
        <v>0.0037769</v>
      </c>
      <c r="AC166" s="32">
        <v>0.99050456</v>
      </c>
      <c r="AD166" s="27" t="s">
        <v>432</v>
      </c>
      <c r="AE166" s="27" t="s">
        <v>432</v>
      </c>
      <c r="AF166" s="27" t="s">
        <v>432</v>
      </c>
      <c r="AG166" s="27" t="s">
        <v>432</v>
      </c>
      <c r="AH166" s="27" t="s">
        <v>432</v>
      </c>
      <c r="AI166" s="27" t="s">
        <v>432</v>
      </c>
      <c r="AJ166" s="27" t="s">
        <v>432</v>
      </c>
      <c r="AK166" s="27" t="s">
        <v>432</v>
      </c>
    </row>
    <row r="167">
      <c r="A167" s="28">
        <v>158.0</v>
      </c>
      <c r="B167" s="27" t="s">
        <v>900</v>
      </c>
      <c r="C167" s="27" t="s">
        <v>355</v>
      </c>
      <c r="D167" s="27" t="s">
        <v>901</v>
      </c>
      <c r="E167" s="27" t="s">
        <v>902</v>
      </c>
      <c r="F167" s="27" t="s">
        <v>355</v>
      </c>
      <c r="G167" s="27" t="s">
        <v>355</v>
      </c>
      <c r="H167" s="27" t="s">
        <v>355</v>
      </c>
      <c r="I167" s="29"/>
      <c r="J167" s="27" t="s">
        <v>451</v>
      </c>
      <c r="K167" s="27" t="s">
        <v>452</v>
      </c>
      <c r="L167" s="27" t="s">
        <v>433</v>
      </c>
      <c r="M167" s="32">
        <v>25.139367</v>
      </c>
      <c r="N167" s="32">
        <v>-80.294017</v>
      </c>
      <c r="O167" s="27" t="s">
        <v>529</v>
      </c>
      <c r="P167" s="27" t="s">
        <v>530</v>
      </c>
      <c r="Q167" s="27" t="s">
        <v>354</v>
      </c>
      <c r="R167" s="27" t="s">
        <v>355</v>
      </c>
      <c r="S167" s="27" t="s">
        <v>355</v>
      </c>
      <c r="T167" s="27" t="s">
        <v>32</v>
      </c>
      <c r="U167" s="27" t="s">
        <v>903</v>
      </c>
      <c r="V167" s="32">
        <v>6.8177364E7</v>
      </c>
      <c r="W167" s="32">
        <v>3.9183609E7</v>
      </c>
      <c r="X167" s="32">
        <v>0.575</v>
      </c>
      <c r="Y167" s="32">
        <v>513.0</v>
      </c>
      <c r="Z167" s="32">
        <v>0.00645381</v>
      </c>
      <c r="AA167" s="32">
        <v>0.00166374</v>
      </c>
      <c r="AB167" s="32">
        <v>0.00783628</v>
      </c>
      <c r="AC167" s="32">
        <v>0.98404618</v>
      </c>
      <c r="AD167" s="27" t="s">
        <v>531</v>
      </c>
      <c r="AE167" s="27" t="s">
        <v>532</v>
      </c>
      <c r="AG167" s="27" t="s">
        <v>533</v>
      </c>
      <c r="AH167" s="29"/>
      <c r="AI167" s="27" t="s">
        <v>432</v>
      </c>
      <c r="AJ167" s="27" t="s">
        <v>432</v>
      </c>
      <c r="AK167" s="27" t="s">
        <v>432</v>
      </c>
    </row>
    <row r="168">
      <c r="A168" s="28">
        <v>159.0</v>
      </c>
      <c r="B168" s="27" t="s">
        <v>904</v>
      </c>
      <c r="C168" s="27" t="s">
        <v>357</v>
      </c>
      <c r="D168" s="27" t="s">
        <v>905</v>
      </c>
      <c r="E168" s="27" t="s">
        <v>357</v>
      </c>
      <c r="F168" s="27" t="s">
        <v>357</v>
      </c>
      <c r="G168" s="27" t="s">
        <v>357</v>
      </c>
      <c r="H168" s="27" t="s">
        <v>357</v>
      </c>
      <c r="I168" s="29"/>
      <c r="J168" s="27" t="s">
        <v>451</v>
      </c>
      <c r="K168" s="27" t="s">
        <v>452</v>
      </c>
      <c r="L168" s="27" t="s">
        <v>433</v>
      </c>
      <c r="M168" s="32">
        <v>25.139367</v>
      </c>
      <c r="N168" s="32">
        <v>-80.294017</v>
      </c>
      <c r="O168" s="27" t="s">
        <v>529</v>
      </c>
      <c r="P168" s="27" t="s">
        <v>530</v>
      </c>
      <c r="Q168" s="27" t="s">
        <v>356</v>
      </c>
      <c r="R168" s="27" t="s">
        <v>357</v>
      </c>
      <c r="S168" s="27" t="s">
        <v>357</v>
      </c>
      <c r="T168" s="27" t="s">
        <v>32</v>
      </c>
      <c r="U168" s="27" t="s">
        <v>906</v>
      </c>
      <c r="V168" s="32">
        <v>4.4228032E7</v>
      </c>
      <c r="W168" s="32">
        <v>2.9508821E7</v>
      </c>
      <c r="X168" s="32">
        <v>0.667</v>
      </c>
      <c r="Y168" s="32">
        <v>503.0</v>
      </c>
      <c r="Z168" s="32">
        <v>0.00489677</v>
      </c>
      <c r="AA168" s="32">
        <v>0.00117247</v>
      </c>
      <c r="AB168" s="32">
        <v>0.00608754</v>
      </c>
      <c r="AC168" s="32">
        <v>0.98784322</v>
      </c>
      <c r="AD168" s="27" t="s">
        <v>531</v>
      </c>
      <c r="AE168" s="29"/>
      <c r="AF168" s="29"/>
      <c r="AG168" s="27" t="s">
        <v>600</v>
      </c>
      <c r="AH168" s="29"/>
      <c r="AI168" s="27" t="s">
        <v>432</v>
      </c>
      <c r="AJ168" s="27" t="s">
        <v>432</v>
      </c>
      <c r="AK168" s="27" t="s">
        <v>432</v>
      </c>
    </row>
    <row r="169">
      <c r="A169" s="28">
        <v>57.0</v>
      </c>
      <c r="B169" s="27" t="s">
        <v>152</v>
      </c>
      <c r="C169" s="27" t="s">
        <v>152</v>
      </c>
      <c r="D169" s="27" t="s">
        <v>690</v>
      </c>
      <c r="E169" s="27" t="s">
        <v>690</v>
      </c>
      <c r="F169" s="27" t="s">
        <v>152</v>
      </c>
      <c r="G169" s="27" t="s">
        <v>152</v>
      </c>
      <c r="H169" s="27" t="s">
        <v>152</v>
      </c>
      <c r="I169" s="29"/>
      <c r="J169" s="27" t="s">
        <v>445</v>
      </c>
      <c r="K169" s="27" t="s">
        <v>446</v>
      </c>
      <c r="L169" s="27" t="s">
        <v>433</v>
      </c>
      <c r="M169" s="32">
        <v>24.55107</v>
      </c>
      <c r="N169" s="32">
        <v>-81.80805</v>
      </c>
      <c r="O169" s="27" t="s">
        <v>553</v>
      </c>
      <c r="P169" s="27" t="s">
        <v>548</v>
      </c>
      <c r="Q169" s="27" t="s">
        <v>358</v>
      </c>
      <c r="R169" s="27" t="s">
        <v>152</v>
      </c>
      <c r="S169" s="27" t="s">
        <v>359</v>
      </c>
      <c r="T169" s="27" t="s">
        <v>43</v>
      </c>
      <c r="U169" s="27" t="s">
        <v>691</v>
      </c>
      <c r="V169" s="32">
        <v>5.1002107E7</v>
      </c>
      <c r="W169" s="32">
        <v>3.2359965E7</v>
      </c>
      <c r="X169" s="32">
        <v>0.634</v>
      </c>
      <c r="Y169" s="32">
        <v>581.0</v>
      </c>
      <c r="Z169" s="32">
        <v>0.00436357</v>
      </c>
      <c r="AA169" s="32">
        <v>0.00108167</v>
      </c>
      <c r="AB169" s="32">
        <v>0.00557019</v>
      </c>
      <c r="AC169" s="32">
        <v>0.98898457</v>
      </c>
      <c r="AD169" s="29"/>
      <c r="AE169" s="29"/>
      <c r="AF169" s="29"/>
      <c r="AG169" s="29"/>
      <c r="AH169" s="29"/>
      <c r="AI169" s="27" t="s">
        <v>432</v>
      </c>
      <c r="AJ169" s="27" t="s">
        <v>432</v>
      </c>
      <c r="AK169" s="27" t="s">
        <v>432</v>
      </c>
    </row>
    <row r="170">
      <c r="A170" s="28">
        <v>154.0</v>
      </c>
      <c r="B170" s="27" t="s">
        <v>432</v>
      </c>
      <c r="C170" s="27" t="s">
        <v>432</v>
      </c>
      <c r="D170" s="27" t="s">
        <v>432</v>
      </c>
      <c r="E170" s="27" t="s">
        <v>432</v>
      </c>
      <c r="F170" s="27" t="s">
        <v>362</v>
      </c>
      <c r="G170" s="27" t="s">
        <v>362</v>
      </c>
      <c r="H170" s="27" t="s">
        <v>362</v>
      </c>
      <c r="I170" s="27" t="s">
        <v>432</v>
      </c>
      <c r="J170" s="27"/>
      <c r="K170" s="27"/>
      <c r="L170" s="27"/>
      <c r="M170" s="27" t="s">
        <v>432</v>
      </c>
      <c r="N170" s="27" t="s">
        <v>432</v>
      </c>
      <c r="O170" s="27" t="s">
        <v>432</v>
      </c>
      <c r="P170" s="27" t="s">
        <v>432</v>
      </c>
      <c r="Q170" s="27" t="s">
        <v>361</v>
      </c>
      <c r="R170" s="27" t="s">
        <v>362</v>
      </c>
      <c r="S170" s="27" t="s">
        <v>362</v>
      </c>
      <c r="T170" s="27" t="s">
        <v>32</v>
      </c>
      <c r="U170" s="27" t="s">
        <v>559</v>
      </c>
      <c r="V170" s="32">
        <v>4.8017234E7</v>
      </c>
      <c r="W170" s="32">
        <v>3.0716268E7</v>
      </c>
      <c r="X170" s="32">
        <v>0.64</v>
      </c>
      <c r="Y170" s="32">
        <v>477.0</v>
      </c>
      <c r="Z170" s="32">
        <v>0.00680055</v>
      </c>
      <c r="AA170" s="32">
        <v>0.00156993</v>
      </c>
      <c r="AB170" s="32">
        <v>0.01195689</v>
      </c>
      <c r="AC170" s="32">
        <v>0.97967263</v>
      </c>
      <c r="AD170" s="27" t="s">
        <v>432</v>
      </c>
      <c r="AE170" s="27" t="s">
        <v>432</v>
      </c>
      <c r="AF170" s="27" t="s">
        <v>432</v>
      </c>
      <c r="AG170" s="27" t="s">
        <v>432</v>
      </c>
      <c r="AH170" s="27" t="s">
        <v>432</v>
      </c>
      <c r="AI170" s="27" t="s">
        <v>432</v>
      </c>
      <c r="AJ170" s="27" t="s">
        <v>432</v>
      </c>
      <c r="AK170" s="27" t="s">
        <v>432</v>
      </c>
    </row>
    <row r="171">
      <c r="A171" s="28">
        <v>154.0</v>
      </c>
      <c r="B171" s="27" t="s">
        <v>432</v>
      </c>
      <c r="C171" s="27" t="s">
        <v>432</v>
      </c>
      <c r="D171" s="27" t="s">
        <v>432</v>
      </c>
      <c r="E171" s="27" t="s">
        <v>432</v>
      </c>
      <c r="F171" s="27" t="s">
        <v>364</v>
      </c>
      <c r="G171" s="27" t="s">
        <v>364</v>
      </c>
      <c r="H171" s="27" t="s">
        <v>364</v>
      </c>
      <c r="I171" s="27" t="s">
        <v>432</v>
      </c>
      <c r="J171" s="27"/>
      <c r="K171" s="27"/>
      <c r="L171" s="27"/>
      <c r="M171" s="27" t="s">
        <v>432</v>
      </c>
      <c r="N171" s="27" t="s">
        <v>432</v>
      </c>
      <c r="O171" s="27" t="s">
        <v>432</v>
      </c>
      <c r="P171" s="27" t="s">
        <v>432</v>
      </c>
      <c r="Q171" s="27" t="s">
        <v>363</v>
      </c>
      <c r="R171" s="27" t="s">
        <v>364</v>
      </c>
      <c r="S171" s="27" t="s">
        <v>364</v>
      </c>
      <c r="T171" s="27" t="s">
        <v>32</v>
      </c>
      <c r="U171" s="27" t="s">
        <v>559</v>
      </c>
      <c r="V171" s="32">
        <v>3.7172221E7</v>
      </c>
      <c r="W171" s="32">
        <v>2.242386E7</v>
      </c>
      <c r="X171" s="32">
        <v>0.603</v>
      </c>
      <c r="Y171" s="32">
        <v>578.0</v>
      </c>
      <c r="Z171" s="32">
        <v>0.00659754</v>
      </c>
      <c r="AA171" s="32">
        <v>0.00156155</v>
      </c>
      <c r="AB171" s="32">
        <v>0.02435658</v>
      </c>
      <c r="AC171" s="32">
        <v>0.96748433</v>
      </c>
      <c r="AD171" s="27" t="s">
        <v>432</v>
      </c>
      <c r="AE171" s="27" t="s">
        <v>432</v>
      </c>
      <c r="AF171" s="27" t="s">
        <v>432</v>
      </c>
      <c r="AG171" s="27" t="s">
        <v>432</v>
      </c>
      <c r="AH171" s="27" t="s">
        <v>432</v>
      </c>
      <c r="AI171" s="27" t="s">
        <v>432</v>
      </c>
      <c r="AJ171" s="27" t="s">
        <v>432</v>
      </c>
      <c r="AK171" s="27" t="s">
        <v>432</v>
      </c>
    </row>
    <row r="172">
      <c r="A172" s="28">
        <v>72.0</v>
      </c>
      <c r="B172" s="27" t="s">
        <v>432</v>
      </c>
      <c r="C172" s="27" t="s">
        <v>432</v>
      </c>
      <c r="D172" s="27" t="s">
        <v>432</v>
      </c>
      <c r="E172" s="27" t="s">
        <v>432</v>
      </c>
      <c r="F172" s="27" t="s">
        <v>366</v>
      </c>
      <c r="G172" s="27" t="s">
        <v>366</v>
      </c>
      <c r="H172" s="27" t="s">
        <v>366</v>
      </c>
      <c r="I172" s="27" t="s">
        <v>432</v>
      </c>
      <c r="J172" s="27"/>
      <c r="K172" s="27"/>
      <c r="L172" s="27"/>
      <c r="M172" s="27" t="s">
        <v>432</v>
      </c>
      <c r="N172" s="27" t="s">
        <v>432</v>
      </c>
      <c r="O172" s="27" t="s">
        <v>432</v>
      </c>
      <c r="P172" s="27" t="s">
        <v>432</v>
      </c>
      <c r="Q172" s="27" t="s">
        <v>365</v>
      </c>
      <c r="R172" s="27" t="s">
        <v>366</v>
      </c>
      <c r="S172" s="27" t="s">
        <v>366</v>
      </c>
      <c r="T172" s="27" t="s">
        <v>32</v>
      </c>
      <c r="U172" s="27" t="s">
        <v>686</v>
      </c>
      <c r="V172" s="32">
        <v>4.064669E7</v>
      </c>
      <c r="W172" s="32">
        <v>2.2332555E7</v>
      </c>
      <c r="X172" s="32">
        <v>0.549</v>
      </c>
      <c r="Y172" s="32">
        <v>743.0</v>
      </c>
      <c r="Z172" s="32">
        <v>0.00478937</v>
      </c>
      <c r="AA172" s="32">
        <v>0.00126988</v>
      </c>
      <c r="AB172" s="32">
        <v>0.00980094</v>
      </c>
      <c r="AC172" s="32">
        <v>0.98413981</v>
      </c>
      <c r="AD172" s="27" t="s">
        <v>432</v>
      </c>
      <c r="AE172" s="27" t="s">
        <v>432</v>
      </c>
      <c r="AF172" s="27" t="s">
        <v>432</v>
      </c>
      <c r="AG172" s="27" t="s">
        <v>432</v>
      </c>
      <c r="AH172" s="27" t="s">
        <v>432</v>
      </c>
      <c r="AI172" s="27" t="s">
        <v>432</v>
      </c>
      <c r="AJ172" s="27" t="s">
        <v>432</v>
      </c>
      <c r="AK172" s="27" t="s">
        <v>432</v>
      </c>
    </row>
    <row r="173">
      <c r="A173" s="28">
        <v>164.0</v>
      </c>
      <c r="B173" s="27" t="s">
        <v>432</v>
      </c>
      <c r="C173" s="27" t="s">
        <v>432</v>
      </c>
      <c r="D173" s="27" t="s">
        <v>432</v>
      </c>
      <c r="E173" s="27" t="s">
        <v>432</v>
      </c>
      <c r="F173" s="27" t="s">
        <v>368</v>
      </c>
      <c r="G173" s="27" t="s">
        <v>368</v>
      </c>
      <c r="H173" s="27" t="s">
        <v>368</v>
      </c>
      <c r="I173" s="27" t="s">
        <v>432</v>
      </c>
      <c r="J173" s="27"/>
      <c r="K173" s="27"/>
      <c r="L173" s="27"/>
      <c r="M173" s="27" t="s">
        <v>432</v>
      </c>
      <c r="N173" s="27" t="s">
        <v>432</v>
      </c>
      <c r="O173" s="27" t="s">
        <v>432</v>
      </c>
      <c r="P173" s="27" t="s">
        <v>432</v>
      </c>
      <c r="Q173" s="27" t="s">
        <v>367</v>
      </c>
      <c r="R173" s="27" t="s">
        <v>368</v>
      </c>
      <c r="S173" s="27" t="s">
        <v>368</v>
      </c>
      <c r="T173" s="27" t="s">
        <v>32</v>
      </c>
      <c r="U173" s="27" t="s">
        <v>907</v>
      </c>
      <c r="V173" s="32">
        <v>2.48582E7</v>
      </c>
      <c r="W173" s="32">
        <v>1.6963107E7</v>
      </c>
      <c r="X173" s="32">
        <v>0.682</v>
      </c>
      <c r="Y173" s="32">
        <v>934.0</v>
      </c>
      <c r="Z173" s="32">
        <v>0.1080274</v>
      </c>
      <c r="AA173" s="32">
        <v>0.01508921</v>
      </c>
      <c r="AB173" s="32">
        <v>0.14186327</v>
      </c>
      <c r="AC173" s="32">
        <v>0.73502012</v>
      </c>
      <c r="AD173" s="27" t="s">
        <v>432</v>
      </c>
      <c r="AE173" s="27" t="s">
        <v>432</v>
      </c>
      <c r="AF173" s="27" t="s">
        <v>432</v>
      </c>
      <c r="AG173" s="27" t="s">
        <v>432</v>
      </c>
      <c r="AH173" s="27" t="s">
        <v>432</v>
      </c>
      <c r="AI173" s="27" t="s">
        <v>432</v>
      </c>
      <c r="AJ173" s="27" t="s">
        <v>432</v>
      </c>
      <c r="AK173" s="27" t="s">
        <v>432</v>
      </c>
    </row>
    <row r="174">
      <c r="A174" s="28">
        <v>66.0</v>
      </c>
      <c r="B174" s="27" t="s">
        <v>432</v>
      </c>
      <c r="C174" s="27" t="s">
        <v>432</v>
      </c>
      <c r="D174" s="27" t="s">
        <v>432</v>
      </c>
      <c r="E174" s="27" t="s">
        <v>432</v>
      </c>
      <c r="F174" s="27" t="s">
        <v>370</v>
      </c>
      <c r="G174" s="27" t="s">
        <v>370</v>
      </c>
      <c r="H174" s="27" t="s">
        <v>370</v>
      </c>
      <c r="I174" s="27" t="s">
        <v>432</v>
      </c>
      <c r="J174" s="27"/>
      <c r="K174" s="27"/>
      <c r="L174" s="27"/>
      <c r="M174" s="27" t="s">
        <v>432</v>
      </c>
      <c r="N174" s="27" t="s">
        <v>432</v>
      </c>
      <c r="O174" s="27" t="s">
        <v>432</v>
      </c>
      <c r="P174" s="27" t="s">
        <v>432</v>
      </c>
      <c r="Q174" s="27" t="s">
        <v>369</v>
      </c>
      <c r="R174" s="27" t="s">
        <v>370</v>
      </c>
      <c r="S174" s="27" t="s">
        <v>370</v>
      </c>
      <c r="T174" s="27" t="s">
        <v>32</v>
      </c>
      <c r="U174" s="27" t="s">
        <v>710</v>
      </c>
      <c r="V174" s="32">
        <v>4.3473566E7</v>
      </c>
      <c r="W174" s="32">
        <v>2.471406E7</v>
      </c>
      <c r="X174" s="32">
        <v>0.568</v>
      </c>
      <c r="Y174" s="32">
        <v>650.0</v>
      </c>
      <c r="Z174" s="32">
        <v>0.00544799</v>
      </c>
      <c r="AA174" s="32">
        <v>0.00124753</v>
      </c>
      <c r="AB174" s="32">
        <v>0.01490252</v>
      </c>
      <c r="AC174" s="32">
        <v>0.97840196</v>
      </c>
      <c r="AD174" s="27" t="s">
        <v>432</v>
      </c>
      <c r="AE174" s="27" t="s">
        <v>432</v>
      </c>
      <c r="AF174" s="27" t="s">
        <v>432</v>
      </c>
      <c r="AG174" s="27" t="s">
        <v>432</v>
      </c>
      <c r="AH174" s="27" t="s">
        <v>432</v>
      </c>
      <c r="AI174" s="27" t="s">
        <v>432</v>
      </c>
      <c r="AJ174" s="27" t="s">
        <v>432</v>
      </c>
      <c r="AK174" s="27" t="s">
        <v>432</v>
      </c>
    </row>
    <row r="175">
      <c r="A175" s="28">
        <v>154.0</v>
      </c>
      <c r="B175" s="27" t="s">
        <v>432</v>
      </c>
      <c r="C175" s="27" t="s">
        <v>432</v>
      </c>
      <c r="D175" s="27" t="s">
        <v>432</v>
      </c>
      <c r="E175" s="27" t="s">
        <v>432</v>
      </c>
      <c r="F175" s="27" t="s">
        <v>372</v>
      </c>
      <c r="G175" s="27" t="s">
        <v>372</v>
      </c>
      <c r="H175" s="27" t="s">
        <v>372</v>
      </c>
      <c r="I175" s="27" t="s">
        <v>432</v>
      </c>
      <c r="J175" s="27"/>
      <c r="K175" s="27"/>
      <c r="L175" s="27"/>
      <c r="M175" s="27" t="s">
        <v>432</v>
      </c>
      <c r="N175" s="27" t="s">
        <v>432</v>
      </c>
      <c r="O175" s="27" t="s">
        <v>432</v>
      </c>
      <c r="P175" s="27" t="s">
        <v>432</v>
      </c>
      <c r="Q175" s="27" t="s">
        <v>371</v>
      </c>
      <c r="R175" s="27" t="s">
        <v>372</v>
      </c>
      <c r="S175" s="27" t="s">
        <v>373</v>
      </c>
      <c r="T175" s="27" t="s">
        <v>43</v>
      </c>
      <c r="U175" s="27" t="s">
        <v>559</v>
      </c>
      <c r="V175" s="32">
        <v>3.0306683E7</v>
      </c>
      <c r="W175" s="32">
        <v>2.0536327E7</v>
      </c>
      <c r="X175" s="32">
        <v>0.678</v>
      </c>
      <c r="Y175" s="32">
        <v>559.0</v>
      </c>
      <c r="Z175" s="32">
        <v>0.01074798</v>
      </c>
      <c r="AA175" s="32">
        <v>0.00223002</v>
      </c>
      <c r="AB175" s="32">
        <v>0.01334583</v>
      </c>
      <c r="AC175" s="32">
        <v>0.97367618</v>
      </c>
      <c r="AD175" s="27" t="s">
        <v>432</v>
      </c>
      <c r="AE175" s="27" t="s">
        <v>432</v>
      </c>
      <c r="AF175" s="27" t="s">
        <v>432</v>
      </c>
      <c r="AG175" s="27" t="s">
        <v>432</v>
      </c>
      <c r="AH175" s="27" t="s">
        <v>432</v>
      </c>
      <c r="AI175" s="27" t="s">
        <v>432</v>
      </c>
      <c r="AJ175" s="27" t="s">
        <v>432</v>
      </c>
      <c r="AK175" s="27" t="s">
        <v>432</v>
      </c>
    </row>
    <row r="176">
      <c r="A176" s="28">
        <v>167.0</v>
      </c>
      <c r="B176" s="27" t="s">
        <v>432</v>
      </c>
      <c r="C176" s="27" t="s">
        <v>432</v>
      </c>
      <c r="D176" s="27" t="s">
        <v>432</v>
      </c>
      <c r="E176" s="27" t="s">
        <v>432</v>
      </c>
      <c r="F176" s="27" t="s">
        <v>375</v>
      </c>
      <c r="G176" s="27" t="s">
        <v>908</v>
      </c>
      <c r="H176" s="27" t="s">
        <v>375</v>
      </c>
      <c r="I176" s="27" t="s">
        <v>432</v>
      </c>
      <c r="J176" s="27"/>
      <c r="K176" s="27"/>
      <c r="L176" s="27"/>
      <c r="M176" s="27" t="s">
        <v>432</v>
      </c>
      <c r="N176" s="27" t="s">
        <v>432</v>
      </c>
      <c r="O176" s="27" t="s">
        <v>432</v>
      </c>
      <c r="P176" s="27" t="s">
        <v>432</v>
      </c>
      <c r="Q176" s="27" t="s">
        <v>374</v>
      </c>
      <c r="R176" s="27" t="s">
        <v>375</v>
      </c>
      <c r="S176" s="27" t="s">
        <v>375</v>
      </c>
      <c r="T176" s="27" t="s">
        <v>32</v>
      </c>
      <c r="U176" s="27" t="s">
        <v>909</v>
      </c>
      <c r="V176" s="32">
        <v>2.5544339E7</v>
      </c>
      <c r="W176" s="32">
        <v>1.7173069E7</v>
      </c>
      <c r="X176" s="32">
        <v>0.672</v>
      </c>
      <c r="Y176" s="32">
        <v>945.0</v>
      </c>
      <c r="Z176" s="32">
        <v>0.00507844</v>
      </c>
      <c r="AA176" s="32">
        <v>0.00103258</v>
      </c>
      <c r="AB176" s="32">
        <v>0.004096</v>
      </c>
      <c r="AC176" s="32">
        <v>0.98979298</v>
      </c>
      <c r="AD176" s="27" t="s">
        <v>432</v>
      </c>
      <c r="AE176" s="27" t="s">
        <v>432</v>
      </c>
      <c r="AF176" s="27" t="s">
        <v>432</v>
      </c>
      <c r="AG176" s="27" t="s">
        <v>432</v>
      </c>
      <c r="AH176" s="27" t="s">
        <v>432</v>
      </c>
      <c r="AI176" s="27" t="s">
        <v>432</v>
      </c>
      <c r="AJ176" s="27" t="s">
        <v>432</v>
      </c>
      <c r="AK176" s="27" t="s">
        <v>432</v>
      </c>
    </row>
    <row r="177">
      <c r="A177" s="28">
        <v>168.0</v>
      </c>
      <c r="B177" s="27" t="s">
        <v>432</v>
      </c>
      <c r="C177" s="27" t="s">
        <v>432</v>
      </c>
      <c r="D177" s="27" t="s">
        <v>432</v>
      </c>
      <c r="E177" s="27" t="s">
        <v>432</v>
      </c>
      <c r="F177" s="27" t="s">
        <v>377</v>
      </c>
      <c r="G177" s="27" t="s">
        <v>377</v>
      </c>
      <c r="H177" s="27" t="s">
        <v>377</v>
      </c>
      <c r="I177" s="27" t="s">
        <v>432</v>
      </c>
      <c r="J177" s="27"/>
      <c r="K177" s="27"/>
      <c r="L177" s="27"/>
      <c r="M177" s="27" t="s">
        <v>432</v>
      </c>
      <c r="N177" s="27" t="s">
        <v>432</v>
      </c>
      <c r="O177" s="27" t="s">
        <v>432</v>
      </c>
      <c r="P177" s="27" t="s">
        <v>432</v>
      </c>
      <c r="Q177" s="27" t="s">
        <v>376</v>
      </c>
      <c r="R177" s="27" t="s">
        <v>377</v>
      </c>
      <c r="S177" s="27" t="s">
        <v>377</v>
      </c>
      <c r="T177" s="27" t="s">
        <v>32</v>
      </c>
      <c r="U177" s="27" t="s">
        <v>910</v>
      </c>
      <c r="V177" s="32">
        <v>2.6624121E7</v>
      </c>
      <c r="W177" s="32">
        <v>1.9107101E7</v>
      </c>
      <c r="X177" s="32">
        <v>0.718</v>
      </c>
      <c r="Y177" s="32">
        <v>747.0</v>
      </c>
      <c r="Z177" s="32">
        <v>0.00502809</v>
      </c>
      <c r="AA177" s="32">
        <v>0.00106864</v>
      </c>
      <c r="AB177" s="32">
        <v>0.00398406</v>
      </c>
      <c r="AC177" s="32">
        <v>0.98991921</v>
      </c>
      <c r="AD177" s="27" t="s">
        <v>432</v>
      </c>
      <c r="AE177" s="27" t="s">
        <v>432</v>
      </c>
      <c r="AF177" s="27" t="s">
        <v>432</v>
      </c>
      <c r="AG177" s="27" t="s">
        <v>432</v>
      </c>
      <c r="AH177" s="27" t="s">
        <v>432</v>
      </c>
      <c r="AI177" s="27" t="s">
        <v>432</v>
      </c>
      <c r="AJ177" s="27" t="s">
        <v>432</v>
      </c>
      <c r="AK177" s="27" t="s">
        <v>432</v>
      </c>
    </row>
    <row r="178">
      <c r="A178" s="28">
        <v>169.0</v>
      </c>
      <c r="B178" s="27" t="s">
        <v>911</v>
      </c>
      <c r="C178" s="27" t="s">
        <v>379</v>
      </c>
      <c r="D178" s="27" t="s">
        <v>912</v>
      </c>
      <c r="E178" s="27" t="s">
        <v>913</v>
      </c>
      <c r="F178" s="27" t="s">
        <v>379</v>
      </c>
      <c r="G178" s="27" t="s">
        <v>379</v>
      </c>
      <c r="H178" s="27" t="s">
        <v>379</v>
      </c>
      <c r="I178" s="29"/>
      <c r="J178" s="27" t="s">
        <v>451</v>
      </c>
      <c r="K178" s="27" t="s">
        <v>452</v>
      </c>
      <c r="L178" s="27" t="s">
        <v>433</v>
      </c>
      <c r="M178" s="32">
        <v>25.139367</v>
      </c>
      <c r="N178" s="32">
        <v>-80.294017</v>
      </c>
      <c r="O178" s="27" t="s">
        <v>529</v>
      </c>
      <c r="P178" s="27" t="s">
        <v>530</v>
      </c>
      <c r="Q178" s="27" t="s">
        <v>378</v>
      </c>
      <c r="R178" s="27" t="s">
        <v>379</v>
      </c>
      <c r="S178" s="27" t="s">
        <v>379</v>
      </c>
      <c r="T178" s="27" t="s">
        <v>32</v>
      </c>
      <c r="U178" s="27" t="s">
        <v>914</v>
      </c>
      <c r="V178" s="32">
        <v>2.5143867E7</v>
      </c>
      <c r="W178" s="32">
        <v>1.7675439E7</v>
      </c>
      <c r="X178" s="32">
        <v>0.703</v>
      </c>
      <c r="Y178" s="32">
        <v>862.0</v>
      </c>
      <c r="Z178" s="32">
        <v>0.06735271</v>
      </c>
      <c r="AA178" s="32">
        <v>0.01442673</v>
      </c>
      <c r="AB178" s="32">
        <v>0.07785973</v>
      </c>
      <c r="AC178" s="32">
        <v>0.84036083</v>
      </c>
      <c r="AD178" s="27" t="s">
        <v>531</v>
      </c>
      <c r="AE178" s="27" t="s">
        <v>532</v>
      </c>
      <c r="AG178" s="27" t="s">
        <v>533</v>
      </c>
      <c r="AH178" s="27" t="s">
        <v>915</v>
      </c>
      <c r="AI178" s="27" t="s">
        <v>432</v>
      </c>
      <c r="AJ178" s="27" t="s">
        <v>432</v>
      </c>
      <c r="AK178" s="27" t="s">
        <v>432</v>
      </c>
    </row>
    <row r="179">
      <c r="A179" s="28">
        <v>170.0</v>
      </c>
      <c r="B179" s="27" t="s">
        <v>161</v>
      </c>
      <c r="C179" s="27" t="s">
        <v>65</v>
      </c>
      <c r="D179" s="27" t="s">
        <v>161</v>
      </c>
      <c r="E179" s="27" t="s">
        <v>381</v>
      </c>
      <c r="F179" s="27" t="s">
        <v>381</v>
      </c>
      <c r="G179" s="27" t="s">
        <v>916</v>
      </c>
      <c r="H179" s="27" t="s">
        <v>381</v>
      </c>
      <c r="I179" s="29"/>
      <c r="J179" s="27" t="s">
        <v>451</v>
      </c>
      <c r="K179" s="27" t="s">
        <v>452</v>
      </c>
      <c r="L179" s="27" t="s">
        <v>433</v>
      </c>
      <c r="M179" s="32">
        <v>25.139367</v>
      </c>
      <c r="N179" s="32">
        <v>-80.294017</v>
      </c>
      <c r="O179" s="27" t="s">
        <v>529</v>
      </c>
      <c r="P179" s="27" t="s">
        <v>530</v>
      </c>
      <c r="Q179" s="27" t="s">
        <v>380</v>
      </c>
      <c r="R179" s="27" t="s">
        <v>381</v>
      </c>
      <c r="S179" s="27" t="s">
        <v>381</v>
      </c>
      <c r="T179" s="27" t="s">
        <v>32</v>
      </c>
      <c r="U179" s="27" t="s">
        <v>917</v>
      </c>
      <c r="V179" s="32">
        <v>1.9766E7</v>
      </c>
      <c r="W179" s="32">
        <v>1.4158792E7</v>
      </c>
      <c r="X179" s="32">
        <v>0.716</v>
      </c>
      <c r="Y179" s="32">
        <v>1576.0</v>
      </c>
      <c r="Z179" s="32">
        <v>0.00458453</v>
      </c>
      <c r="AA179" s="32">
        <v>0.0011139</v>
      </c>
      <c r="AB179" s="32">
        <v>0.00342233</v>
      </c>
      <c r="AC179" s="32">
        <v>0.99087924</v>
      </c>
      <c r="AD179" s="27" t="s">
        <v>531</v>
      </c>
      <c r="AE179" s="27" t="s">
        <v>532</v>
      </c>
      <c r="AG179" s="27" t="s">
        <v>533</v>
      </c>
      <c r="AH179" s="29"/>
      <c r="AI179" s="27" t="s">
        <v>432</v>
      </c>
      <c r="AJ179" s="32">
        <v>2020.0</v>
      </c>
      <c r="AK179" s="32">
        <v>2020.0</v>
      </c>
    </row>
    <row r="180">
      <c r="A180" s="28">
        <v>171.0</v>
      </c>
      <c r="B180" s="27" t="s">
        <v>383</v>
      </c>
      <c r="C180" s="27" t="s">
        <v>383</v>
      </c>
      <c r="D180" s="27" t="s">
        <v>918</v>
      </c>
      <c r="E180" s="27" t="s">
        <v>919</v>
      </c>
      <c r="F180" s="27" t="s">
        <v>383</v>
      </c>
      <c r="G180" s="27" t="s">
        <v>383</v>
      </c>
      <c r="H180" s="27" t="s">
        <v>383</v>
      </c>
      <c r="I180" s="29"/>
      <c r="J180" s="27" t="s">
        <v>451</v>
      </c>
      <c r="K180" s="29"/>
      <c r="L180" s="27" t="s">
        <v>433</v>
      </c>
      <c r="M180" s="27" t="s">
        <v>432</v>
      </c>
      <c r="N180" s="27" t="s">
        <v>432</v>
      </c>
      <c r="O180" s="32">
        <v>2015.0</v>
      </c>
      <c r="P180" s="29"/>
      <c r="Q180" s="27" t="s">
        <v>382</v>
      </c>
      <c r="R180" s="27" t="s">
        <v>383</v>
      </c>
      <c r="S180" s="27" t="s">
        <v>383</v>
      </c>
      <c r="T180" s="27" t="s">
        <v>32</v>
      </c>
      <c r="U180" s="27" t="s">
        <v>920</v>
      </c>
      <c r="V180" s="32">
        <v>2.4959901E7</v>
      </c>
      <c r="W180" s="32">
        <v>1.7971133E7</v>
      </c>
      <c r="X180" s="32">
        <v>0.72</v>
      </c>
      <c r="Y180" s="32">
        <v>749.0</v>
      </c>
      <c r="Z180" s="32">
        <v>0.13439112</v>
      </c>
      <c r="AA180" s="32">
        <v>0.02358059</v>
      </c>
      <c r="AB180" s="32">
        <v>0.15731282</v>
      </c>
      <c r="AC180" s="32">
        <v>0.68471547</v>
      </c>
      <c r="AD180" s="29"/>
      <c r="AE180" s="29"/>
      <c r="AF180" s="29"/>
      <c r="AG180" s="29"/>
      <c r="AH180" s="29"/>
      <c r="AI180" s="27" t="s">
        <v>432</v>
      </c>
      <c r="AJ180" s="27" t="s">
        <v>432</v>
      </c>
      <c r="AK180" s="27" t="s">
        <v>432</v>
      </c>
    </row>
    <row r="181">
      <c r="A181" s="28">
        <v>154.0</v>
      </c>
      <c r="B181" s="27" t="s">
        <v>432</v>
      </c>
      <c r="C181" s="27" t="s">
        <v>432</v>
      </c>
      <c r="D181" s="27" t="s">
        <v>432</v>
      </c>
      <c r="E181" s="27" t="s">
        <v>432</v>
      </c>
      <c r="F181" s="27" t="s">
        <v>385</v>
      </c>
      <c r="G181" s="27" t="s">
        <v>385</v>
      </c>
      <c r="H181" s="27" t="s">
        <v>385</v>
      </c>
      <c r="I181" s="27" t="s">
        <v>432</v>
      </c>
      <c r="J181" s="27"/>
      <c r="K181" s="27"/>
      <c r="L181" s="27"/>
      <c r="M181" s="27" t="s">
        <v>432</v>
      </c>
      <c r="N181" s="27" t="s">
        <v>432</v>
      </c>
      <c r="O181" s="27" t="s">
        <v>432</v>
      </c>
      <c r="P181" s="27" t="s">
        <v>432</v>
      </c>
      <c r="Q181" s="27" t="s">
        <v>384</v>
      </c>
      <c r="R181" s="27" t="s">
        <v>385</v>
      </c>
      <c r="S181" s="27" t="s">
        <v>386</v>
      </c>
      <c r="T181" s="27" t="s">
        <v>43</v>
      </c>
      <c r="U181" s="27" t="s">
        <v>559</v>
      </c>
      <c r="V181" s="32">
        <v>2.7720841E7</v>
      </c>
      <c r="W181" s="32">
        <v>1.9812171E7</v>
      </c>
      <c r="X181" s="32">
        <v>0.715</v>
      </c>
      <c r="Y181" s="32">
        <v>641.0</v>
      </c>
      <c r="Z181" s="32">
        <v>0.00735901</v>
      </c>
      <c r="AA181" s="32">
        <v>0.00165867</v>
      </c>
      <c r="AB181" s="32">
        <v>0.00877681</v>
      </c>
      <c r="AC181" s="32">
        <v>0.98220551</v>
      </c>
      <c r="AD181" s="27" t="s">
        <v>432</v>
      </c>
      <c r="AE181" s="27" t="s">
        <v>432</v>
      </c>
      <c r="AF181" s="27" t="s">
        <v>432</v>
      </c>
      <c r="AG181" s="27" t="s">
        <v>432</v>
      </c>
      <c r="AH181" s="27" t="s">
        <v>432</v>
      </c>
      <c r="AI181" s="27" t="s">
        <v>432</v>
      </c>
      <c r="AJ181" s="27" t="s">
        <v>432</v>
      </c>
      <c r="AK181" s="27" t="s">
        <v>432</v>
      </c>
    </row>
    <row r="182">
      <c r="A182" s="28">
        <v>173.0</v>
      </c>
      <c r="B182" s="27" t="s">
        <v>432</v>
      </c>
      <c r="C182" s="27" t="s">
        <v>432</v>
      </c>
      <c r="D182" s="27" t="s">
        <v>432</v>
      </c>
      <c r="E182" s="27" t="s">
        <v>432</v>
      </c>
      <c r="F182" s="27" t="s">
        <v>388</v>
      </c>
      <c r="G182" s="27" t="s">
        <v>388</v>
      </c>
      <c r="H182" s="27" t="s">
        <v>388</v>
      </c>
      <c r="I182" s="27" t="s">
        <v>432</v>
      </c>
      <c r="J182" s="27"/>
      <c r="K182" s="27"/>
      <c r="L182" s="27"/>
      <c r="M182" s="27" t="s">
        <v>432</v>
      </c>
      <c r="N182" s="27" t="s">
        <v>432</v>
      </c>
      <c r="O182" s="27" t="s">
        <v>432</v>
      </c>
      <c r="P182" s="27" t="s">
        <v>432</v>
      </c>
      <c r="Q182" s="27" t="s">
        <v>387</v>
      </c>
      <c r="R182" s="27" t="s">
        <v>388</v>
      </c>
      <c r="S182" s="27" t="s">
        <v>388</v>
      </c>
      <c r="T182" s="27" t="s">
        <v>32</v>
      </c>
      <c r="U182" s="27" t="s">
        <v>921</v>
      </c>
      <c r="V182" s="32">
        <v>2.7026091E7</v>
      </c>
      <c r="W182" s="32">
        <v>9984275.0</v>
      </c>
      <c r="X182" s="32">
        <v>0.369</v>
      </c>
      <c r="Y182" s="32">
        <v>13880.0</v>
      </c>
      <c r="Z182" s="32">
        <v>0.08892461</v>
      </c>
      <c r="AA182" s="32">
        <v>0.02245076</v>
      </c>
      <c r="AB182" s="32">
        <v>0.06645709</v>
      </c>
      <c r="AC182" s="32">
        <v>0.82216754</v>
      </c>
      <c r="AD182" s="27" t="s">
        <v>432</v>
      </c>
      <c r="AE182" s="27" t="s">
        <v>432</v>
      </c>
      <c r="AF182" s="27" t="s">
        <v>432</v>
      </c>
      <c r="AG182" s="27" t="s">
        <v>432</v>
      </c>
      <c r="AH182" s="27" t="s">
        <v>432</v>
      </c>
      <c r="AI182" s="27" t="s">
        <v>432</v>
      </c>
      <c r="AJ182" s="27" t="s">
        <v>432</v>
      </c>
      <c r="AK182" s="27" t="s">
        <v>432</v>
      </c>
    </row>
    <row r="183">
      <c r="A183" s="28">
        <v>174.0</v>
      </c>
      <c r="B183" s="27" t="s">
        <v>432</v>
      </c>
      <c r="C183" s="27" t="s">
        <v>432</v>
      </c>
      <c r="D183" s="27" t="s">
        <v>432</v>
      </c>
      <c r="E183" s="27" t="s">
        <v>432</v>
      </c>
      <c r="F183" s="27" t="s">
        <v>390</v>
      </c>
      <c r="G183" s="27" t="s">
        <v>390</v>
      </c>
      <c r="H183" s="27" t="s">
        <v>390</v>
      </c>
      <c r="I183" s="27" t="s">
        <v>432</v>
      </c>
      <c r="J183" s="27"/>
      <c r="K183" s="27"/>
      <c r="L183" s="27"/>
      <c r="M183" s="27" t="s">
        <v>432</v>
      </c>
      <c r="N183" s="27" t="s">
        <v>432</v>
      </c>
      <c r="O183" s="27" t="s">
        <v>432</v>
      </c>
      <c r="P183" s="27" t="s">
        <v>432</v>
      </c>
      <c r="Q183" s="27" t="s">
        <v>389</v>
      </c>
      <c r="R183" s="27" t="s">
        <v>390</v>
      </c>
      <c r="S183" s="27" t="s">
        <v>390</v>
      </c>
      <c r="T183" s="27" t="s">
        <v>32</v>
      </c>
      <c r="U183" s="27" t="s">
        <v>922</v>
      </c>
      <c r="V183" s="32">
        <v>2.5776799E7</v>
      </c>
      <c r="W183" s="32">
        <v>1.8589807E7</v>
      </c>
      <c r="X183" s="32">
        <v>0.721</v>
      </c>
      <c r="Y183" s="32">
        <v>921.0</v>
      </c>
      <c r="Z183" s="32">
        <v>0.00443506</v>
      </c>
      <c r="AA183" s="32">
        <v>9.2842E-4</v>
      </c>
      <c r="AB183" s="32">
        <v>0.00282251</v>
      </c>
      <c r="AC183" s="32">
        <v>0.991814</v>
      </c>
      <c r="AD183" s="27" t="s">
        <v>432</v>
      </c>
      <c r="AE183" s="27" t="s">
        <v>432</v>
      </c>
      <c r="AF183" s="27" t="s">
        <v>432</v>
      </c>
      <c r="AG183" s="27" t="s">
        <v>432</v>
      </c>
      <c r="AH183" s="27" t="s">
        <v>432</v>
      </c>
      <c r="AI183" s="27" t="s">
        <v>432</v>
      </c>
      <c r="AJ183" s="27" t="s">
        <v>432</v>
      </c>
      <c r="AK183" s="27" t="s">
        <v>432</v>
      </c>
    </row>
    <row r="184">
      <c r="A184" s="28">
        <v>175.0</v>
      </c>
      <c r="B184" s="27" t="s">
        <v>432</v>
      </c>
      <c r="C184" s="27" t="s">
        <v>432</v>
      </c>
      <c r="D184" s="27" t="s">
        <v>432</v>
      </c>
      <c r="E184" s="27" t="s">
        <v>432</v>
      </c>
      <c r="F184" s="27" t="s">
        <v>392</v>
      </c>
      <c r="G184" s="27" t="s">
        <v>392</v>
      </c>
      <c r="H184" s="27" t="s">
        <v>392</v>
      </c>
      <c r="I184" s="27" t="s">
        <v>432</v>
      </c>
      <c r="J184" s="27"/>
      <c r="K184" s="27"/>
      <c r="L184" s="27"/>
      <c r="M184" s="27" t="s">
        <v>432</v>
      </c>
      <c r="N184" s="27" t="s">
        <v>432</v>
      </c>
      <c r="O184" s="27" t="s">
        <v>432</v>
      </c>
      <c r="P184" s="27" t="s">
        <v>432</v>
      </c>
      <c r="Q184" s="27" t="s">
        <v>391</v>
      </c>
      <c r="R184" s="27" t="s">
        <v>392</v>
      </c>
      <c r="S184" s="27" t="s">
        <v>392</v>
      </c>
      <c r="T184" s="27" t="s">
        <v>32</v>
      </c>
      <c r="U184" s="27" t="s">
        <v>923</v>
      </c>
      <c r="V184" s="32">
        <v>2.9501898E7</v>
      </c>
      <c r="W184" s="32">
        <v>2.0318175E7</v>
      </c>
      <c r="X184" s="32">
        <v>0.689</v>
      </c>
      <c r="Y184" s="32">
        <v>730.0</v>
      </c>
      <c r="Z184" s="32">
        <v>0.00701856</v>
      </c>
      <c r="AA184" s="32">
        <v>0.00137089</v>
      </c>
      <c r="AB184" s="32">
        <v>0.00707732</v>
      </c>
      <c r="AC184" s="32">
        <v>0.98453324</v>
      </c>
      <c r="AD184" s="27" t="s">
        <v>432</v>
      </c>
      <c r="AE184" s="27" t="s">
        <v>432</v>
      </c>
      <c r="AF184" s="27" t="s">
        <v>432</v>
      </c>
      <c r="AG184" s="27" t="s">
        <v>432</v>
      </c>
      <c r="AH184" s="27" t="s">
        <v>432</v>
      </c>
      <c r="AI184" s="27" t="s">
        <v>432</v>
      </c>
      <c r="AJ184" s="27" t="s">
        <v>432</v>
      </c>
      <c r="AK184" s="27" t="s">
        <v>432</v>
      </c>
    </row>
    <row r="185">
      <c r="A185" s="28">
        <v>91.0</v>
      </c>
      <c r="B185" s="27" t="s">
        <v>432</v>
      </c>
      <c r="C185" s="27" t="s">
        <v>432</v>
      </c>
      <c r="D185" s="27" t="s">
        <v>432</v>
      </c>
      <c r="E185" s="27" t="s">
        <v>432</v>
      </c>
      <c r="F185" s="27" t="s">
        <v>223</v>
      </c>
      <c r="G185" s="27" t="s">
        <v>758</v>
      </c>
      <c r="H185" s="27" t="s">
        <v>223</v>
      </c>
      <c r="I185" s="27" t="s">
        <v>432</v>
      </c>
      <c r="J185" s="27"/>
      <c r="K185" s="27"/>
      <c r="L185" s="27"/>
      <c r="M185" s="27" t="s">
        <v>432</v>
      </c>
      <c r="N185" s="27" t="s">
        <v>432</v>
      </c>
      <c r="O185" s="27" t="s">
        <v>432</v>
      </c>
      <c r="P185" s="27" t="s">
        <v>432</v>
      </c>
      <c r="Q185" s="27" t="s">
        <v>393</v>
      </c>
      <c r="R185" s="27" t="s">
        <v>223</v>
      </c>
      <c r="S185" s="27" t="s">
        <v>394</v>
      </c>
      <c r="T185" s="27" t="s">
        <v>43</v>
      </c>
      <c r="U185" s="27" t="s">
        <v>759</v>
      </c>
      <c r="V185" s="32">
        <v>2.5704248E7</v>
      </c>
      <c r="W185" s="32">
        <v>7324368.0</v>
      </c>
      <c r="X185" s="32">
        <v>0.285</v>
      </c>
      <c r="Y185" s="32">
        <v>3900.0</v>
      </c>
      <c r="Z185" s="32">
        <v>0.10241253</v>
      </c>
      <c r="AA185" s="32">
        <v>0.01599745</v>
      </c>
      <c r="AB185" s="32">
        <v>0.07130671</v>
      </c>
      <c r="AC185" s="32">
        <v>0.8102833</v>
      </c>
      <c r="AD185" s="27" t="s">
        <v>432</v>
      </c>
      <c r="AE185" s="27" t="s">
        <v>432</v>
      </c>
      <c r="AF185" s="27" t="s">
        <v>432</v>
      </c>
      <c r="AG185" s="27" t="s">
        <v>432</v>
      </c>
      <c r="AH185" s="27" t="s">
        <v>432</v>
      </c>
      <c r="AI185" s="27" t="s">
        <v>432</v>
      </c>
      <c r="AJ185" s="27" t="s">
        <v>432</v>
      </c>
      <c r="AK185" s="27" t="s">
        <v>432</v>
      </c>
    </row>
    <row r="186">
      <c r="A186" s="28">
        <v>154.0</v>
      </c>
      <c r="B186" s="27" t="s">
        <v>432</v>
      </c>
      <c r="C186" s="27" t="s">
        <v>432</v>
      </c>
      <c r="D186" s="27" t="s">
        <v>432</v>
      </c>
      <c r="E186" s="27" t="s">
        <v>432</v>
      </c>
      <c r="F186" s="27" t="s">
        <v>41</v>
      </c>
      <c r="G186" s="27" t="s">
        <v>558</v>
      </c>
      <c r="H186" s="27" t="s">
        <v>41</v>
      </c>
      <c r="I186" s="27" t="s">
        <v>432</v>
      </c>
      <c r="J186" s="27"/>
      <c r="K186" s="27"/>
      <c r="L186" s="27"/>
      <c r="M186" s="27" t="s">
        <v>432</v>
      </c>
      <c r="N186" s="27" t="s">
        <v>432</v>
      </c>
      <c r="O186" s="27" t="s">
        <v>432</v>
      </c>
      <c r="P186" s="27" t="s">
        <v>432</v>
      </c>
      <c r="Q186" s="27" t="s">
        <v>396</v>
      </c>
      <c r="R186" s="27" t="s">
        <v>41</v>
      </c>
      <c r="S186" s="27" t="s">
        <v>397</v>
      </c>
      <c r="T186" s="27" t="s">
        <v>43</v>
      </c>
      <c r="U186" s="27" t="s">
        <v>559</v>
      </c>
      <c r="V186" s="32">
        <v>2.6660874E7</v>
      </c>
      <c r="W186" s="32">
        <v>2.0733729E7</v>
      </c>
      <c r="X186" s="32">
        <v>0.778</v>
      </c>
      <c r="Y186" s="32">
        <v>576.0</v>
      </c>
      <c r="Z186" s="32">
        <v>0.08926795</v>
      </c>
      <c r="AA186" s="32">
        <v>0.01320646</v>
      </c>
      <c r="AB186" s="32">
        <v>0.09640685</v>
      </c>
      <c r="AC186" s="32">
        <v>0.80111873</v>
      </c>
      <c r="AD186" s="27" t="s">
        <v>432</v>
      </c>
      <c r="AE186" s="27" t="s">
        <v>432</v>
      </c>
      <c r="AF186" s="27" t="s">
        <v>432</v>
      </c>
      <c r="AG186" s="27" t="s">
        <v>432</v>
      </c>
      <c r="AH186" s="27" t="s">
        <v>432</v>
      </c>
      <c r="AI186" s="27" t="s">
        <v>432</v>
      </c>
      <c r="AJ186" s="27" t="s">
        <v>432</v>
      </c>
      <c r="AK186" s="27" t="s">
        <v>432</v>
      </c>
    </row>
    <row r="187">
      <c r="A187" s="28">
        <v>154.0</v>
      </c>
      <c r="B187" s="27" t="s">
        <v>432</v>
      </c>
      <c r="C187" s="27" t="s">
        <v>432</v>
      </c>
      <c r="D187" s="27" t="s">
        <v>432</v>
      </c>
      <c r="E187" s="27" t="s">
        <v>432</v>
      </c>
      <c r="F187" s="27" t="s">
        <v>372</v>
      </c>
      <c r="G187" s="27" t="s">
        <v>372</v>
      </c>
      <c r="H187" s="27" t="s">
        <v>372</v>
      </c>
      <c r="I187" s="27" t="s">
        <v>432</v>
      </c>
      <c r="J187" s="27"/>
      <c r="K187" s="27"/>
      <c r="L187" s="27"/>
      <c r="M187" s="27" t="s">
        <v>432</v>
      </c>
      <c r="N187" s="27" t="s">
        <v>432</v>
      </c>
      <c r="O187" s="27" t="s">
        <v>432</v>
      </c>
      <c r="P187" s="27" t="s">
        <v>432</v>
      </c>
      <c r="Q187" s="27" t="s">
        <v>398</v>
      </c>
      <c r="R187" s="27" t="s">
        <v>372</v>
      </c>
      <c r="S187" s="27" t="s">
        <v>399</v>
      </c>
      <c r="T187" s="27" t="s">
        <v>43</v>
      </c>
      <c r="U187" s="27" t="s">
        <v>559</v>
      </c>
      <c r="V187" s="32">
        <v>2.7689412E7</v>
      </c>
      <c r="W187" s="32">
        <v>1.9591634E7</v>
      </c>
      <c r="X187" s="32">
        <v>0.708</v>
      </c>
      <c r="Y187" s="32">
        <v>652.0</v>
      </c>
      <c r="Z187" s="32">
        <v>0.00738952</v>
      </c>
      <c r="AA187" s="32">
        <v>0.00150991</v>
      </c>
      <c r="AB187" s="32">
        <v>0.01057751</v>
      </c>
      <c r="AC187" s="32">
        <v>0.98052305</v>
      </c>
      <c r="AD187" s="27" t="s">
        <v>432</v>
      </c>
      <c r="AE187" s="27" t="s">
        <v>432</v>
      </c>
      <c r="AF187" s="27" t="s">
        <v>432</v>
      </c>
      <c r="AG187" s="27" t="s">
        <v>432</v>
      </c>
      <c r="AH187" s="27" t="s">
        <v>432</v>
      </c>
      <c r="AI187" s="27" t="s">
        <v>432</v>
      </c>
      <c r="AJ187" s="27" t="s">
        <v>432</v>
      </c>
      <c r="AK187" s="27" t="s">
        <v>432</v>
      </c>
    </row>
    <row r="188">
      <c r="A188" s="28">
        <v>142.0</v>
      </c>
      <c r="B188" s="27" t="s">
        <v>324</v>
      </c>
      <c r="C188" s="27" t="s">
        <v>324</v>
      </c>
      <c r="D188" s="27" t="s">
        <v>324</v>
      </c>
      <c r="E188" s="27" t="s">
        <v>861</v>
      </c>
      <c r="F188" s="27" t="s">
        <v>324</v>
      </c>
      <c r="G188" s="27" t="s">
        <v>324</v>
      </c>
      <c r="H188" s="27" t="s">
        <v>324</v>
      </c>
      <c r="I188" s="27" t="s">
        <v>862</v>
      </c>
      <c r="J188" s="27" t="s">
        <v>451</v>
      </c>
      <c r="K188" s="27" t="s">
        <v>452</v>
      </c>
      <c r="L188" s="27" t="s">
        <v>444</v>
      </c>
      <c r="M188" s="32">
        <v>25.139367</v>
      </c>
      <c r="N188" s="32">
        <v>-80.294017</v>
      </c>
      <c r="O188" s="27" t="s">
        <v>529</v>
      </c>
      <c r="P188" s="27" t="s">
        <v>530</v>
      </c>
      <c r="Q188" s="27" t="s">
        <v>400</v>
      </c>
      <c r="R188" s="27" t="s">
        <v>324</v>
      </c>
      <c r="S188" s="27" t="s">
        <v>401</v>
      </c>
      <c r="T188" s="27" t="s">
        <v>43</v>
      </c>
      <c r="U188" s="27" t="s">
        <v>863</v>
      </c>
      <c r="V188" s="32">
        <v>2.5686301E7</v>
      </c>
      <c r="W188" s="32">
        <v>1.4642655E7</v>
      </c>
      <c r="X188" s="32">
        <v>0.57</v>
      </c>
      <c r="Y188" s="32">
        <v>1299.0</v>
      </c>
      <c r="Z188" s="32">
        <v>0.01993051</v>
      </c>
      <c r="AA188" s="32">
        <v>0.00424143</v>
      </c>
      <c r="AB188" s="32">
        <v>0.02766127</v>
      </c>
      <c r="AC188" s="32">
        <v>0.94816678</v>
      </c>
      <c r="AD188" s="27" t="s">
        <v>531</v>
      </c>
      <c r="AE188" s="29"/>
      <c r="AF188" s="29"/>
      <c r="AG188" s="27" t="s">
        <v>533</v>
      </c>
      <c r="AH188" s="27" t="s">
        <v>864</v>
      </c>
      <c r="AI188" s="27" t="s">
        <v>432</v>
      </c>
      <c r="AJ188" s="27" t="s">
        <v>432</v>
      </c>
      <c r="AK188" s="27" t="s">
        <v>432</v>
      </c>
    </row>
    <row r="189">
      <c r="A189" s="28">
        <v>154.0</v>
      </c>
      <c r="B189" s="27" t="s">
        <v>432</v>
      </c>
      <c r="C189" s="27" t="s">
        <v>432</v>
      </c>
      <c r="D189" s="27" t="s">
        <v>432</v>
      </c>
      <c r="E189" s="27" t="s">
        <v>432</v>
      </c>
      <c r="F189" s="27" t="s">
        <v>385</v>
      </c>
      <c r="G189" s="27" t="s">
        <v>385</v>
      </c>
      <c r="H189" s="27" t="s">
        <v>385</v>
      </c>
      <c r="I189" s="27" t="s">
        <v>432</v>
      </c>
      <c r="J189" s="27"/>
      <c r="K189" s="27"/>
      <c r="L189" s="27"/>
      <c r="M189" s="27" t="s">
        <v>432</v>
      </c>
      <c r="N189" s="27" t="s">
        <v>432</v>
      </c>
      <c r="O189" s="27" t="s">
        <v>432</v>
      </c>
      <c r="P189" s="27" t="s">
        <v>432</v>
      </c>
      <c r="Q189" s="27" t="s">
        <v>403</v>
      </c>
      <c r="R189" s="27" t="s">
        <v>385</v>
      </c>
      <c r="S189" s="27" t="s">
        <v>404</v>
      </c>
      <c r="T189" s="27" t="s">
        <v>43</v>
      </c>
      <c r="U189" s="27" t="s">
        <v>559</v>
      </c>
      <c r="V189" s="32">
        <v>2.6435927E7</v>
      </c>
      <c r="W189" s="32">
        <v>1.8949912E7</v>
      </c>
      <c r="X189" s="32">
        <v>0.717</v>
      </c>
      <c r="Y189" s="32">
        <v>758.0</v>
      </c>
      <c r="Z189" s="32">
        <v>0.00694703</v>
      </c>
      <c r="AA189" s="32">
        <v>0.00155737</v>
      </c>
      <c r="AB189" s="32">
        <v>0.0085894</v>
      </c>
      <c r="AC189" s="32">
        <v>0.9829062</v>
      </c>
      <c r="AD189" s="27" t="s">
        <v>432</v>
      </c>
      <c r="AE189" s="27" t="s">
        <v>432</v>
      </c>
      <c r="AF189" s="27" t="s">
        <v>432</v>
      </c>
      <c r="AG189" s="27" t="s">
        <v>432</v>
      </c>
      <c r="AH189" s="27" t="s">
        <v>432</v>
      </c>
      <c r="AI189" s="27" t="s">
        <v>432</v>
      </c>
      <c r="AJ189" s="27" t="s">
        <v>432</v>
      </c>
      <c r="AK189" s="27" t="s">
        <v>432</v>
      </c>
    </row>
  </sheetData>
  <mergeCells count="28">
    <mergeCell ref="AE62:AF62"/>
    <mergeCell ref="AE67:AF67"/>
    <mergeCell ref="AE69:AF69"/>
    <mergeCell ref="AG69:AH69"/>
    <mergeCell ref="AE70:AF70"/>
    <mergeCell ref="AE2:AF2"/>
    <mergeCell ref="AE4:AF4"/>
    <mergeCell ref="AE5:AF5"/>
    <mergeCell ref="AE24:AF24"/>
    <mergeCell ref="AE38:AF38"/>
    <mergeCell ref="AE49:AF49"/>
    <mergeCell ref="AE59:AF59"/>
    <mergeCell ref="AE86:AF86"/>
    <mergeCell ref="AE89:AF89"/>
    <mergeCell ref="AE103:AF103"/>
    <mergeCell ref="AE104:AF104"/>
    <mergeCell ref="AE108:AF108"/>
    <mergeCell ref="AE121:AF121"/>
    <mergeCell ref="AE122:AF122"/>
    <mergeCell ref="AE178:AF178"/>
    <mergeCell ref="AE179:AF179"/>
    <mergeCell ref="AE123:AF123"/>
    <mergeCell ref="AE133:AF133"/>
    <mergeCell ref="AE141:AF141"/>
    <mergeCell ref="AE150:AF150"/>
    <mergeCell ref="AE161:AF161"/>
    <mergeCell ref="AE164:AF164"/>
    <mergeCell ref="AE167:AF167"/>
  </mergeCells>
  <drawing r:id="rId1"/>
</worksheet>
</file>